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saveExternalLinkValues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fuentes\Lot_Excel\Lot_Primitiva\"/>
    </mc:Choice>
  </mc:AlternateContent>
  <xr:revisionPtr revIDLastSave="0" documentId="13_ncr:1_{A6FC988B-9149-4B27-BDD4-8955D4E9AFF9}" xr6:coauthVersionLast="40" xr6:coauthVersionMax="40" xr10:uidLastSave="{00000000-0000-0000-0000-000000000000}"/>
  <bookViews>
    <workbookView xWindow="0" yWindow="0" windowWidth="13680" windowHeight="9990" activeTab="8" xr2:uid="{00000000-000D-0000-FFFF-FFFF00000000}"/>
  </bookViews>
  <sheets>
    <sheet name="Historico" sheetId="2" r:id="rId1"/>
    <sheet name="Movimientos" sheetId="4" r:id="rId2"/>
    <sheet name="Resultados" sheetId="3" r:id="rId3"/>
    <sheet name="Boletos" sheetId="5" r:id="rId4"/>
    <sheet name="Apuestas" sheetId="6" r:id="rId5"/>
    <sheet name="Metodos" sheetId="10" r:id="rId6"/>
    <sheet name="MisApuestas" sheetId="7" r:id="rId7"/>
    <sheet name="Calendario" sheetId="9" r:id="rId8"/>
    <sheet name="Salida" sheetId="8" r:id="rId9"/>
  </sheets>
  <functionGroups builtInGroupCount="19"/>
  <definedNames>
    <definedName name="_xlnm._FilterDatabase" localSheetId="6" hidden="1">MisApuestas!$A$2:$P$937</definedName>
    <definedName name="_xlnm._FilterDatabase" localSheetId="8" hidden="1">Salida!$A$9:$T$58</definedName>
    <definedName name="_par3">#REF!</definedName>
    <definedName name="_par4">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  <definedName name="Semana">Historico!$S$1</definedName>
  </definedNames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2" i="6" l="1"/>
  <c r="E103" i="6"/>
  <c r="E104" i="6"/>
  <c r="E105" i="6"/>
  <c r="F102" i="6"/>
  <c r="F103" i="6"/>
  <c r="F104" i="6"/>
  <c r="F105" i="6"/>
  <c r="D103" i="5"/>
  <c r="D104" i="5"/>
  <c r="D105" i="5"/>
  <c r="E103" i="5"/>
  <c r="E104" i="5"/>
  <c r="E105" i="5"/>
  <c r="M103" i="5"/>
  <c r="M104" i="5"/>
  <c r="M105" i="5"/>
  <c r="D102" i="5"/>
  <c r="E102" i="5"/>
  <c r="M102" i="5"/>
  <c r="D678" i="3"/>
  <c r="D679" i="3"/>
  <c r="E678" i="3"/>
  <c r="E679" i="3"/>
  <c r="E200" i="4"/>
  <c r="F200" i="4" s="1"/>
  <c r="E199" i="4"/>
  <c r="C200" i="4"/>
  <c r="F199" i="4"/>
  <c r="C199" i="4"/>
  <c r="C198" i="4"/>
  <c r="C197" i="4"/>
  <c r="C196" i="4"/>
  <c r="C195" i="4" l="1"/>
  <c r="E194" i="4"/>
  <c r="F194" i="4" s="1"/>
  <c r="C194" i="4"/>
  <c r="E193" i="4"/>
  <c r="F193" i="4" s="1"/>
  <c r="C193" i="4"/>
  <c r="C192" i="4"/>
  <c r="C191" i="4"/>
  <c r="C190" i="4"/>
  <c r="C189" i="4"/>
  <c r="P37" i="9" l="1"/>
  <c r="J38" i="9" s="1"/>
  <c r="K38" i="9" s="1"/>
  <c r="L38" i="9" s="1"/>
  <c r="M38" i="9" s="1"/>
  <c r="N38" i="9" s="1"/>
  <c r="O38" i="9" s="1"/>
  <c r="P38" i="9" s="1"/>
  <c r="J39" i="9" s="1"/>
  <c r="K39" i="9" s="1"/>
  <c r="L39" i="9" s="1"/>
  <c r="M39" i="9" s="1"/>
  <c r="N39" i="9" s="1"/>
  <c r="O39" i="9" s="1"/>
  <c r="P39" i="9" s="1"/>
  <c r="J40" i="9" s="1"/>
  <c r="K40" i="9" s="1"/>
  <c r="L40" i="9" s="1"/>
  <c r="M40" i="9" s="1"/>
  <c r="N40" i="9" s="1"/>
  <c r="O40" i="9" s="1"/>
  <c r="P40" i="9" s="1"/>
  <c r="J41" i="9" s="1"/>
  <c r="K41" i="9" s="1"/>
  <c r="L41" i="9" s="1"/>
  <c r="M41" i="9" s="1"/>
  <c r="N41" i="9" s="1"/>
  <c r="O41" i="9" s="1"/>
  <c r="P41" i="9" s="1"/>
  <c r="J42" i="9" s="1"/>
  <c r="F94" i="6"/>
  <c r="F95" i="6"/>
  <c r="F96" i="6"/>
  <c r="F97" i="6"/>
  <c r="F98" i="6"/>
  <c r="F99" i="6"/>
  <c r="F100" i="6"/>
  <c r="F101" i="6"/>
  <c r="E94" i="6"/>
  <c r="E95" i="6"/>
  <c r="E96" i="6"/>
  <c r="E97" i="6"/>
  <c r="E98" i="6"/>
  <c r="E99" i="6"/>
  <c r="E100" i="6"/>
  <c r="E101" i="6"/>
  <c r="M94" i="5"/>
  <c r="M95" i="5"/>
  <c r="M96" i="5"/>
  <c r="M97" i="5"/>
  <c r="M98" i="5"/>
  <c r="M99" i="5"/>
  <c r="M100" i="5"/>
  <c r="M101" i="5"/>
  <c r="D94" i="5"/>
  <c r="D95" i="5"/>
  <c r="D96" i="5"/>
  <c r="D97" i="5"/>
  <c r="D98" i="5"/>
  <c r="D99" i="5"/>
  <c r="D100" i="5"/>
  <c r="D101" i="5"/>
  <c r="E94" i="5"/>
  <c r="E95" i="5"/>
  <c r="E96" i="5"/>
  <c r="E97" i="5"/>
  <c r="E98" i="5"/>
  <c r="E99" i="5"/>
  <c r="E100" i="5"/>
  <c r="E101" i="5"/>
  <c r="E677" i="3"/>
  <c r="D677" i="3"/>
  <c r="E676" i="3"/>
  <c r="D676" i="3"/>
  <c r="E675" i="3"/>
  <c r="D675" i="3"/>
  <c r="E674" i="3"/>
  <c r="D674" i="3"/>
  <c r="E188" i="4"/>
  <c r="F188" i="4" s="1"/>
  <c r="C188" i="4"/>
  <c r="E187" i="4"/>
  <c r="F187" i="4" s="1"/>
  <c r="C187" i="4"/>
  <c r="C186" i="4"/>
  <c r="C185" i="4"/>
  <c r="C184" i="4"/>
  <c r="F2" i="6" l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E2" i="5"/>
  <c r="E3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2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M3" i="5" l="1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2" i="5"/>
  <c r="K54" i="9" l="1"/>
  <c r="L54" i="9" s="1"/>
  <c r="M54" i="9" s="1"/>
  <c r="N54" i="9" s="1"/>
  <c r="O54" i="9" s="1"/>
  <c r="P54" i="9" s="1"/>
  <c r="J55" i="9" s="1"/>
  <c r="K55" i="9" s="1"/>
  <c r="L55" i="9" s="1"/>
  <c r="M55" i="9" s="1"/>
  <c r="N55" i="9" s="1"/>
  <c r="O55" i="9" s="1"/>
  <c r="P55" i="9" s="1"/>
  <c r="J56" i="9" s="1"/>
  <c r="K56" i="9" s="1"/>
  <c r="L56" i="9" s="1"/>
  <c r="M56" i="9" s="1"/>
  <c r="N56" i="9" s="1"/>
  <c r="O56" i="9" s="1"/>
  <c r="P56" i="9" s="1"/>
  <c r="J57" i="9" s="1"/>
  <c r="K57" i="9" s="1"/>
  <c r="L57" i="9" s="1"/>
  <c r="M57" i="9" s="1"/>
  <c r="N57" i="9" s="1"/>
  <c r="O57" i="9" s="1"/>
  <c r="P57" i="9" s="1"/>
  <c r="J58" i="9" s="1"/>
  <c r="K58" i="9" s="1"/>
  <c r="L58" i="9" s="1"/>
  <c r="M58" i="9" s="1"/>
  <c r="H54" i="9"/>
  <c r="B55" i="9" s="1"/>
  <c r="C55" i="9" s="1"/>
  <c r="D55" i="9" s="1"/>
  <c r="E55" i="9" s="1"/>
  <c r="F55" i="9" s="1"/>
  <c r="G55" i="9" s="1"/>
  <c r="H55" i="9" s="1"/>
  <c r="B56" i="9" s="1"/>
  <c r="C56" i="9" s="1"/>
  <c r="D56" i="9" s="1"/>
  <c r="E56" i="9" s="1"/>
  <c r="F56" i="9" s="1"/>
  <c r="G56" i="9" s="1"/>
  <c r="H56" i="9" s="1"/>
  <c r="B57" i="9" s="1"/>
  <c r="C57" i="9" s="1"/>
  <c r="D57" i="9" s="1"/>
  <c r="E57" i="9" s="1"/>
  <c r="F57" i="9" s="1"/>
  <c r="G57" i="9" s="1"/>
  <c r="H57" i="9" s="1"/>
  <c r="B58" i="9" s="1"/>
  <c r="C58" i="9" s="1"/>
  <c r="D58" i="9" s="1"/>
  <c r="E58" i="9" s="1"/>
  <c r="F58" i="9" s="1"/>
  <c r="G58" i="9" s="1"/>
  <c r="H58" i="9" s="1"/>
  <c r="B59" i="9" s="1"/>
  <c r="M46" i="9"/>
  <c r="N46" i="9" s="1"/>
  <c r="O46" i="9" s="1"/>
  <c r="P46" i="9" s="1"/>
  <c r="J47" i="9" s="1"/>
  <c r="K47" i="9" s="1"/>
  <c r="L47" i="9" s="1"/>
  <c r="M47" i="9" s="1"/>
  <c r="N47" i="9" s="1"/>
  <c r="O47" i="9" s="1"/>
  <c r="P47" i="9" s="1"/>
  <c r="J48" i="9" s="1"/>
  <c r="K48" i="9" s="1"/>
  <c r="L48" i="9" s="1"/>
  <c r="M48" i="9" s="1"/>
  <c r="N48" i="9" s="1"/>
  <c r="O48" i="9" s="1"/>
  <c r="P48" i="9" s="1"/>
  <c r="J49" i="9" s="1"/>
  <c r="K49" i="9" s="1"/>
  <c r="L49" i="9" s="1"/>
  <c r="M49" i="9" s="1"/>
  <c r="N49" i="9" s="1"/>
  <c r="O49" i="9" s="1"/>
  <c r="P49" i="9" s="1"/>
  <c r="J50" i="9" s="1"/>
  <c r="K50" i="9" s="1"/>
  <c r="L50" i="9" s="1"/>
  <c r="M50" i="9" s="1"/>
  <c r="N50" i="9" s="1"/>
  <c r="O50" i="9" s="1"/>
  <c r="D46" i="9"/>
  <c r="E46" i="9" s="1"/>
  <c r="F46" i="9" s="1"/>
  <c r="G46" i="9" s="1"/>
  <c r="H46" i="9" s="1"/>
  <c r="B47" i="9" s="1"/>
  <c r="C47" i="9" s="1"/>
  <c r="D47" i="9" s="1"/>
  <c r="E47" i="9" s="1"/>
  <c r="F47" i="9" s="1"/>
  <c r="G47" i="9" s="1"/>
  <c r="H47" i="9" s="1"/>
  <c r="B48" i="9" s="1"/>
  <c r="C48" i="9" s="1"/>
  <c r="D48" i="9" s="1"/>
  <c r="E48" i="9" s="1"/>
  <c r="F48" i="9" s="1"/>
  <c r="G48" i="9" s="1"/>
  <c r="H48" i="9" s="1"/>
  <c r="B49" i="9" s="1"/>
  <c r="C49" i="9" s="1"/>
  <c r="D49" i="9" s="1"/>
  <c r="E49" i="9" s="1"/>
  <c r="F49" i="9" s="1"/>
  <c r="G49" i="9" s="1"/>
  <c r="H49" i="9" s="1"/>
  <c r="B50" i="9" s="1"/>
  <c r="C50" i="9" s="1"/>
  <c r="D50" i="9" s="1"/>
  <c r="E37" i="9"/>
  <c r="F37" i="9" s="1"/>
  <c r="G37" i="9" s="1"/>
  <c r="H37" i="9" s="1"/>
  <c r="B38" i="9" s="1"/>
  <c r="C38" i="9" s="1"/>
  <c r="D38" i="9" s="1"/>
  <c r="E38" i="9" s="1"/>
  <c r="F38" i="9" s="1"/>
  <c r="G38" i="9" s="1"/>
  <c r="H38" i="9" s="1"/>
  <c r="B39" i="9" s="1"/>
  <c r="C39" i="9" s="1"/>
  <c r="D39" i="9" s="1"/>
  <c r="E39" i="9" s="1"/>
  <c r="F39" i="9" s="1"/>
  <c r="G39" i="9" s="1"/>
  <c r="H39" i="9" s="1"/>
  <c r="B40" i="9" s="1"/>
  <c r="C40" i="9" s="1"/>
  <c r="D40" i="9" s="1"/>
  <c r="E40" i="9" s="1"/>
  <c r="F40" i="9" s="1"/>
  <c r="G40" i="9" s="1"/>
  <c r="H40" i="9" s="1"/>
  <c r="B41" i="9" s="1"/>
  <c r="C41" i="9" s="1"/>
  <c r="D41" i="9" s="1"/>
  <c r="E41" i="9" s="1"/>
  <c r="F41" i="9" s="1"/>
  <c r="K29" i="9"/>
  <c r="L29" i="9" s="1"/>
  <c r="M29" i="9" s="1"/>
  <c r="N29" i="9" s="1"/>
  <c r="O29" i="9" s="1"/>
  <c r="P29" i="9" s="1"/>
  <c r="J30" i="9" s="1"/>
  <c r="K30" i="9" s="1"/>
  <c r="L30" i="9" s="1"/>
  <c r="M30" i="9" s="1"/>
  <c r="N30" i="9" s="1"/>
  <c r="O30" i="9" s="1"/>
  <c r="P30" i="9" s="1"/>
  <c r="J31" i="9" s="1"/>
  <c r="K31" i="9" s="1"/>
  <c r="L31" i="9" s="1"/>
  <c r="M31" i="9" s="1"/>
  <c r="N31" i="9" s="1"/>
  <c r="O31" i="9" s="1"/>
  <c r="P31" i="9" s="1"/>
  <c r="J32" i="9" s="1"/>
  <c r="K32" i="9" s="1"/>
  <c r="L32" i="9" s="1"/>
  <c r="M32" i="9" s="1"/>
  <c r="N32" i="9" s="1"/>
  <c r="O32" i="9" s="1"/>
  <c r="P32" i="9" s="1"/>
  <c r="J33" i="9" s="1"/>
  <c r="K33" i="9" s="1"/>
  <c r="F29" i="9"/>
  <c r="G29" i="9" s="1"/>
  <c r="H29" i="9" s="1"/>
  <c r="B30" i="9" s="1"/>
  <c r="C30" i="9" s="1"/>
  <c r="D30" i="9" s="1"/>
  <c r="E30" i="9" s="1"/>
  <c r="F30" i="9" s="1"/>
  <c r="G30" i="9" s="1"/>
  <c r="H30" i="9" s="1"/>
  <c r="B31" i="9" s="1"/>
  <c r="C31" i="9" s="1"/>
  <c r="D31" i="9" s="1"/>
  <c r="E31" i="9" s="1"/>
  <c r="F31" i="9" s="1"/>
  <c r="G31" i="9" s="1"/>
  <c r="H31" i="9" s="1"/>
  <c r="B32" i="9" s="1"/>
  <c r="C32" i="9" s="1"/>
  <c r="D32" i="9" s="1"/>
  <c r="E32" i="9" s="1"/>
  <c r="F32" i="9" s="1"/>
  <c r="G32" i="9" s="1"/>
  <c r="H32" i="9" s="1"/>
  <c r="B33" i="9" s="1"/>
  <c r="C33" i="9" s="1"/>
  <c r="D33" i="9" s="1"/>
  <c r="E33" i="9" s="1"/>
  <c r="F33" i="9" s="1"/>
  <c r="G33" i="9" s="1"/>
  <c r="H33" i="9" s="1"/>
  <c r="L20" i="9"/>
  <c r="M20" i="9" s="1"/>
  <c r="N20" i="9" s="1"/>
  <c r="O20" i="9" s="1"/>
  <c r="P20" i="9" s="1"/>
  <c r="J21" i="9" s="1"/>
  <c r="K21" i="9" s="1"/>
  <c r="L21" i="9" s="1"/>
  <c r="M21" i="9" s="1"/>
  <c r="N21" i="9" s="1"/>
  <c r="O21" i="9" s="1"/>
  <c r="P21" i="9" s="1"/>
  <c r="J22" i="9" s="1"/>
  <c r="K22" i="9" s="1"/>
  <c r="L22" i="9" s="1"/>
  <c r="M22" i="9" s="1"/>
  <c r="N22" i="9" s="1"/>
  <c r="O22" i="9" s="1"/>
  <c r="P22" i="9" s="1"/>
  <c r="J23" i="9" s="1"/>
  <c r="K23" i="9" s="1"/>
  <c r="L23" i="9" s="1"/>
  <c r="M23" i="9" s="1"/>
  <c r="N23" i="9" s="1"/>
  <c r="O23" i="9" s="1"/>
  <c r="P23" i="9" s="1"/>
  <c r="J24" i="9" s="1"/>
  <c r="K24" i="9" s="1"/>
  <c r="L24" i="9" s="1"/>
  <c r="M24" i="9" s="1"/>
  <c r="H20" i="9"/>
  <c r="B21" i="9" s="1"/>
  <c r="C21" i="9" s="1"/>
  <c r="D21" i="9" s="1"/>
  <c r="E21" i="9" s="1"/>
  <c r="F21" i="9" s="1"/>
  <c r="G21" i="9" s="1"/>
  <c r="H21" i="9" s="1"/>
  <c r="B22" i="9" s="1"/>
  <c r="C22" i="9" s="1"/>
  <c r="D22" i="9" s="1"/>
  <c r="E22" i="9" s="1"/>
  <c r="F22" i="9" s="1"/>
  <c r="G22" i="9" s="1"/>
  <c r="H22" i="9" s="1"/>
  <c r="B23" i="9" s="1"/>
  <c r="C23" i="9" s="1"/>
  <c r="D23" i="9" s="1"/>
  <c r="E23" i="9" s="1"/>
  <c r="F23" i="9" s="1"/>
  <c r="G23" i="9" s="1"/>
  <c r="H23" i="9" s="1"/>
  <c r="B24" i="9" s="1"/>
  <c r="C24" i="9" s="1"/>
  <c r="D24" i="9" s="1"/>
  <c r="E24" i="9" s="1"/>
  <c r="F24" i="9" s="1"/>
  <c r="G24" i="9" s="1"/>
  <c r="H24" i="9" s="1"/>
  <c r="B25" i="9" s="1"/>
  <c r="C25" i="9" s="1"/>
  <c r="O12" i="9"/>
  <c r="P12" i="9" s="1"/>
  <c r="J13" i="9" s="1"/>
  <c r="K13" i="9" s="1"/>
  <c r="L13" i="9" s="1"/>
  <c r="M13" i="9" s="1"/>
  <c r="N13" i="9" s="1"/>
  <c r="O13" i="9" s="1"/>
  <c r="P13" i="9" s="1"/>
  <c r="J14" i="9" s="1"/>
  <c r="K14" i="9" s="1"/>
  <c r="L14" i="9" s="1"/>
  <c r="M14" i="9" s="1"/>
  <c r="N14" i="9" s="1"/>
  <c r="O14" i="9" s="1"/>
  <c r="P14" i="9" s="1"/>
  <c r="J15" i="9" s="1"/>
  <c r="K15" i="9" s="1"/>
  <c r="L15" i="9" s="1"/>
  <c r="M15" i="9" s="1"/>
  <c r="N15" i="9" s="1"/>
  <c r="O15" i="9" s="1"/>
  <c r="P15" i="9" s="1"/>
  <c r="J16" i="9" s="1"/>
  <c r="K16" i="9" s="1"/>
  <c r="L16" i="9" s="1"/>
  <c r="M16" i="9" s="1"/>
  <c r="N16" i="9" s="1"/>
  <c r="O16" i="9" s="1"/>
  <c r="E12" i="9"/>
  <c r="F12" i="9" s="1"/>
  <c r="G12" i="9" s="1"/>
  <c r="H12" i="9" s="1"/>
  <c r="B13" i="9" s="1"/>
  <c r="C13" i="9" s="1"/>
  <c r="D13" i="9" s="1"/>
  <c r="E13" i="9" s="1"/>
  <c r="F13" i="9" s="1"/>
  <c r="G13" i="9" s="1"/>
  <c r="H13" i="9" s="1"/>
  <c r="B14" i="9" s="1"/>
  <c r="C14" i="9" s="1"/>
  <c r="D14" i="9" s="1"/>
  <c r="E14" i="9" s="1"/>
  <c r="F14" i="9" s="1"/>
  <c r="G14" i="9" s="1"/>
  <c r="H14" i="9" s="1"/>
  <c r="B15" i="9" s="1"/>
  <c r="C15" i="9" s="1"/>
  <c r="D15" i="9" s="1"/>
  <c r="E15" i="9" s="1"/>
  <c r="F15" i="9" s="1"/>
  <c r="G15" i="9" s="1"/>
  <c r="H15" i="9" s="1"/>
  <c r="B16" i="9" s="1"/>
  <c r="C16" i="9" s="1"/>
  <c r="D16" i="9" s="1"/>
  <c r="E16" i="9" s="1"/>
  <c r="F16" i="9" s="1"/>
  <c r="P3" i="9"/>
  <c r="J4" i="9" s="1"/>
  <c r="K4" i="9" s="1"/>
  <c r="L4" i="9" s="1"/>
  <c r="M4" i="9" s="1"/>
  <c r="N4" i="9" s="1"/>
  <c r="O4" i="9" s="1"/>
  <c r="P4" i="9" s="1"/>
  <c r="J5" i="9" s="1"/>
  <c r="K5" i="9" s="1"/>
  <c r="L5" i="9" s="1"/>
  <c r="M5" i="9" s="1"/>
  <c r="N5" i="9" s="1"/>
  <c r="O5" i="9" s="1"/>
  <c r="P5" i="9" s="1"/>
  <c r="J6" i="9" s="1"/>
  <c r="K6" i="9" s="1"/>
  <c r="L6" i="9" s="1"/>
  <c r="M6" i="9" s="1"/>
  <c r="N6" i="9" s="1"/>
  <c r="O6" i="9" s="1"/>
  <c r="P6" i="9" s="1"/>
  <c r="J7" i="9" s="1"/>
  <c r="K7" i="9" s="1"/>
  <c r="L7" i="9" s="1"/>
  <c r="M7" i="9" s="1"/>
  <c r="N7" i="9" s="1"/>
  <c r="O7" i="9" s="1"/>
  <c r="P7" i="9" s="1"/>
  <c r="J8" i="9" s="1"/>
  <c r="K8" i="9" s="1"/>
  <c r="F3" i="9"/>
  <c r="G3" i="9" s="1"/>
  <c r="H3" i="9" s="1"/>
  <c r="B4" i="9" s="1"/>
  <c r="C4" i="9" s="1"/>
  <c r="D4" i="9" s="1"/>
  <c r="E4" i="9" s="1"/>
  <c r="F4" i="9" s="1"/>
  <c r="G4" i="9" s="1"/>
  <c r="H4" i="9" s="1"/>
  <c r="B5" i="9" s="1"/>
  <c r="C5" i="9" s="1"/>
  <c r="D5" i="9" s="1"/>
  <c r="E5" i="9" s="1"/>
  <c r="F5" i="9" s="1"/>
  <c r="G5" i="9" s="1"/>
  <c r="H5" i="9" s="1"/>
  <c r="B6" i="9" s="1"/>
  <c r="C6" i="9" s="1"/>
  <c r="D6" i="9" s="1"/>
  <c r="E6" i="9" s="1"/>
  <c r="F6" i="9" s="1"/>
  <c r="G6" i="9" s="1"/>
  <c r="H6" i="9" s="1"/>
  <c r="B7" i="9" s="1"/>
  <c r="C7" i="9" s="1"/>
  <c r="D7" i="9" s="1"/>
  <c r="E7" i="9" s="1"/>
  <c r="F7" i="9" s="1"/>
  <c r="G7" i="9" s="1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E673" i="3"/>
  <c r="D673" i="3"/>
  <c r="E672" i="3"/>
  <c r="D672" i="3"/>
  <c r="E671" i="3"/>
  <c r="D671" i="3"/>
  <c r="E670" i="3"/>
  <c r="D670" i="3"/>
  <c r="E669" i="3"/>
  <c r="D669" i="3"/>
  <c r="E668" i="3"/>
  <c r="D668" i="3"/>
  <c r="E667" i="3"/>
  <c r="D667" i="3"/>
  <c r="E666" i="3"/>
  <c r="D666" i="3"/>
  <c r="E665" i="3"/>
  <c r="D665" i="3"/>
  <c r="E664" i="3"/>
  <c r="D664" i="3"/>
  <c r="E663" i="3"/>
  <c r="D663" i="3"/>
  <c r="E662" i="3"/>
  <c r="D662" i="3"/>
  <c r="E661" i="3"/>
  <c r="D661" i="3"/>
  <c r="E660" i="3"/>
  <c r="D660" i="3"/>
  <c r="E659" i="3"/>
  <c r="D659" i="3"/>
  <c r="E658" i="3"/>
  <c r="D658" i="3"/>
  <c r="E183" i="4"/>
  <c r="F183" i="4" s="1"/>
  <c r="C183" i="4"/>
  <c r="E182" i="4"/>
  <c r="F182" i="4" s="1"/>
  <c r="C182" i="4"/>
  <c r="C181" i="4"/>
  <c r="C180" i="4"/>
  <c r="C179" i="4"/>
  <c r="C178" i="4"/>
  <c r="C177" i="4"/>
  <c r="C176" i="4"/>
  <c r="E175" i="4"/>
  <c r="F175" i="4" s="1"/>
  <c r="C175" i="4"/>
  <c r="E174" i="4"/>
  <c r="F174" i="4" s="1"/>
  <c r="C174" i="4"/>
  <c r="C173" i="4"/>
  <c r="C172" i="4"/>
  <c r="C171" i="4"/>
  <c r="C170" i="4"/>
  <c r="C169" i="4"/>
  <c r="C168" i="4"/>
  <c r="E167" i="4"/>
  <c r="F167" i="4" s="1"/>
  <c r="C167" i="4"/>
  <c r="E166" i="4"/>
  <c r="F166" i="4" s="1"/>
  <c r="C166" i="4"/>
  <c r="C165" i="4"/>
  <c r="C164" i="4"/>
  <c r="C163" i="4"/>
  <c r="C162" i="4"/>
  <c r="E161" i="4"/>
  <c r="F161" i="4" s="1"/>
  <c r="C161" i="4"/>
  <c r="E160" i="4"/>
  <c r="F160" i="4" s="1"/>
  <c r="C160" i="4"/>
  <c r="C159" i="4"/>
  <c r="C158" i="4"/>
  <c r="C157" i="4"/>
  <c r="C156" i="4"/>
  <c r="C155" i="4"/>
  <c r="E154" i="4"/>
  <c r="F154" i="4" s="1"/>
  <c r="C154" i="4"/>
  <c r="E153" i="4"/>
  <c r="F153" i="4" s="1"/>
  <c r="C153" i="4"/>
  <c r="C152" i="4"/>
  <c r="C151" i="4"/>
  <c r="C150" i="4"/>
  <c r="E149" i="4"/>
  <c r="F149" i="4" s="1"/>
  <c r="C149" i="4"/>
  <c r="E148" i="4"/>
  <c r="F148" i="4" s="1"/>
  <c r="C148" i="4"/>
  <c r="C147" i="4"/>
  <c r="C146" i="4"/>
  <c r="C145" i="4"/>
  <c r="C144" i="4"/>
  <c r="E143" i="4"/>
  <c r="F143" i="4" s="1"/>
  <c r="C143" i="4"/>
  <c r="E142" i="4"/>
  <c r="F142" i="4" s="1"/>
  <c r="C142" i="4"/>
  <c r="C141" i="4"/>
  <c r="E140" i="4"/>
  <c r="F140" i="4" s="1"/>
  <c r="C140" i="4"/>
  <c r="E139" i="4"/>
  <c r="F139" i="4" s="1"/>
  <c r="C139" i="4"/>
  <c r="C138" i="4"/>
  <c r="C137" i="4"/>
  <c r="C136" i="4"/>
  <c r="C135" i="4"/>
  <c r="E134" i="4"/>
  <c r="F134" i="4" s="1"/>
  <c r="C134" i="4"/>
  <c r="C133" i="4"/>
  <c r="E132" i="4"/>
  <c r="F132" i="4" s="1"/>
  <c r="C132" i="4"/>
  <c r="C131" i="4"/>
  <c r="C130" i="4"/>
  <c r="C129" i="4"/>
  <c r="C128" i="4"/>
  <c r="E127" i="4"/>
  <c r="F127" i="4" s="1"/>
  <c r="C127" i="4"/>
  <c r="E126" i="4"/>
  <c r="F126" i="4" s="1"/>
  <c r="C126" i="4"/>
  <c r="C125" i="4"/>
  <c r="C124" i="4"/>
  <c r="E123" i="4"/>
  <c r="F123" i="4" s="1"/>
  <c r="C123" i="4"/>
  <c r="E122" i="4"/>
  <c r="F122" i="4" s="1"/>
  <c r="C122" i="4"/>
  <c r="C121" i="4"/>
  <c r="C120" i="4"/>
  <c r="C119" i="4"/>
  <c r="C118" i="4"/>
  <c r="C117" i="4"/>
  <c r="C116" i="4"/>
  <c r="E115" i="4"/>
  <c r="F115" i="4" s="1"/>
  <c r="C115" i="4"/>
  <c r="E114" i="4"/>
  <c r="F114" i="4" s="1"/>
  <c r="C114" i="4"/>
  <c r="C113" i="4"/>
  <c r="C112" i="4"/>
  <c r="C111" i="4"/>
  <c r="E110" i="4"/>
  <c r="F110" i="4" s="1"/>
  <c r="C110" i="4"/>
  <c r="E109" i="4"/>
  <c r="F109" i="4" s="1"/>
  <c r="C109" i="4"/>
  <c r="C108" i="4"/>
  <c r="C107" i="4"/>
  <c r="E106" i="4"/>
  <c r="F106" i="4" s="1"/>
  <c r="C106" i="4"/>
  <c r="E105" i="4"/>
  <c r="F105" i="4" s="1"/>
  <c r="C105" i="4"/>
  <c r="C104" i="4"/>
  <c r="C103" i="4"/>
  <c r="E102" i="4"/>
  <c r="F102" i="4" s="1"/>
  <c r="C102" i="4"/>
  <c r="E101" i="4"/>
  <c r="F101" i="4" s="1"/>
  <c r="C101" i="4"/>
  <c r="C100" i="4"/>
  <c r="C99" i="4"/>
  <c r="E98" i="4"/>
  <c r="F98" i="4" s="1"/>
  <c r="C98" i="4"/>
  <c r="E97" i="4"/>
  <c r="F97" i="4" s="1"/>
  <c r="C97" i="4"/>
  <c r="C96" i="4"/>
  <c r="C95" i="4"/>
  <c r="E94" i="4"/>
  <c r="F94" i="4" s="1"/>
  <c r="C94" i="4"/>
  <c r="E93" i="4"/>
  <c r="F93" i="4" s="1"/>
  <c r="C93" i="4"/>
  <c r="C92" i="4"/>
  <c r="C91" i="4"/>
  <c r="E90" i="4"/>
  <c r="F90" i="4" s="1"/>
  <c r="C90" i="4"/>
  <c r="E89" i="4"/>
  <c r="F89" i="4" s="1"/>
  <c r="C89" i="4"/>
  <c r="C88" i="4"/>
  <c r="C87" i="4"/>
  <c r="E86" i="4"/>
  <c r="F86" i="4" s="1"/>
  <c r="C86" i="4"/>
  <c r="E85" i="4"/>
  <c r="F85" i="4" s="1"/>
  <c r="C85" i="4"/>
  <c r="C84" i="4"/>
  <c r="C83" i="4"/>
  <c r="E82" i="4"/>
  <c r="F82" i="4" s="1"/>
  <c r="C82" i="4"/>
  <c r="E81" i="4"/>
  <c r="F81" i="4" s="1"/>
  <c r="C81" i="4"/>
  <c r="C80" i="4"/>
  <c r="C79" i="4"/>
  <c r="E78" i="4"/>
  <c r="F78" i="4" s="1"/>
  <c r="C78" i="4"/>
  <c r="E77" i="4"/>
  <c r="F77" i="4" s="1"/>
  <c r="C77" i="4"/>
  <c r="C76" i="4"/>
  <c r="C75" i="4"/>
  <c r="E74" i="4"/>
  <c r="F74" i="4" s="1"/>
  <c r="C74" i="4"/>
  <c r="E73" i="4"/>
  <c r="F73" i="4" s="1"/>
  <c r="C73" i="4"/>
  <c r="C72" i="4"/>
  <c r="C71" i="4"/>
  <c r="C70" i="4"/>
  <c r="E69" i="4"/>
  <c r="F69" i="4" s="1"/>
  <c r="C69" i="4"/>
  <c r="E68" i="4"/>
  <c r="F68" i="4" s="1"/>
  <c r="C68" i="4"/>
  <c r="C67" i="4"/>
  <c r="C66" i="4"/>
  <c r="C65" i="4"/>
  <c r="C64" i="4"/>
  <c r="C63" i="4"/>
  <c r="E62" i="4"/>
  <c r="F62" i="4" s="1"/>
  <c r="C62" i="4"/>
  <c r="E61" i="4"/>
  <c r="F61" i="4" s="1"/>
  <c r="C61" i="4"/>
  <c r="C60" i="4"/>
  <c r="C59" i="4"/>
  <c r="C58" i="4"/>
  <c r="C57" i="4"/>
  <c r="E56" i="4"/>
  <c r="F56" i="4" s="1"/>
  <c r="C56" i="4"/>
  <c r="E55" i="4"/>
  <c r="F55" i="4" s="1"/>
  <c r="C55" i="4"/>
  <c r="C54" i="4"/>
  <c r="C53" i="4"/>
  <c r="C52" i="4"/>
  <c r="C51" i="4"/>
  <c r="E50" i="4"/>
  <c r="F50" i="4" s="1"/>
  <c r="C50" i="4"/>
  <c r="E49" i="4"/>
  <c r="F49" i="4" s="1"/>
  <c r="C49" i="4"/>
  <c r="C48" i="4"/>
  <c r="C47" i="4"/>
  <c r="C46" i="4"/>
  <c r="C45" i="4"/>
  <c r="C44" i="4"/>
  <c r="E43" i="4"/>
  <c r="F43" i="4" s="1"/>
  <c r="C43" i="4"/>
  <c r="E42" i="4"/>
  <c r="F42" i="4" s="1"/>
  <c r="C42" i="4"/>
  <c r="C41" i="4"/>
  <c r="C40" i="4"/>
  <c r="C39" i="4"/>
  <c r="C38" i="4"/>
  <c r="C37" i="4"/>
  <c r="C36" i="4"/>
  <c r="C35" i="4"/>
  <c r="E34" i="4"/>
  <c r="F34" i="4" s="1"/>
  <c r="C34" i="4"/>
  <c r="E33" i="4"/>
  <c r="F33" i="4" s="1"/>
  <c r="C33" i="4"/>
  <c r="C32" i="4"/>
  <c r="C31" i="4"/>
  <c r="C30" i="4"/>
  <c r="E29" i="4"/>
  <c r="F29" i="4" s="1"/>
  <c r="C29" i="4"/>
  <c r="E28" i="4"/>
  <c r="F28" i="4" s="1"/>
  <c r="C28" i="4"/>
  <c r="C27" i="4"/>
  <c r="C26" i="4"/>
  <c r="C25" i="4"/>
  <c r="C24" i="4"/>
  <c r="E23" i="4"/>
  <c r="F23" i="4" s="1"/>
  <c r="C23" i="4"/>
  <c r="E22" i="4"/>
  <c r="F22" i="4" s="1"/>
  <c r="C22" i="4"/>
  <c r="C21" i="4"/>
  <c r="C20" i="4"/>
  <c r="C19" i="4"/>
  <c r="E18" i="4"/>
  <c r="F18" i="4" s="1"/>
  <c r="C18" i="4"/>
  <c r="E17" i="4"/>
  <c r="F17" i="4" s="1"/>
  <c r="C17" i="4"/>
  <c r="C16" i="4"/>
  <c r="C15" i="4"/>
  <c r="C14" i="4"/>
  <c r="C13" i="4"/>
  <c r="E12" i="4"/>
  <c r="F12" i="4" s="1"/>
  <c r="C12" i="4"/>
  <c r="E11" i="4"/>
  <c r="F11" i="4" s="1"/>
  <c r="C11" i="4"/>
  <c r="C10" i="4"/>
  <c r="C9" i="4"/>
  <c r="C8" i="4"/>
  <c r="C7" i="4"/>
  <c r="C6" i="4"/>
  <c r="C5" i="4"/>
  <c r="E4" i="4"/>
  <c r="C4" i="4"/>
  <c r="E3" i="4"/>
  <c r="G3" i="4" s="1"/>
  <c r="C3" i="4"/>
  <c r="M51" i="2"/>
  <c r="L51" i="2"/>
  <c r="K51" i="2"/>
  <c r="J51" i="2"/>
  <c r="I51" i="2"/>
  <c r="H51" i="2"/>
  <c r="G51" i="2"/>
  <c r="F51" i="2"/>
  <c r="E51" i="2"/>
  <c r="D51" i="2"/>
  <c r="B51" i="2"/>
  <c r="S1" i="2"/>
  <c r="G4" i="4" l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P2" i="2"/>
  <c r="P3" i="2" s="1"/>
  <c r="F201" i="4"/>
  <c r="E201" i="4"/>
  <c r="G201" i="4" l="1"/>
  <c r="D657" i="3"/>
  <c r="E657" i="3"/>
  <c r="D656" i="3" l="1"/>
  <c r="E656" i="3"/>
  <c r="D58" i="5" l="1"/>
  <c r="D59" i="5"/>
  <c r="D60" i="5"/>
  <c r="D61" i="5"/>
  <c r="D655" i="3"/>
  <c r="E655" i="3"/>
  <c r="D654" i="3" l="1"/>
  <c r="E654" i="3"/>
  <c r="D55" i="5" l="1"/>
  <c r="D56" i="5"/>
  <c r="D57" i="5"/>
  <c r="D54" i="5"/>
  <c r="E653" i="3" l="1"/>
  <c r="D653" i="3"/>
  <c r="D52" i="5"/>
  <c r="D53" i="5"/>
  <c r="D652" i="3" l="1"/>
  <c r="E652" i="3"/>
  <c r="D51" i="5" l="1"/>
  <c r="D50" i="5"/>
  <c r="D49" i="5" l="1"/>
  <c r="D48" i="5"/>
  <c r="D47" i="5"/>
  <c r="D46" i="5"/>
  <c r="E651" i="3"/>
  <c r="D651" i="3"/>
  <c r="E650" i="3"/>
  <c r="D650" i="3"/>
  <c r="E649" i="3" l="1"/>
  <c r="D649" i="3"/>
  <c r="E648" i="3" l="1"/>
  <c r="D648" i="3"/>
  <c r="D42" i="5" l="1"/>
  <c r="D43" i="5"/>
  <c r="D44" i="5"/>
  <c r="D45" i="5"/>
  <c r="E647" i="3" l="1"/>
  <c r="D647" i="3"/>
  <c r="D646" i="3" l="1"/>
  <c r="E646" i="3"/>
  <c r="D38" i="5" l="1"/>
  <c r="D39" i="5"/>
  <c r="D40" i="5"/>
  <c r="D41" i="5"/>
  <c r="D645" i="3" l="1"/>
  <c r="E645" i="3"/>
  <c r="D644" i="3" l="1"/>
  <c r="E644" i="3"/>
  <c r="D35" i="5"/>
  <c r="D36" i="5"/>
  <c r="D37" i="5"/>
  <c r="D34" i="5"/>
  <c r="D643" i="3" l="1"/>
  <c r="E643" i="3"/>
  <c r="E642" i="3" l="1"/>
  <c r="D642" i="3"/>
  <c r="D30" i="5" l="1"/>
  <c r="D31" i="5"/>
  <c r="D32" i="5"/>
  <c r="D33" i="5"/>
  <c r="D641" i="3" l="1"/>
  <c r="E641" i="3"/>
  <c r="D640" i="3" l="1"/>
  <c r="E640" i="3"/>
  <c r="D29" i="5" l="1"/>
  <c r="D28" i="5"/>
  <c r="D27" i="5"/>
  <c r="D26" i="5"/>
  <c r="E639" i="3" l="1"/>
  <c r="D639" i="3"/>
  <c r="D638" i="3" l="1"/>
  <c r="E638" i="3"/>
  <c r="D23" i="5" l="1"/>
  <c r="D24" i="5"/>
  <c r="D25" i="5"/>
  <c r="D22" i="5"/>
  <c r="E637" i="3" l="1"/>
  <c r="D637" i="3"/>
  <c r="D636" i="3" l="1"/>
  <c r="E636" i="3"/>
  <c r="D18" i="5" l="1"/>
  <c r="D19" i="5"/>
  <c r="D20" i="5"/>
  <c r="D21" i="5"/>
  <c r="D635" i="3" l="1"/>
  <c r="E635" i="3"/>
  <c r="D634" i="3" l="1"/>
  <c r="E634" i="3"/>
  <c r="D16" i="5" l="1"/>
  <c r="D17" i="5"/>
  <c r="D15" i="5"/>
  <c r="D14" i="5"/>
  <c r="D633" i="3" l="1"/>
  <c r="E633" i="3"/>
  <c r="E632" i="3" l="1"/>
  <c r="D632" i="3"/>
  <c r="D13" i="5" l="1"/>
  <c r="D10" i="5"/>
  <c r="D11" i="5"/>
  <c r="D12" i="5"/>
  <c r="D631" i="3" l="1"/>
  <c r="E631" i="3"/>
  <c r="D630" i="3" l="1"/>
  <c r="E630" i="3"/>
  <c r="D9" i="5" l="1"/>
  <c r="D8" i="5"/>
  <c r="D7" i="5"/>
  <c r="D6" i="5"/>
  <c r="D629" i="3" l="1"/>
  <c r="E629" i="3"/>
  <c r="E628" i="3" l="1"/>
  <c r="D628" i="3"/>
  <c r="A3" i="6" l="1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D5" i="5"/>
  <c r="D3" i="5"/>
  <c r="D4" i="5"/>
  <c r="A3" i="5"/>
  <c r="A4" i="5" s="1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D2" i="5"/>
  <c r="E627" i="3" l="1"/>
  <c r="D627" i="3"/>
  <c r="E626" i="3" l="1"/>
  <c r="D626" i="3"/>
  <c r="E625" i="3" l="1"/>
  <c r="D625" i="3"/>
  <c r="E624" i="3" l="1"/>
  <c r="D624" i="3"/>
  <c r="E623" i="3" l="1"/>
  <c r="D623" i="3"/>
  <c r="D622" i="3" l="1"/>
  <c r="E622" i="3"/>
  <c r="E616" i="3"/>
  <c r="E617" i="3"/>
  <c r="E618" i="3"/>
  <c r="E619" i="3"/>
  <c r="E620" i="3"/>
  <c r="E621" i="3"/>
  <c r="D621" i="3" l="1"/>
  <c r="D620" i="3" l="1"/>
  <c r="D619" i="3" l="1"/>
  <c r="D618" i="3" l="1"/>
  <c r="D617" i="3" l="1"/>
  <c r="D616" i="3" l="1"/>
  <c r="E615" i="3" l="1"/>
  <c r="D615" i="3"/>
  <c r="E614" i="3" l="1"/>
  <c r="D614" i="3"/>
  <c r="D613" i="3" l="1"/>
  <c r="E613" i="3"/>
  <c r="E612" i="3" l="1"/>
  <c r="D612" i="3"/>
  <c r="E611" i="3" l="1"/>
  <c r="D611" i="3"/>
  <c r="E610" i="3" l="1"/>
  <c r="D610" i="3"/>
  <c r="D609" i="3" l="1"/>
  <c r="E609" i="3"/>
  <c r="E608" i="3" l="1"/>
  <c r="D608" i="3"/>
  <c r="E607" i="3" l="1"/>
  <c r="D607" i="3"/>
  <c r="D606" i="3" l="1"/>
  <c r="E606" i="3"/>
  <c r="D605" i="3" l="1"/>
  <c r="E605" i="3"/>
  <c r="D604" i="3" l="1"/>
  <c r="E604" i="3"/>
  <c r="E603" i="3" l="1"/>
  <c r="D603" i="3"/>
  <c r="D602" i="3" l="1"/>
  <c r="E602" i="3"/>
  <c r="D601" i="3" l="1"/>
  <c r="E601" i="3"/>
  <c r="E600" i="3" l="1"/>
  <c r="D600" i="3"/>
  <c r="D599" i="3" l="1"/>
  <c r="E599" i="3"/>
  <c r="E598" i="3" l="1"/>
  <c r="D598" i="3"/>
  <c r="D597" i="3" l="1"/>
  <c r="E597" i="3"/>
  <c r="E596" i="3" l="1"/>
  <c r="D596" i="3"/>
  <c r="D595" i="3" l="1"/>
  <c r="E595" i="3"/>
  <c r="E594" i="3" l="1"/>
  <c r="D594" i="3"/>
  <c r="D593" i="3" l="1"/>
  <c r="E593" i="3"/>
  <c r="E592" i="3" l="1"/>
  <c r="D592" i="3"/>
  <c r="E591" i="3" l="1"/>
  <c r="D591" i="3"/>
  <c r="D590" i="3" l="1"/>
  <c r="E590" i="3"/>
  <c r="E589" i="3" l="1"/>
  <c r="D589" i="3"/>
  <c r="D588" i="3" l="1"/>
  <c r="E588" i="3"/>
  <c r="D587" i="3" l="1"/>
  <c r="E587" i="3"/>
  <c r="E586" i="3" l="1"/>
  <c r="D586" i="3"/>
  <c r="E585" i="3" l="1"/>
  <c r="D585" i="3"/>
  <c r="E584" i="3" l="1"/>
  <c r="D584" i="3"/>
  <c r="E583" i="3" l="1"/>
  <c r="D583" i="3"/>
  <c r="D582" i="3" l="1"/>
  <c r="E582" i="3"/>
  <c r="E581" i="3" l="1"/>
  <c r="D581" i="3"/>
  <c r="E580" i="3" l="1"/>
  <c r="D580" i="3"/>
  <c r="D579" i="3" l="1"/>
  <c r="E579" i="3"/>
  <c r="D578" i="3" l="1"/>
  <c r="E578" i="3"/>
  <c r="D577" i="3" l="1"/>
  <c r="E577" i="3"/>
  <c r="E576" i="3" l="1"/>
  <c r="D576" i="3"/>
  <c r="E575" i="3" l="1"/>
  <c r="D575" i="3"/>
  <c r="E574" i="3" l="1"/>
  <c r="D574" i="3"/>
  <c r="E573" i="3" l="1"/>
  <c r="D573" i="3"/>
  <c r="E572" i="3" l="1"/>
  <c r="D572" i="3"/>
  <c r="D571" i="3" l="1"/>
  <c r="E571" i="3"/>
  <c r="D570" i="3" l="1"/>
  <c r="E570" i="3"/>
  <c r="D569" i="3" l="1"/>
  <c r="E569" i="3"/>
  <c r="E568" i="3" l="1"/>
  <c r="D568" i="3"/>
  <c r="E567" i="3" l="1"/>
  <c r="D567" i="3"/>
  <c r="E566" i="3" l="1"/>
  <c r="D566" i="3"/>
  <c r="D565" i="3" l="1"/>
  <c r="E565" i="3"/>
  <c r="D564" i="3" l="1"/>
  <c r="E564" i="3"/>
  <c r="A3" i="3" l="1"/>
  <c r="A4" i="3" s="1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A370" i="3" s="1"/>
  <c r="A371" i="3" s="1"/>
  <c r="A372" i="3" s="1"/>
  <c r="A373" i="3" s="1"/>
  <c r="A374" i="3" s="1"/>
  <c r="A375" i="3" s="1"/>
  <c r="A376" i="3" s="1"/>
  <c r="A377" i="3" s="1"/>
  <c r="A378" i="3" s="1"/>
  <c r="A379" i="3" s="1"/>
  <c r="A380" i="3" s="1"/>
  <c r="A381" i="3" s="1"/>
  <c r="A382" i="3" s="1"/>
  <c r="A383" i="3" s="1"/>
  <c r="A384" i="3" s="1"/>
  <c r="A385" i="3" s="1"/>
  <c r="A386" i="3" s="1"/>
  <c r="A387" i="3" s="1"/>
  <c r="A388" i="3" s="1"/>
  <c r="A389" i="3" s="1"/>
  <c r="A390" i="3" s="1"/>
  <c r="A391" i="3" s="1"/>
  <c r="A392" i="3" s="1"/>
  <c r="A393" i="3" s="1"/>
  <c r="A394" i="3" s="1"/>
  <c r="A395" i="3" s="1"/>
  <c r="A396" i="3" s="1"/>
  <c r="A397" i="3" s="1"/>
  <c r="A398" i="3" s="1"/>
  <c r="A399" i="3" s="1"/>
  <c r="A400" i="3" s="1"/>
  <c r="A401" i="3" s="1"/>
  <c r="A402" i="3" s="1"/>
  <c r="A403" i="3" s="1"/>
  <c r="A404" i="3" s="1"/>
  <c r="A405" i="3" s="1"/>
  <c r="A406" i="3" s="1"/>
  <c r="A407" i="3" s="1"/>
  <c r="A408" i="3" s="1"/>
  <c r="A409" i="3" s="1"/>
  <c r="A410" i="3" s="1"/>
  <c r="A411" i="3" s="1"/>
  <c r="A412" i="3" s="1"/>
  <c r="A413" i="3" s="1"/>
  <c r="A414" i="3" s="1"/>
  <c r="A415" i="3" s="1"/>
  <c r="A416" i="3" s="1"/>
  <c r="A417" i="3" s="1"/>
  <c r="A418" i="3" s="1"/>
  <c r="A419" i="3" s="1"/>
  <c r="A420" i="3" s="1"/>
  <c r="A421" i="3" s="1"/>
  <c r="A422" i="3" s="1"/>
  <c r="A423" i="3" s="1"/>
  <c r="A424" i="3" s="1"/>
  <c r="A425" i="3" s="1"/>
  <c r="A426" i="3" s="1"/>
  <c r="A427" i="3" s="1"/>
  <c r="A428" i="3" s="1"/>
  <c r="A429" i="3" s="1"/>
  <c r="A430" i="3" s="1"/>
  <c r="A431" i="3" s="1"/>
  <c r="A432" i="3" s="1"/>
  <c r="A433" i="3" s="1"/>
  <c r="A434" i="3" s="1"/>
  <c r="A435" i="3" s="1"/>
  <c r="A436" i="3" s="1"/>
  <c r="A437" i="3" s="1"/>
  <c r="A438" i="3" s="1"/>
  <c r="A439" i="3" s="1"/>
  <c r="A440" i="3" s="1"/>
  <c r="A441" i="3" s="1"/>
  <c r="A442" i="3" s="1"/>
  <c r="A443" i="3" s="1"/>
  <c r="A444" i="3" s="1"/>
  <c r="A445" i="3" s="1"/>
  <c r="A446" i="3" s="1"/>
  <c r="A447" i="3" s="1"/>
  <c r="A448" i="3" s="1"/>
  <c r="A449" i="3" s="1"/>
  <c r="A450" i="3" s="1"/>
  <c r="A451" i="3" s="1"/>
  <c r="A452" i="3" s="1"/>
  <c r="A453" i="3" s="1"/>
  <c r="A454" i="3" s="1"/>
  <c r="A455" i="3" s="1"/>
  <c r="A456" i="3" s="1"/>
  <c r="A457" i="3" s="1"/>
  <c r="A458" i="3" s="1"/>
  <c r="A459" i="3" s="1"/>
  <c r="A460" i="3" s="1"/>
  <c r="A461" i="3" s="1"/>
  <c r="A462" i="3" s="1"/>
  <c r="A463" i="3" s="1"/>
  <c r="A464" i="3" s="1"/>
  <c r="A465" i="3" s="1"/>
  <c r="A466" i="3" s="1"/>
  <c r="A467" i="3" s="1"/>
  <c r="A468" i="3" s="1"/>
  <c r="A469" i="3" s="1"/>
  <c r="A470" i="3" s="1"/>
  <c r="A471" i="3" s="1"/>
  <c r="A472" i="3" s="1"/>
  <c r="A473" i="3" s="1"/>
  <c r="A474" i="3" s="1"/>
  <c r="A475" i="3" s="1"/>
  <c r="A476" i="3" s="1"/>
  <c r="A477" i="3" s="1"/>
  <c r="A478" i="3" s="1"/>
  <c r="A479" i="3" s="1"/>
  <c r="A480" i="3" s="1"/>
  <c r="A481" i="3" s="1"/>
  <c r="A482" i="3" s="1"/>
  <c r="A483" i="3" s="1"/>
  <c r="A484" i="3" s="1"/>
  <c r="A485" i="3" s="1"/>
  <c r="A486" i="3" s="1"/>
  <c r="A487" i="3" s="1"/>
  <c r="A488" i="3" s="1"/>
  <c r="A489" i="3" s="1"/>
  <c r="A490" i="3" s="1"/>
  <c r="A491" i="3" s="1"/>
  <c r="A492" i="3" s="1"/>
  <c r="A493" i="3" s="1"/>
  <c r="A494" i="3" s="1"/>
  <c r="A495" i="3" s="1"/>
  <c r="A496" i="3" s="1"/>
  <c r="A497" i="3" s="1"/>
  <c r="A498" i="3" s="1"/>
  <c r="A499" i="3" s="1"/>
  <c r="A500" i="3" s="1"/>
  <c r="A501" i="3" s="1"/>
  <c r="A502" i="3" s="1"/>
  <c r="A503" i="3" s="1"/>
  <c r="A504" i="3" s="1"/>
  <c r="A505" i="3" s="1"/>
  <c r="A506" i="3" s="1"/>
  <c r="A507" i="3" s="1"/>
  <c r="A508" i="3" s="1"/>
  <c r="A509" i="3" s="1"/>
  <c r="A510" i="3" s="1"/>
  <c r="A511" i="3" s="1"/>
  <c r="A512" i="3" s="1"/>
  <c r="A513" i="3" s="1"/>
  <c r="A514" i="3" s="1"/>
  <c r="A515" i="3" s="1"/>
  <c r="A516" i="3" s="1"/>
  <c r="A517" i="3" s="1"/>
  <c r="A518" i="3" s="1"/>
  <c r="A519" i="3" s="1"/>
  <c r="A520" i="3" s="1"/>
  <c r="A521" i="3" s="1"/>
  <c r="A522" i="3" s="1"/>
  <c r="A523" i="3" s="1"/>
  <c r="A524" i="3" s="1"/>
  <c r="A525" i="3" s="1"/>
  <c r="A526" i="3" s="1"/>
  <c r="A527" i="3" s="1"/>
  <c r="A528" i="3" s="1"/>
  <c r="A529" i="3" s="1"/>
  <c r="A530" i="3" s="1"/>
  <c r="A531" i="3" s="1"/>
  <c r="A532" i="3" s="1"/>
  <c r="A533" i="3" s="1"/>
  <c r="A534" i="3" s="1"/>
  <c r="A535" i="3" s="1"/>
  <c r="A536" i="3" s="1"/>
  <c r="A537" i="3" s="1"/>
  <c r="A538" i="3" s="1"/>
  <c r="A539" i="3" s="1"/>
  <c r="A540" i="3" s="1"/>
  <c r="A541" i="3" s="1"/>
  <c r="A542" i="3" s="1"/>
  <c r="A543" i="3" s="1"/>
  <c r="A544" i="3" s="1"/>
  <c r="A545" i="3" s="1"/>
  <c r="A546" i="3" s="1"/>
  <c r="A547" i="3" s="1"/>
  <c r="A548" i="3" s="1"/>
  <c r="A549" i="3" s="1"/>
  <c r="A550" i="3" s="1"/>
  <c r="A551" i="3" s="1"/>
  <c r="A552" i="3" s="1"/>
  <c r="A553" i="3" s="1"/>
  <c r="A554" i="3" s="1"/>
  <c r="A555" i="3" s="1"/>
  <c r="A556" i="3" s="1"/>
  <c r="A557" i="3" s="1"/>
  <c r="A558" i="3" s="1"/>
  <c r="A559" i="3" s="1"/>
  <c r="A560" i="3" s="1"/>
  <c r="A561" i="3" s="1"/>
  <c r="A562" i="3" s="1"/>
  <c r="A563" i="3" s="1"/>
  <c r="A564" i="3" s="1"/>
  <c r="A565" i="3" s="1"/>
  <c r="A566" i="3" s="1"/>
  <c r="A567" i="3" s="1"/>
  <c r="A568" i="3" s="1"/>
  <c r="A569" i="3" s="1"/>
  <c r="A570" i="3" s="1"/>
  <c r="A571" i="3" s="1"/>
  <c r="A572" i="3" s="1"/>
  <c r="A573" i="3" s="1"/>
  <c r="A574" i="3" s="1"/>
  <c r="A575" i="3" s="1"/>
  <c r="A576" i="3" s="1"/>
  <c r="A577" i="3" s="1"/>
  <c r="A578" i="3" s="1"/>
  <c r="A579" i="3" s="1"/>
  <c r="A580" i="3" s="1"/>
  <c r="A581" i="3" s="1"/>
  <c r="A582" i="3" s="1"/>
  <c r="A583" i="3" s="1"/>
  <c r="A584" i="3" s="1"/>
  <c r="A585" i="3" s="1"/>
  <c r="A586" i="3" s="1"/>
  <c r="A587" i="3" s="1"/>
  <c r="A588" i="3" s="1"/>
  <c r="A589" i="3" s="1"/>
  <c r="A590" i="3" s="1"/>
  <c r="A591" i="3" s="1"/>
  <c r="A592" i="3" s="1"/>
  <c r="A593" i="3" s="1"/>
  <c r="A594" i="3" s="1"/>
  <c r="A595" i="3" s="1"/>
  <c r="A596" i="3" s="1"/>
  <c r="A597" i="3" s="1"/>
  <c r="A598" i="3" s="1"/>
  <c r="A599" i="3" s="1"/>
  <c r="A600" i="3" s="1"/>
  <c r="A601" i="3" s="1"/>
  <c r="A602" i="3" s="1"/>
  <c r="A603" i="3" s="1"/>
  <c r="A604" i="3" s="1"/>
  <c r="A605" i="3" s="1"/>
  <c r="A606" i="3" s="1"/>
  <c r="A607" i="3" s="1"/>
  <c r="A608" i="3" s="1"/>
  <c r="A609" i="3" s="1"/>
  <c r="A610" i="3" s="1"/>
  <c r="A611" i="3" s="1"/>
  <c r="A612" i="3" s="1"/>
  <c r="A613" i="3" s="1"/>
  <c r="A614" i="3" s="1"/>
  <c r="A615" i="3" s="1"/>
  <c r="A616" i="3" s="1"/>
  <c r="A617" i="3" s="1"/>
  <c r="A618" i="3" s="1"/>
  <c r="A619" i="3" s="1"/>
  <c r="A620" i="3" s="1"/>
  <c r="A621" i="3" s="1"/>
  <c r="A622" i="3" s="1"/>
  <c r="A623" i="3" s="1"/>
  <c r="A624" i="3" s="1"/>
  <c r="A625" i="3" s="1"/>
  <c r="A626" i="3" s="1"/>
  <c r="A627" i="3" s="1"/>
  <c r="A628" i="3" s="1"/>
  <c r="A629" i="3" s="1"/>
  <c r="A630" i="3" s="1"/>
  <c r="A631" i="3" s="1"/>
  <c r="A632" i="3" s="1"/>
  <c r="A633" i="3" s="1"/>
  <c r="A634" i="3" s="1"/>
  <c r="A635" i="3" s="1"/>
  <c r="A636" i="3" s="1"/>
  <c r="A637" i="3" s="1"/>
  <c r="A638" i="3" s="1"/>
  <c r="A639" i="3" s="1"/>
  <c r="A640" i="3" s="1"/>
  <c r="A641" i="3" s="1"/>
  <c r="A642" i="3" s="1"/>
  <c r="A643" i="3" s="1"/>
  <c r="A644" i="3" s="1"/>
  <c r="A645" i="3" s="1"/>
  <c r="A646" i="3" s="1"/>
  <c r="A647" i="3" s="1"/>
  <c r="A648" i="3" s="1"/>
  <c r="A649" i="3" s="1"/>
  <c r="A650" i="3" s="1"/>
  <c r="A651" i="3" s="1"/>
  <c r="A652" i="3" s="1"/>
  <c r="A653" i="3" s="1"/>
  <c r="A654" i="3" s="1"/>
  <c r="A655" i="3" s="1"/>
  <c r="A656" i="3" s="1"/>
  <c r="A657" i="3" s="1"/>
  <c r="A658" i="3" s="1"/>
  <c r="A659" i="3" s="1"/>
  <c r="A660" i="3" s="1"/>
  <c r="A661" i="3" s="1"/>
  <c r="A662" i="3" s="1"/>
  <c r="A663" i="3" s="1"/>
  <c r="A664" i="3" s="1"/>
  <c r="A665" i="3" s="1"/>
  <c r="A666" i="3" s="1"/>
  <c r="A667" i="3" s="1"/>
  <c r="A668" i="3" s="1"/>
  <c r="A669" i="3" s="1"/>
  <c r="A670" i="3" s="1"/>
  <c r="A671" i="3" s="1"/>
  <c r="A672" i="3" s="1"/>
  <c r="A673" i="3" s="1"/>
  <c r="A674" i="3" s="1"/>
  <c r="A675" i="3" s="1"/>
  <c r="A676" i="3" s="1"/>
  <c r="A677" i="3" s="1"/>
  <c r="A678" i="3" s="1"/>
  <c r="A679" i="3" s="1"/>
  <c r="D563" i="3"/>
  <c r="E563" i="3"/>
  <c r="D562" i="3"/>
  <c r="E562" i="3"/>
  <c r="E561" i="3"/>
  <c r="D561" i="3"/>
  <c r="D559" i="3"/>
  <c r="E559" i="3"/>
  <c r="D560" i="3"/>
  <c r="E560" i="3"/>
  <c r="E558" i="3"/>
  <c r="D558" i="3"/>
  <c r="E557" i="3"/>
  <c r="D557" i="3"/>
  <c r="D556" i="3"/>
  <c r="E556" i="3"/>
  <c r="E555" i="3"/>
  <c r="D555" i="3"/>
  <c r="D554" i="3"/>
  <c r="E554" i="3"/>
  <c r="E553" i="3"/>
  <c r="D553" i="3"/>
  <c r="E552" i="3"/>
  <c r="D552" i="3"/>
  <c r="E551" i="3"/>
  <c r="D551" i="3"/>
  <c r="E550" i="3"/>
  <c r="D550" i="3"/>
  <c r="D549" i="3"/>
  <c r="E549" i="3"/>
  <c r="E548" i="3"/>
  <c r="D548" i="3"/>
  <c r="E547" i="3"/>
  <c r="D547" i="3"/>
  <c r="E546" i="3"/>
  <c r="D546" i="3"/>
  <c r="D545" i="3"/>
  <c r="E545" i="3"/>
  <c r="E544" i="3"/>
  <c r="D544" i="3"/>
  <c r="E543" i="3"/>
  <c r="D543" i="3"/>
  <c r="D542" i="3"/>
  <c r="E542" i="3"/>
  <c r="D541" i="3"/>
  <c r="E541" i="3"/>
  <c r="E540" i="3"/>
  <c r="D540" i="3"/>
  <c r="E539" i="3"/>
  <c r="D539" i="3"/>
  <c r="D538" i="3"/>
  <c r="E538" i="3"/>
  <c r="E537" i="3"/>
  <c r="D537" i="3"/>
  <c r="E536" i="3"/>
  <c r="D536" i="3"/>
  <c r="D535" i="3"/>
  <c r="E535" i="3"/>
  <c r="D534" i="3"/>
  <c r="E534" i="3"/>
  <c r="E533" i="3"/>
  <c r="D533" i="3"/>
  <c r="E532" i="3"/>
  <c r="D532" i="3"/>
  <c r="E531" i="3"/>
  <c r="D531" i="3"/>
  <c r="D530" i="3"/>
  <c r="E530" i="3"/>
  <c r="E529" i="3"/>
  <c r="D529" i="3"/>
  <c r="E528" i="3"/>
  <c r="D528" i="3"/>
  <c r="D527" i="3"/>
  <c r="E527" i="3"/>
  <c r="D526" i="3"/>
  <c r="E526" i="3"/>
  <c r="E525" i="3"/>
  <c r="D525" i="3"/>
  <c r="E524" i="3"/>
  <c r="D524" i="3"/>
  <c r="D523" i="3"/>
  <c r="E523" i="3"/>
  <c r="D522" i="3"/>
  <c r="E522" i="3"/>
  <c r="D521" i="3"/>
  <c r="E521" i="3"/>
  <c r="E520" i="3"/>
  <c r="D520" i="3"/>
  <c r="E519" i="3"/>
  <c r="D519" i="3"/>
  <c r="D518" i="3"/>
  <c r="E518" i="3"/>
  <c r="E517" i="3"/>
  <c r="D517" i="3"/>
  <c r="E516" i="3"/>
  <c r="D516" i="3"/>
  <c r="E515" i="3"/>
  <c r="D515" i="3"/>
  <c r="D514" i="3"/>
  <c r="E514" i="3"/>
  <c r="D513" i="3"/>
  <c r="E513" i="3"/>
  <c r="D512" i="3"/>
  <c r="E512" i="3"/>
  <c r="D508" i="3"/>
  <c r="E508" i="3"/>
  <c r="D509" i="3"/>
  <c r="E509" i="3"/>
  <c r="D510" i="3"/>
  <c r="E510" i="3"/>
  <c r="D511" i="3"/>
  <c r="E511" i="3"/>
  <c r="E507" i="3"/>
  <c r="D507" i="3"/>
  <c r="D506" i="3"/>
  <c r="E506" i="3"/>
  <c r="D505" i="3"/>
  <c r="E505" i="3"/>
  <c r="E504" i="3"/>
  <c r="D504" i="3"/>
  <c r="E503" i="3"/>
  <c r="D503" i="3"/>
  <c r="E502" i="3"/>
  <c r="D502" i="3"/>
  <c r="D501" i="3"/>
  <c r="E501" i="3"/>
  <c r="D500" i="3"/>
  <c r="E500" i="3"/>
  <c r="E499" i="3"/>
  <c r="D499" i="3"/>
  <c r="D498" i="3"/>
  <c r="E498" i="3"/>
  <c r="D497" i="3"/>
  <c r="E497" i="3"/>
  <c r="E496" i="3"/>
  <c r="D496" i="3"/>
  <c r="E495" i="3"/>
  <c r="D495" i="3"/>
  <c r="E494" i="3"/>
  <c r="D494" i="3"/>
  <c r="D2" i="3"/>
  <c r="E2" i="3"/>
  <c r="C3" i="3"/>
  <c r="C5" i="3" s="1"/>
  <c r="C4" i="3"/>
  <c r="C6" i="3" s="1"/>
  <c r="D106" i="3"/>
  <c r="E106" i="3"/>
  <c r="C107" i="3"/>
  <c r="C109" i="3" s="1"/>
  <c r="C111" i="3" s="1"/>
  <c r="C113" i="3" s="1"/>
  <c r="E113" i="3" s="1"/>
  <c r="C108" i="3"/>
  <c r="D108" i="3" s="1"/>
  <c r="D137" i="3"/>
  <c r="E137" i="3"/>
  <c r="D138" i="3"/>
  <c r="E138" i="3"/>
  <c r="D139" i="3"/>
  <c r="E139" i="3"/>
  <c r="D140" i="3"/>
  <c r="E140" i="3"/>
  <c r="D141" i="3"/>
  <c r="E141" i="3"/>
  <c r="D142" i="3"/>
  <c r="E142" i="3"/>
  <c r="D143" i="3"/>
  <c r="E143" i="3"/>
  <c r="D144" i="3"/>
  <c r="E144" i="3"/>
  <c r="D145" i="3"/>
  <c r="E145" i="3"/>
  <c r="D146" i="3"/>
  <c r="E146" i="3"/>
  <c r="D147" i="3"/>
  <c r="E147" i="3"/>
  <c r="D148" i="3"/>
  <c r="E148" i="3"/>
  <c r="D149" i="3"/>
  <c r="E149" i="3"/>
  <c r="D150" i="3"/>
  <c r="E150" i="3"/>
  <c r="D151" i="3"/>
  <c r="E151" i="3"/>
  <c r="D152" i="3"/>
  <c r="E152" i="3"/>
  <c r="D153" i="3"/>
  <c r="E153" i="3"/>
  <c r="D154" i="3"/>
  <c r="E154" i="3"/>
  <c r="D155" i="3"/>
  <c r="E155" i="3"/>
  <c r="D156" i="3"/>
  <c r="E156" i="3"/>
  <c r="D157" i="3"/>
  <c r="E157" i="3"/>
  <c r="D158" i="3"/>
  <c r="E158" i="3"/>
  <c r="D159" i="3"/>
  <c r="E159" i="3"/>
  <c r="D160" i="3"/>
  <c r="E160" i="3"/>
  <c r="D161" i="3"/>
  <c r="E161" i="3"/>
  <c r="D162" i="3"/>
  <c r="E162" i="3"/>
  <c r="D163" i="3"/>
  <c r="E163" i="3"/>
  <c r="D164" i="3"/>
  <c r="E164" i="3"/>
  <c r="D165" i="3"/>
  <c r="E165" i="3"/>
  <c r="D166" i="3"/>
  <c r="E166" i="3"/>
  <c r="D167" i="3"/>
  <c r="E167" i="3"/>
  <c r="D168" i="3"/>
  <c r="E168" i="3"/>
  <c r="D169" i="3"/>
  <c r="E169" i="3"/>
  <c r="D170" i="3"/>
  <c r="E170" i="3"/>
  <c r="D171" i="3"/>
  <c r="E171" i="3"/>
  <c r="D172" i="3"/>
  <c r="E172" i="3"/>
  <c r="D173" i="3"/>
  <c r="E173" i="3"/>
  <c r="D174" i="3"/>
  <c r="E174" i="3"/>
  <c r="D175" i="3"/>
  <c r="E175" i="3"/>
  <c r="D176" i="3"/>
  <c r="E176" i="3"/>
  <c r="D177" i="3"/>
  <c r="E177" i="3"/>
  <c r="D178" i="3"/>
  <c r="E178" i="3"/>
  <c r="D179" i="3"/>
  <c r="E179" i="3"/>
  <c r="D180" i="3"/>
  <c r="E180" i="3"/>
  <c r="D181" i="3"/>
  <c r="E181" i="3"/>
  <c r="D182" i="3"/>
  <c r="E182" i="3"/>
  <c r="D183" i="3"/>
  <c r="E183" i="3"/>
  <c r="D184" i="3"/>
  <c r="E184" i="3"/>
  <c r="D185" i="3"/>
  <c r="E185" i="3"/>
  <c r="D186" i="3"/>
  <c r="E186" i="3"/>
  <c r="D187" i="3"/>
  <c r="E187" i="3"/>
  <c r="D188" i="3"/>
  <c r="E188" i="3"/>
  <c r="D189" i="3"/>
  <c r="E189" i="3"/>
  <c r="D190" i="3"/>
  <c r="E190" i="3"/>
  <c r="D191" i="3"/>
  <c r="E191" i="3"/>
  <c r="D192" i="3"/>
  <c r="E192" i="3"/>
  <c r="D193" i="3"/>
  <c r="E193" i="3"/>
  <c r="D194" i="3"/>
  <c r="E194" i="3"/>
  <c r="D195" i="3"/>
  <c r="E195" i="3"/>
  <c r="D196" i="3"/>
  <c r="E196" i="3"/>
  <c r="D197" i="3"/>
  <c r="E197" i="3"/>
  <c r="D198" i="3"/>
  <c r="E198" i="3"/>
  <c r="D199" i="3"/>
  <c r="E199" i="3"/>
  <c r="D200" i="3"/>
  <c r="E200" i="3"/>
  <c r="D201" i="3"/>
  <c r="E201" i="3"/>
  <c r="D202" i="3"/>
  <c r="E202" i="3"/>
  <c r="D203" i="3"/>
  <c r="E203" i="3"/>
  <c r="D204" i="3"/>
  <c r="E204" i="3"/>
  <c r="D205" i="3"/>
  <c r="E205" i="3"/>
  <c r="D206" i="3"/>
  <c r="E206" i="3"/>
  <c r="D207" i="3"/>
  <c r="E207" i="3"/>
  <c r="D208" i="3"/>
  <c r="E208" i="3"/>
  <c r="D209" i="3"/>
  <c r="E209" i="3"/>
  <c r="D210" i="3"/>
  <c r="E210" i="3"/>
  <c r="D211" i="3"/>
  <c r="E211" i="3"/>
  <c r="D212" i="3"/>
  <c r="E212" i="3"/>
  <c r="D213" i="3"/>
  <c r="E213" i="3"/>
  <c r="D214" i="3"/>
  <c r="E214" i="3"/>
  <c r="D215" i="3"/>
  <c r="E215" i="3"/>
  <c r="D216" i="3"/>
  <c r="E216" i="3"/>
  <c r="D217" i="3"/>
  <c r="E217" i="3"/>
  <c r="D218" i="3"/>
  <c r="E218" i="3"/>
  <c r="D219" i="3"/>
  <c r="E219" i="3"/>
  <c r="D220" i="3"/>
  <c r="E220" i="3"/>
  <c r="D221" i="3"/>
  <c r="E221" i="3"/>
  <c r="D222" i="3"/>
  <c r="E222" i="3"/>
  <c r="D223" i="3"/>
  <c r="E223" i="3"/>
  <c r="D224" i="3"/>
  <c r="E224" i="3"/>
  <c r="D225" i="3"/>
  <c r="E225" i="3"/>
  <c r="D226" i="3"/>
  <c r="E226" i="3"/>
  <c r="D227" i="3"/>
  <c r="E227" i="3"/>
  <c r="D228" i="3"/>
  <c r="E228" i="3"/>
  <c r="D229" i="3"/>
  <c r="E229" i="3"/>
  <c r="D230" i="3"/>
  <c r="E230" i="3"/>
  <c r="D231" i="3"/>
  <c r="E231" i="3"/>
  <c r="D232" i="3"/>
  <c r="E232" i="3"/>
  <c r="D233" i="3"/>
  <c r="E233" i="3"/>
  <c r="D234" i="3"/>
  <c r="E234" i="3"/>
  <c r="D235" i="3"/>
  <c r="E235" i="3"/>
  <c r="D236" i="3"/>
  <c r="E236" i="3"/>
  <c r="D237" i="3"/>
  <c r="E237" i="3"/>
  <c r="D238" i="3"/>
  <c r="E238" i="3"/>
  <c r="D239" i="3"/>
  <c r="E239" i="3"/>
  <c r="D240" i="3"/>
  <c r="E240" i="3"/>
  <c r="D241" i="3"/>
  <c r="E241" i="3"/>
  <c r="D242" i="3"/>
  <c r="E242" i="3"/>
  <c r="D243" i="3"/>
  <c r="E243" i="3"/>
  <c r="D244" i="3"/>
  <c r="E244" i="3"/>
  <c r="D245" i="3"/>
  <c r="E245" i="3"/>
  <c r="D246" i="3"/>
  <c r="E246" i="3"/>
  <c r="D247" i="3"/>
  <c r="E247" i="3"/>
  <c r="D248" i="3"/>
  <c r="E248" i="3"/>
  <c r="D249" i="3"/>
  <c r="E249" i="3"/>
  <c r="D250" i="3"/>
  <c r="E250" i="3"/>
  <c r="D251" i="3"/>
  <c r="E251" i="3"/>
  <c r="D252" i="3"/>
  <c r="E252" i="3"/>
  <c r="D253" i="3"/>
  <c r="E253" i="3"/>
  <c r="D254" i="3"/>
  <c r="E254" i="3"/>
  <c r="D255" i="3"/>
  <c r="E255" i="3"/>
  <c r="D256" i="3"/>
  <c r="E256" i="3"/>
  <c r="D257" i="3"/>
  <c r="E257" i="3"/>
  <c r="D258" i="3"/>
  <c r="E258" i="3"/>
  <c r="D259" i="3"/>
  <c r="E259" i="3"/>
  <c r="D260" i="3"/>
  <c r="E260" i="3"/>
  <c r="D261" i="3"/>
  <c r="E261" i="3"/>
  <c r="D262" i="3"/>
  <c r="E262" i="3"/>
  <c r="D263" i="3"/>
  <c r="E263" i="3"/>
  <c r="D264" i="3"/>
  <c r="E264" i="3"/>
  <c r="D265" i="3"/>
  <c r="E265" i="3"/>
  <c r="D266" i="3"/>
  <c r="E266" i="3"/>
  <c r="D267" i="3"/>
  <c r="E267" i="3"/>
  <c r="D268" i="3"/>
  <c r="E268" i="3"/>
  <c r="D269" i="3"/>
  <c r="E269" i="3"/>
  <c r="D270" i="3"/>
  <c r="E270" i="3"/>
  <c r="D271" i="3"/>
  <c r="E271" i="3"/>
  <c r="D272" i="3"/>
  <c r="E272" i="3"/>
  <c r="D273" i="3"/>
  <c r="E273" i="3"/>
  <c r="D274" i="3"/>
  <c r="E274" i="3"/>
  <c r="D275" i="3"/>
  <c r="E275" i="3"/>
  <c r="D276" i="3"/>
  <c r="E276" i="3"/>
  <c r="D277" i="3"/>
  <c r="E277" i="3"/>
  <c r="D278" i="3"/>
  <c r="E278" i="3"/>
  <c r="D279" i="3"/>
  <c r="E279" i="3"/>
  <c r="D280" i="3"/>
  <c r="E280" i="3"/>
  <c r="D281" i="3"/>
  <c r="E281" i="3"/>
  <c r="D282" i="3"/>
  <c r="E282" i="3"/>
  <c r="D283" i="3"/>
  <c r="E283" i="3"/>
  <c r="D284" i="3"/>
  <c r="E284" i="3"/>
  <c r="D285" i="3"/>
  <c r="E285" i="3"/>
  <c r="D286" i="3"/>
  <c r="E286" i="3"/>
  <c r="D287" i="3"/>
  <c r="E287" i="3"/>
  <c r="D288" i="3"/>
  <c r="E288" i="3"/>
  <c r="D289" i="3"/>
  <c r="E289" i="3"/>
  <c r="D290" i="3"/>
  <c r="E290" i="3"/>
  <c r="D291" i="3"/>
  <c r="E291" i="3"/>
  <c r="D292" i="3"/>
  <c r="E292" i="3"/>
  <c r="D293" i="3"/>
  <c r="E293" i="3"/>
  <c r="D294" i="3"/>
  <c r="E294" i="3"/>
  <c r="D295" i="3"/>
  <c r="E295" i="3"/>
  <c r="D296" i="3"/>
  <c r="E296" i="3"/>
  <c r="D297" i="3"/>
  <c r="E297" i="3"/>
  <c r="D298" i="3"/>
  <c r="E298" i="3"/>
  <c r="D299" i="3"/>
  <c r="E299" i="3"/>
  <c r="D300" i="3"/>
  <c r="E300" i="3"/>
  <c r="D301" i="3"/>
  <c r="E301" i="3"/>
  <c r="D302" i="3"/>
  <c r="E302" i="3"/>
  <c r="D303" i="3"/>
  <c r="E303" i="3"/>
  <c r="D304" i="3"/>
  <c r="E304" i="3"/>
  <c r="D305" i="3"/>
  <c r="E305" i="3"/>
  <c r="D306" i="3"/>
  <c r="E306" i="3"/>
  <c r="D307" i="3"/>
  <c r="E307" i="3"/>
  <c r="D308" i="3"/>
  <c r="E308" i="3"/>
  <c r="D309" i="3"/>
  <c r="E309" i="3"/>
  <c r="D310" i="3"/>
  <c r="E310" i="3"/>
  <c r="D311" i="3"/>
  <c r="E311" i="3"/>
  <c r="D312" i="3"/>
  <c r="E312" i="3"/>
  <c r="D313" i="3"/>
  <c r="E313" i="3"/>
  <c r="D314" i="3"/>
  <c r="E314" i="3"/>
  <c r="D315" i="3"/>
  <c r="E315" i="3"/>
  <c r="D316" i="3"/>
  <c r="E316" i="3"/>
  <c r="D317" i="3"/>
  <c r="E317" i="3"/>
  <c r="D318" i="3"/>
  <c r="E318" i="3"/>
  <c r="D319" i="3"/>
  <c r="E319" i="3"/>
  <c r="D320" i="3"/>
  <c r="E320" i="3"/>
  <c r="D321" i="3"/>
  <c r="E321" i="3"/>
  <c r="D322" i="3"/>
  <c r="E322" i="3"/>
  <c r="D323" i="3"/>
  <c r="E323" i="3"/>
  <c r="D324" i="3"/>
  <c r="E324" i="3"/>
  <c r="D325" i="3"/>
  <c r="E325" i="3"/>
  <c r="D326" i="3"/>
  <c r="E326" i="3"/>
  <c r="D327" i="3"/>
  <c r="E327" i="3"/>
  <c r="D328" i="3"/>
  <c r="E328" i="3"/>
  <c r="D329" i="3"/>
  <c r="E329" i="3"/>
  <c r="D330" i="3"/>
  <c r="E330" i="3"/>
  <c r="D331" i="3"/>
  <c r="E331" i="3"/>
  <c r="D332" i="3"/>
  <c r="E332" i="3"/>
  <c r="D333" i="3"/>
  <c r="E333" i="3"/>
  <c r="D334" i="3"/>
  <c r="E334" i="3"/>
  <c r="D335" i="3"/>
  <c r="E335" i="3"/>
  <c r="D336" i="3"/>
  <c r="E336" i="3"/>
  <c r="D337" i="3"/>
  <c r="E337" i="3"/>
  <c r="D338" i="3"/>
  <c r="E338" i="3"/>
  <c r="D339" i="3"/>
  <c r="E339" i="3"/>
  <c r="D340" i="3"/>
  <c r="E340" i="3"/>
  <c r="D341" i="3"/>
  <c r="E341" i="3"/>
  <c r="D342" i="3"/>
  <c r="E342" i="3"/>
  <c r="D343" i="3"/>
  <c r="E343" i="3"/>
  <c r="D344" i="3"/>
  <c r="E344" i="3"/>
  <c r="D345" i="3"/>
  <c r="E345" i="3"/>
  <c r="D346" i="3"/>
  <c r="E346" i="3"/>
  <c r="D347" i="3"/>
  <c r="E347" i="3"/>
  <c r="D348" i="3"/>
  <c r="E348" i="3"/>
  <c r="D349" i="3"/>
  <c r="E349" i="3"/>
  <c r="D350" i="3"/>
  <c r="E350" i="3"/>
  <c r="D351" i="3"/>
  <c r="E351" i="3"/>
  <c r="D352" i="3"/>
  <c r="E352" i="3"/>
  <c r="D353" i="3"/>
  <c r="E353" i="3"/>
  <c r="D354" i="3"/>
  <c r="E354" i="3"/>
  <c r="D355" i="3"/>
  <c r="E355" i="3"/>
  <c r="D356" i="3"/>
  <c r="E356" i="3"/>
  <c r="D357" i="3"/>
  <c r="E357" i="3"/>
  <c r="D358" i="3"/>
  <c r="E358" i="3"/>
  <c r="D359" i="3"/>
  <c r="E359" i="3"/>
  <c r="D360" i="3"/>
  <c r="E360" i="3"/>
  <c r="D361" i="3"/>
  <c r="E361" i="3"/>
  <c r="D362" i="3"/>
  <c r="E362" i="3"/>
  <c r="D363" i="3"/>
  <c r="E363" i="3"/>
  <c r="D364" i="3"/>
  <c r="E364" i="3"/>
  <c r="D365" i="3"/>
  <c r="E365" i="3"/>
  <c r="D366" i="3"/>
  <c r="E366" i="3"/>
  <c r="D367" i="3"/>
  <c r="E367" i="3"/>
  <c r="D368" i="3"/>
  <c r="E368" i="3"/>
  <c r="D369" i="3"/>
  <c r="E369" i="3"/>
  <c r="D370" i="3"/>
  <c r="E370" i="3"/>
  <c r="D371" i="3"/>
  <c r="E371" i="3"/>
  <c r="D372" i="3"/>
  <c r="E372" i="3"/>
  <c r="D373" i="3"/>
  <c r="E373" i="3"/>
  <c r="D374" i="3"/>
  <c r="E374" i="3"/>
  <c r="D375" i="3"/>
  <c r="E375" i="3"/>
  <c r="D376" i="3"/>
  <c r="E376" i="3"/>
  <c r="D377" i="3"/>
  <c r="E377" i="3"/>
  <c r="D378" i="3"/>
  <c r="E378" i="3"/>
  <c r="D379" i="3"/>
  <c r="E379" i="3"/>
  <c r="D380" i="3"/>
  <c r="E380" i="3"/>
  <c r="D381" i="3"/>
  <c r="E381" i="3"/>
  <c r="D382" i="3"/>
  <c r="E382" i="3"/>
  <c r="D383" i="3"/>
  <c r="E383" i="3"/>
  <c r="D384" i="3"/>
  <c r="E384" i="3"/>
  <c r="D385" i="3"/>
  <c r="E385" i="3"/>
  <c r="D386" i="3"/>
  <c r="E386" i="3"/>
  <c r="D387" i="3"/>
  <c r="E387" i="3"/>
  <c r="D388" i="3"/>
  <c r="E388" i="3"/>
  <c r="D389" i="3"/>
  <c r="E389" i="3"/>
  <c r="D390" i="3"/>
  <c r="E390" i="3"/>
  <c r="D391" i="3"/>
  <c r="E391" i="3"/>
  <c r="D392" i="3"/>
  <c r="E392" i="3"/>
  <c r="D393" i="3"/>
  <c r="E393" i="3"/>
  <c r="D394" i="3"/>
  <c r="E394" i="3"/>
  <c r="D395" i="3"/>
  <c r="E395" i="3"/>
  <c r="D396" i="3"/>
  <c r="E396" i="3"/>
  <c r="D397" i="3"/>
  <c r="E397" i="3"/>
  <c r="D398" i="3"/>
  <c r="E398" i="3"/>
  <c r="D399" i="3"/>
  <c r="E399" i="3"/>
  <c r="D400" i="3"/>
  <c r="E400" i="3"/>
  <c r="D401" i="3"/>
  <c r="E401" i="3"/>
  <c r="D402" i="3"/>
  <c r="E402" i="3"/>
  <c r="D403" i="3"/>
  <c r="E403" i="3"/>
  <c r="D404" i="3"/>
  <c r="E404" i="3"/>
  <c r="D405" i="3"/>
  <c r="E405" i="3"/>
  <c r="D406" i="3"/>
  <c r="E406" i="3"/>
  <c r="D407" i="3"/>
  <c r="E407" i="3"/>
  <c r="D408" i="3"/>
  <c r="E408" i="3"/>
  <c r="D409" i="3"/>
  <c r="E409" i="3"/>
  <c r="D410" i="3"/>
  <c r="E410" i="3"/>
  <c r="D411" i="3"/>
  <c r="E411" i="3"/>
  <c r="D412" i="3"/>
  <c r="E412" i="3"/>
  <c r="D413" i="3"/>
  <c r="E413" i="3"/>
  <c r="D414" i="3"/>
  <c r="E414" i="3"/>
  <c r="D415" i="3"/>
  <c r="E415" i="3"/>
  <c r="D416" i="3"/>
  <c r="E416" i="3"/>
  <c r="D417" i="3"/>
  <c r="E417" i="3"/>
  <c r="D418" i="3"/>
  <c r="E418" i="3"/>
  <c r="D419" i="3"/>
  <c r="E419" i="3"/>
  <c r="D420" i="3"/>
  <c r="E420" i="3"/>
  <c r="D421" i="3"/>
  <c r="E421" i="3"/>
  <c r="D422" i="3"/>
  <c r="E422" i="3"/>
  <c r="D423" i="3"/>
  <c r="E423" i="3"/>
  <c r="D424" i="3"/>
  <c r="E424" i="3"/>
  <c r="D425" i="3"/>
  <c r="E425" i="3"/>
  <c r="D426" i="3"/>
  <c r="E426" i="3"/>
  <c r="D427" i="3"/>
  <c r="E427" i="3"/>
  <c r="D428" i="3"/>
  <c r="E428" i="3"/>
  <c r="D429" i="3"/>
  <c r="E429" i="3"/>
  <c r="D430" i="3"/>
  <c r="E430" i="3"/>
  <c r="D431" i="3"/>
  <c r="E431" i="3"/>
  <c r="D432" i="3"/>
  <c r="E432" i="3"/>
  <c r="D433" i="3"/>
  <c r="E433" i="3"/>
  <c r="D434" i="3"/>
  <c r="E434" i="3"/>
  <c r="D435" i="3"/>
  <c r="E435" i="3"/>
  <c r="D436" i="3"/>
  <c r="E436" i="3"/>
  <c r="D437" i="3"/>
  <c r="E437" i="3"/>
  <c r="D438" i="3"/>
  <c r="E438" i="3"/>
  <c r="D439" i="3"/>
  <c r="E439" i="3"/>
  <c r="D440" i="3"/>
  <c r="E440" i="3"/>
  <c r="D441" i="3"/>
  <c r="E441" i="3"/>
  <c r="D442" i="3"/>
  <c r="E442" i="3"/>
  <c r="D443" i="3"/>
  <c r="E443" i="3"/>
  <c r="C444" i="3"/>
  <c r="C446" i="3" s="1"/>
  <c r="E446" i="3" s="1"/>
  <c r="D445" i="3"/>
  <c r="E445" i="3"/>
  <c r="D447" i="3"/>
  <c r="E447" i="3"/>
  <c r="D449" i="3"/>
  <c r="E449" i="3"/>
  <c r="D450" i="3"/>
  <c r="E450" i="3"/>
  <c r="C451" i="3"/>
  <c r="D451" i="3" s="1"/>
  <c r="D452" i="3"/>
  <c r="E452" i="3"/>
  <c r="D454" i="3"/>
  <c r="E454" i="3"/>
  <c r="D455" i="3"/>
  <c r="E455" i="3"/>
  <c r="D456" i="3"/>
  <c r="E456" i="3"/>
  <c r="D457" i="3"/>
  <c r="E457" i="3"/>
  <c r="D458" i="3"/>
  <c r="E458" i="3"/>
  <c r="D459" i="3"/>
  <c r="E459" i="3"/>
  <c r="D460" i="3"/>
  <c r="E460" i="3"/>
  <c r="D461" i="3"/>
  <c r="E461" i="3"/>
  <c r="D462" i="3"/>
  <c r="E462" i="3"/>
  <c r="D463" i="3"/>
  <c r="E463" i="3"/>
  <c r="D464" i="3"/>
  <c r="E464" i="3"/>
  <c r="D465" i="3"/>
  <c r="E465" i="3"/>
  <c r="D466" i="3"/>
  <c r="E466" i="3"/>
  <c r="D467" i="3"/>
  <c r="E467" i="3"/>
  <c r="D468" i="3"/>
  <c r="E468" i="3"/>
  <c r="D469" i="3"/>
  <c r="E469" i="3"/>
  <c r="D470" i="3"/>
  <c r="E470" i="3"/>
  <c r="D471" i="3"/>
  <c r="E471" i="3"/>
  <c r="D472" i="3"/>
  <c r="E472" i="3"/>
  <c r="D473" i="3"/>
  <c r="E473" i="3"/>
  <c r="D474" i="3"/>
  <c r="E474" i="3"/>
  <c r="D475" i="3"/>
  <c r="E475" i="3"/>
  <c r="D476" i="3"/>
  <c r="E476" i="3"/>
  <c r="D477" i="3"/>
  <c r="E477" i="3"/>
  <c r="D478" i="3"/>
  <c r="E478" i="3"/>
  <c r="D479" i="3"/>
  <c r="E479" i="3"/>
  <c r="D480" i="3"/>
  <c r="E480" i="3"/>
  <c r="D481" i="3"/>
  <c r="E481" i="3"/>
  <c r="D482" i="3"/>
  <c r="E482" i="3"/>
  <c r="D483" i="3"/>
  <c r="E483" i="3"/>
  <c r="D484" i="3"/>
  <c r="E484" i="3"/>
  <c r="D485" i="3"/>
  <c r="E485" i="3"/>
  <c r="D486" i="3"/>
  <c r="E486" i="3"/>
  <c r="D487" i="3"/>
  <c r="E487" i="3"/>
  <c r="D488" i="3"/>
  <c r="E488" i="3"/>
  <c r="D489" i="3"/>
  <c r="E489" i="3"/>
  <c r="D490" i="3"/>
  <c r="E490" i="3"/>
  <c r="D491" i="3"/>
  <c r="E491" i="3"/>
  <c r="D492" i="3"/>
  <c r="E492" i="3"/>
  <c r="D493" i="3"/>
  <c r="E493" i="3"/>
  <c r="C110" i="3" l="1"/>
  <c r="D110" i="3" s="1"/>
  <c r="E108" i="3"/>
  <c r="E3" i="3"/>
  <c r="D3" i="3"/>
  <c r="D444" i="3"/>
  <c r="E444" i="3"/>
  <c r="D5" i="3"/>
  <c r="E5" i="3"/>
  <c r="C7" i="3"/>
  <c r="D107" i="3"/>
  <c r="E451" i="3"/>
  <c r="E107" i="3"/>
  <c r="E7" i="3"/>
  <c r="D446" i="3"/>
  <c r="D113" i="3"/>
  <c r="C448" i="3"/>
  <c r="D448" i="3" s="1"/>
  <c r="C115" i="3"/>
  <c r="E115" i="3" s="1"/>
  <c r="C453" i="3"/>
  <c r="D453" i="3" s="1"/>
  <c r="D111" i="3"/>
  <c r="E111" i="3"/>
  <c r="E6" i="3"/>
  <c r="C8" i="3"/>
  <c r="D6" i="3"/>
  <c r="E4" i="3"/>
  <c r="D4" i="3"/>
  <c r="D109" i="3"/>
  <c r="E109" i="3"/>
  <c r="E110" i="3" l="1"/>
  <c r="C112" i="3"/>
  <c r="D112" i="3" s="1"/>
  <c r="E448" i="3"/>
  <c r="E453" i="3"/>
  <c r="C9" i="3"/>
  <c r="D7" i="3"/>
  <c r="C117" i="3"/>
  <c r="E117" i="3" s="1"/>
  <c r="D115" i="3"/>
  <c r="D8" i="3"/>
  <c r="C10" i="3"/>
  <c r="E8" i="3"/>
  <c r="E112" i="3" l="1"/>
  <c r="C114" i="3"/>
  <c r="D117" i="3"/>
  <c r="D9" i="3"/>
  <c r="E9" i="3"/>
  <c r="C11" i="3"/>
  <c r="C119" i="3"/>
  <c r="D119" i="3" s="1"/>
  <c r="E10" i="3"/>
  <c r="D10" i="3"/>
  <c r="C12" i="3"/>
  <c r="E114" i="3" l="1"/>
  <c r="D114" i="3"/>
  <c r="C116" i="3"/>
  <c r="E119" i="3"/>
  <c r="C121" i="3"/>
  <c r="E121" i="3" s="1"/>
  <c r="C13" i="3"/>
  <c r="D11" i="3"/>
  <c r="E11" i="3"/>
  <c r="E12" i="3"/>
  <c r="C14" i="3"/>
  <c r="D12" i="3"/>
  <c r="E116" i="3" l="1"/>
  <c r="D116" i="3"/>
  <c r="C118" i="3"/>
  <c r="D121" i="3"/>
  <c r="C123" i="3"/>
  <c r="E123" i="3" s="1"/>
  <c r="C15" i="3"/>
  <c r="D13" i="3"/>
  <c r="E13" i="3"/>
  <c r="C16" i="3"/>
  <c r="E14" i="3"/>
  <c r="D14" i="3"/>
  <c r="C125" i="3" l="1"/>
  <c r="D125" i="3" s="1"/>
  <c r="D123" i="3"/>
  <c r="E118" i="3"/>
  <c r="C120" i="3"/>
  <c r="D118" i="3"/>
  <c r="C17" i="3"/>
  <c r="D15" i="3"/>
  <c r="E15" i="3"/>
  <c r="E16" i="3"/>
  <c r="C18" i="3"/>
  <c r="D16" i="3"/>
  <c r="C127" i="3"/>
  <c r="E125" i="3" l="1"/>
  <c r="C122" i="3"/>
  <c r="D120" i="3"/>
  <c r="E120" i="3"/>
  <c r="D17" i="3"/>
  <c r="C19" i="3"/>
  <c r="E17" i="3"/>
  <c r="D18" i="3"/>
  <c r="C20" i="3"/>
  <c r="E18" i="3"/>
  <c r="E127" i="3"/>
  <c r="D127" i="3"/>
  <c r="C129" i="3"/>
  <c r="D122" i="3" l="1"/>
  <c r="E122" i="3"/>
  <c r="C124" i="3"/>
  <c r="E19" i="3"/>
  <c r="C21" i="3"/>
  <c r="D19" i="3"/>
  <c r="C22" i="3"/>
  <c r="E20" i="3"/>
  <c r="D20" i="3"/>
  <c r="E129" i="3"/>
  <c r="D129" i="3"/>
  <c r="C131" i="3"/>
  <c r="D124" i="3" l="1"/>
  <c r="C126" i="3"/>
  <c r="E124" i="3"/>
  <c r="D21" i="3"/>
  <c r="E21" i="3"/>
  <c r="C23" i="3"/>
  <c r="C24" i="3"/>
  <c r="E22" i="3"/>
  <c r="D22" i="3"/>
  <c r="C133" i="3"/>
  <c r="E131" i="3"/>
  <c r="D131" i="3"/>
  <c r="C128" i="3" l="1"/>
  <c r="E126" i="3"/>
  <c r="D126" i="3"/>
  <c r="D23" i="3"/>
  <c r="E23" i="3"/>
  <c r="C25" i="3"/>
  <c r="C26" i="3"/>
  <c r="E24" i="3"/>
  <c r="D24" i="3"/>
  <c r="E133" i="3"/>
  <c r="D133" i="3"/>
  <c r="C135" i="3"/>
  <c r="D128" i="3" l="1"/>
  <c r="C130" i="3"/>
  <c r="E128" i="3"/>
  <c r="D25" i="3"/>
  <c r="C27" i="3"/>
  <c r="E25" i="3"/>
  <c r="E135" i="3"/>
  <c r="D135" i="3"/>
  <c r="D26" i="3"/>
  <c r="E26" i="3"/>
  <c r="C28" i="3"/>
  <c r="D130" i="3" l="1"/>
  <c r="C132" i="3"/>
  <c r="E130" i="3"/>
  <c r="C29" i="3"/>
  <c r="E27" i="3"/>
  <c r="D27" i="3"/>
  <c r="C30" i="3"/>
  <c r="E28" i="3"/>
  <c r="D28" i="3"/>
  <c r="D132" i="3" l="1"/>
  <c r="E132" i="3"/>
  <c r="C134" i="3"/>
  <c r="E29" i="3"/>
  <c r="C31" i="3"/>
  <c r="D29" i="3"/>
  <c r="E30" i="3"/>
  <c r="C32" i="3"/>
  <c r="D30" i="3"/>
  <c r="D134" i="3" l="1"/>
  <c r="C136" i="3"/>
  <c r="E134" i="3"/>
  <c r="C33" i="3"/>
  <c r="E31" i="3"/>
  <c r="D31" i="3"/>
  <c r="C34" i="3"/>
  <c r="E32" i="3"/>
  <c r="D32" i="3"/>
  <c r="D136" i="3" l="1"/>
  <c r="E136" i="3"/>
  <c r="C35" i="3"/>
  <c r="E33" i="3"/>
  <c r="D33" i="3"/>
  <c r="D34" i="3"/>
  <c r="C36" i="3"/>
  <c r="E34" i="3"/>
  <c r="C37" i="3" l="1"/>
  <c r="E35" i="3"/>
  <c r="D35" i="3"/>
  <c r="E36" i="3"/>
  <c r="C38" i="3"/>
  <c r="D36" i="3"/>
  <c r="D37" i="3" l="1"/>
  <c r="C39" i="3"/>
  <c r="E37" i="3"/>
  <c r="C40" i="3"/>
  <c r="E38" i="3"/>
  <c r="D38" i="3"/>
  <c r="E39" i="3" l="1"/>
  <c r="C41" i="3"/>
  <c r="D39" i="3"/>
  <c r="C42" i="3"/>
  <c r="D40" i="3"/>
  <c r="E40" i="3"/>
  <c r="C43" i="3" l="1"/>
  <c r="E41" i="3"/>
  <c r="D41" i="3"/>
  <c r="E42" i="3"/>
  <c r="C44" i="3"/>
  <c r="D42" i="3"/>
  <c r="D43" i="3" l="1"/>
  <c r="E43" i="3"/>
  <c r="C45" i="3"/>
  <c r="C46" i="3"/>
  <c r="D44" i="3"/>
  <c r="E44" i="3"/>
  <c r="E45" i="3" l="1"/>
  <c r="C47" i="3"/>
  <c r="D45" i="3"/>
  <c r="D46" i="3"/>
  <c r="E46" i="3"/>
  <c r="C48" i="3"/>
  <c r="E47" i="3" l="1"/>
  <c r="C49" i="3"/>
  <c r="D47" i="3"/>
  <c r="C50" i="3"/>
  <c r="E48" i="3"/>
  <c r="D48" i="3"/>
  <c r="E49" i="3" l="1"/>
  <c r="D49" i="3"/>
  <c r="C51" i="3"/>
  <c r="C52" i="3"/>
  <c r="D50" i="3"/>
  <c r="E50" i="3"/>
  <c r="E51" i="3" l="1"/>
  <c r="D51" i="3"/>
  <c r="C53" i="3"/>
  <c r="E52" i="3"/>
  <c r="D52" i="3"/>
  <c r="C54" i="3"/>
  <c r="C55" i="3" l="1"/>
  <c r="D53" i="3"/>
  <c r="E53" i="3"/>
  <c r="C56" i="3"/>
  <c r="E54" i="3"/>
  <c r="D54" i="3"/>
  <c r="E55" i="3" l="1"/>
  <c r="D55" i="3"/>
  <c r="C57" i="3"/>
  <c r="D56" i="3"/>
  <c r="C58" i="3"/>
  <c r="E56" i="3"/>
  <c r="D57" i="3" l="1"/>
  <c r="C59" i="3"/>
  <c r="E57" i="3"/>
  <c r="E58" i="3"/>
  <c r="D58" i="3"/>
  <c r="C60" i="3"/>
  <c r="E59" i="3" l="1"/>
  <c r="C61" i="3"/>
  <c r="D59" i="3"/>
  <c r="E60" i="3"/>
  <c r="D60" i="3"/>
  <c r="C62" i="3"/>
  <c r="E61" i="3" l="1"/>
  <c r="D61" i="3"/>
  <c r="C63" i="3"/>
  <c r="E62" i="3"/>
  <c r="D62" i="3"/>
  <c r="C64" i="3"/>
  <c r="E63" i="3" l="1"/>
  <c r="D63" i="3"/>
  <c r="C65" i="3"/>
  <c r="C66" i="3"/>
  <c r="E64" i="3"/>
  <c r="D64" i="3"/>
  <c r="E65" i="3" l="1"/>
  <c r="D65" i="3"/>
  <c r="C67" i="3"/>
  <c r="E66" i="3"/>
  <c r="C68" i="3"/>
  <c r="D66" i="3"/>
  <c r="D67" i="3" l="1"/>
  <c r="C69" i="3"/>
  <c r="E67" i="3"/>
  <c r="D68" i="3"/>
  <c r="E68" i="3"/>
  <c r="C70" i="3"/>
  <c r="D69" i="3" l="1"/>
  <c r="C71" i="3"/>
  <c r="E69" i="3"/>
  <c r="C72" i="3"/>
  <c r="D70" i="3"/>
  <c r="E70" i="3"/>
  <c r="E71" i="3" l="1"/>
  <c r="C73" i="3"/>
  <c r="D71" i="3"/>
  <c r="D72" i="3"/>
  <c r="C74" i="3"/>
  <c r="E72" i="3"/>
  <c r="E73" i="3" l="1"/>
  <c r="C75" i="3"/>
  <c r="D73" i="3"/>
  <c r="E74" i="3"/>
  <c r="C76" i="3"/>
  <c r="D74" i="3"/>
  <c r="E75" i="3" l="1"/>
  <c r="C77" i="3"/>
  <c r="D75" i="3"/>
  <c r="D76" i="3"/>
  <c r="E76" i="3"/>
  <c r="C78" i="3"/>
  <c r="D77" i="3" l="1"/>
  <c r="C79" i="3"/>
  <c r="E77" i="3"/>
  <c r="E78" i="3"/>
  <c r="D78" i="3"/>
  <c r="C80" i="3"/>
  <c r="E79" i="3" l="1"/>
  <c r="D79" i="3"/>
  <c r="C81" i="3"/>
  <c r="E80" i="3"/>
  <c r="C82" i="3"/>
  <c r="D80" i="3"/>
  <c r="E81" i="3" l="1"/>
  <c r="D81" i="3"/>
  <c r="C83" i="3"/>
  <c r="C84" i="3"/>
  <c r="E82" i="3"/>
  <c r="D82" i="3"/>
  <c r="C85" i="3" l="1"/>
  <c r="D83" i="3"/>
  <c r="E83" i="3"/>
  <c r="C86" i="3"/>
  <c r="E84" i="3"/>
  <c r="D84" i="3"/>
  <c r="E85" i="3" l="1"/>
  <c r="C87" i="3"/>
  <c r="D85" i="3"/>
  <c r="E86" i="3"/>
  <c r="D86" i="3"/>
  <c r="C88" i="3"/>
  <c r="D87" i="3" l="1"/>
  <c r="C89" i="3"/>
  <c r="E87" i="3"/>
  <c r="C90" i="3"/>
  <c r="E88" i="3"/>
  <c r="D88" i="3"/>
  <c r="E89" i="3" l="1"/>
  <c r="C91" i="3"/>
  <c r="D89" i="3"/>
  <c r="E90" i="3"/>
  <c r="D90" i="3"/>
  <c r="C92" i="3"/>
  <c r="C93" i="3" l="1"/>
  <c r="E91" i="3"/>
  <c r="D91" i="3"/>
  <c r="C94" i="3"/>
  <c r="E92" i="3"/>
  <c r="D92" i="3"/>
  <c r="D93" i="3" l="1"/>
  <c r="E93" i="3"/>
  <c r="C95" i="3"/>
  <c r="E94" i="3"/>
  <c r="D94" i="3"/>
  <c r="C96" i="3"/>
  <c r="C97" i="3" l="1"/>
  <c r="D95" i="3"/>
  <c r="E95" i="3"/>
  <c r="D96" i="3"/>
  <c r="E96" i="3"/>
  <c r="C98" i="3"/>
  <c r="C99" i="3" l="1"/>
  <c r="D97" i="3"/>
  <c r="E97" i="3"/>
  <c r="D98" i="3"/>
  <c r="E98" i="3"/>
  <c r="C100" i="3"/>
  <c r="C101" i="3" l="1"/>
  <c r="E99" i="3"/>
  <c r="D99" i="3"/>
  <c r="D100" i="3"/>
  <c r="E100" i="3"/>
  <c r="C102" i="3"/>
  <c r="C103" i="3" l="1"/>
  <c r="D101" i="3"/>
  <c r="E101" i="3"/>
  <c r="C104" i="3"/>
  <c r="E102" i="3"/>
  <c r="D102" i="3"/>
  <c r="C105" i="3" l="1"/>
  <c r="E103" i="3"/>
  <c r="D103" i="3"/>
  <c r="D104" i="3"/>
  <c r="E104" i="3"/>
  <c r="D105" i="3" l="1"/>
  <c r="E105" i="3"/>
</calcChain>
</file>

<file path=xl/sharedStrings.xml><?xml version="1.0" encoding="utf-8"?>
<sst xmlns="http://schemas.openxmlformats.org/spreadsheetml/2006/main" count="3835" uniqueCount="857">
  <si>
    <t>Resumen</t>
  </si>
  <si>
    <t>Año</t>
  </si>
  <si>
    <t>Semana</t>
  </si>
  <si>
    <t>Etapa</t>
  </si>
  <si>
    <t xml:space="preserve">Jugado </t>
  </si>
  <si>
    <t>Apuestas</t>
  </si>
  <si>
    <t>Boletos</t>
  </si>
  <si>
    <t>1 Acierto</t>
  </si>
  <si>
    <t>2 Aciertos</t>
  </si>
  <si>
    <t>2 + C Aciertos</t>
  </si>
  <si>
    <t>5ª Catg.</t>
  </si>
  <si>
    <t>4ª Catg</t>
  </si>
  <si>
    <t>Premios</t>
  </si>
  <si>
    <t>Reintegros</t>
  </si>
  <si>
    <t>PyG</t>
  </si>
  <si>
    <t>Rentabilidad</t>
  </si>
  <si>
    <t>Total</t>
  </si>
  <si>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</si>
  <si>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</si>
  <si>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</si>
  <si>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</si>
  <si>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</si>
  <si>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</si>
  <si>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</si>
  <si>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</si>
  <si>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</si>
  <si>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</si>
  <si>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</si>
  <si>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</si>
  <si>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</si>
  <si>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</si>
  <si>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2014/001</t>
  </si>
  <si>
    <t>Si</t>
  </si>
  <si>
    <t>2014/002</t>
  </si>
  <si>
    <t>2014/003</t>
  </si>
  <si>
    <t>2014/004</t>
  </si>
  <si>
    <t>2014/005</t>
  </si>
  <si>
    <t>2014/006</t>
  </si>
  <si>
    <t>2014/007</t>
  </si>
  <si>
    <t>2014/008</t>
  </si>
  <si>
    <t>2014/009</t>
  </si>
  <si>
    <t>2014/010</t>
  </si>
  <si>
    <t>2014/011</t>
  </si>
  <si>
    <t>2014/012</t>
  </si>
  <si>
    <t>2014/013</t>
  </si>
  <si>
    <t>2014/014</t>
  </si>
  <si>
    <t>2014/015</t>
  </si>
  <si>
    <t>2014/016</t>
  </si>
  <si>
    <t>2014/017</t>
  </si>
  <si>
    <t>2014/018</t>
  </si>
  <si>
    <t>2014/019</t>
  </si>
  <si>
    <t>2014/020</t>
  </si>
  <si>
    <t>2014/021</t>
  </si>
  <si>
    <t>2014/022</t>
  </si>
  <si>
    <t>2014/023</t>
  </si>
  <si>
    <t>2014/024</t>
  </si>
  <si>
    <t>2014/025</t>
  </si>
  <si>
    <t>2014/026</t>
  </si>
  <si>
    <t>2014/027</t>
  </si>
  <si>
    <t>2014/028</t>
  </si>
  <si>
    <t>2014/029</t>
  </si>
  <si>
    <t>2014/030</t>
  </si>
  <si>
    <t>2014/031</t>
  </si>
  <si>
    <t>2014/032</t>
  </si>
  <si>
    <t>2014/033</t>
  </si>
  <si>
    <t>2014/034</t>
  </si>
  <si>
    <t>2014/035</t>
  </si>
  <si>
    <t>2014/036</t>
  </si>
  <si>
    <t>2014/037</t>
  </si>
  <si>
    <t>2014/038</t>
  </si>
  <si>
    <t>2014/039</t>
  </si>
  <si>
    <t>2014/040</t>
  </si>
  <si>
    <t>2014/041</t>
  </si>
  <si>
    <t>2014/042</t>
  </si>
  <si>
    <t>2014/043</t>
  </si>
  <si>
    <t>2014/044</t>
  </si>
  <si>
    <t>2014/045</t>
  </si>
  <si>
    <t>2014/046</t>
  </si>
  <si>
    <t>2014/047</t>
  </si>
  <si>
    <t>2014/048</t>
  </si>
  <si>
    <t>2014/049</t>
  </si>
  <si>
    <t>2014/050</t>
  </si>
  <si>
    <t>2014/051</t>
  </si>
  <si>
    <t>2014/052</t>
  </si>
  <si>
    <t>2014/053</t>
  </si>
  <si>
    <t>2014/054</t>
  </si>
  <si>
    <t>2014/055</t>
  </si>
  <si>
    <t>2014/056</t>
  </si>
  <si>
    <t>2014/057</t>
  </si>
  <si>
    <t>2014/058</t>
  </si>
  <si>
    <t>2014/059</t>
  </si>
  <si>
    <t>2014/060</t>
  </si>
  <si>
    <t>2014/061</t>
  </si>
  <si>
    <t>2014/062</t>
  </si>
  <si>
    <t>2014/063</t>
  </si>
  <si>
    <t>2014/064</t>
  </si>
  <si>
    <t>2014/065</t>
  </si>
  <si>
    <t>2014/066</t>
  </si>
  <si>
    <t>2014/067</t>
  </si>
  <si>
    <t>2014/068</t>
  </si>
  <si>
    <t>2014/069</t>
  </si>
  <si>
    <t>2014/070</t>
  </si>
  <si>
    <t>2014/071</t>
  </si>
  <si>
    <t>2014/072</t>
  </si>
  <si>
    <t>2014/073</t>
  </si>
  <si>
    <t>2014/074</t>
  </si>
  <si>
    <t>2014/075</t>
  </si>
  <si>
    <t>2014/076</t>
  </si>
  <si>
    <t>2014/077</t>
  </si>
  <si>
    <t>2014/078</t>
  </si>
  <si>
    <t>2014/079</t>
  </si>
  <si>
    <t>2014/080</t>
  </si>
  <si>
    <t>2014/081</t>
  </si>
  <si>
    <t>2014/082</t>
  </si>
  <si>
    <t>2014/083</t>
  </si>
  <si>
    <t>2014/084</t>
  </si>
  <si>
    <t>2014/085</t>
  </si>
  <si>
    <t>2014/086</t>
  </si>
  <si>
    <t>2014/087</t>
  </si>
  <si>
    <t>2014/088</t>
  </si>
  <si>
    <t>2014/089</t>
  </si>
  <si>
    <t>2014/090</t>
  </si>
  <si>
    <t>2014/091</t>
  </si>
  <si>
    <t>2014/092</t>
  </si>
  <si>
    <t>2014/093</t>
  </si>
  <si>
    <t>2014/094</t>
  </si>
  <si>
    <t>2014/095</t>
  </si>
  <si>
    <t>2014/096</t>
  </si>
  <si>
    <t>2014/097</t>
  </si>
  <si>
    <t>2014/098</t>
  </si>
  <si>
    <t>2014/099</t>
  </si>
  <si>
    <t>2014/100</t>
  </si>
  <si>
    <t>2014/101</t>
  </si>
  <si>
    <t>2014/102</t>
  </si>
  <si>
    <t>2014/103</t>
  </si>
  <si>
    <t>2014/104</t>
  </si>
  <si>
    <t>2015/001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</si>
  <si>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</si>
  <si>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</si>
  <si>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</si>
  <si>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</si>
  <si>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</si>
  <si>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</si>
  <si>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</si>
  <si>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</si>
  <si>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</si>
  <si>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</si>
  <si>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</si>
  <si>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</si>
  <si>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</si>
  <si>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</si>
  <si>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</si>
  <si>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</si>
  <si>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</si>
  <si>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</si>
  <si>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</si>
  <si>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</si>
  <si>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</si>
  <si>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</si>
  <si>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</si>
  <si>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</si>
  <si>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</si>
  <si>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</si>
  <si>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</si>
  <si>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</si>
  <si>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</si>
  <si>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</si>
  <si>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</si>
  <si>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</si>
  <si>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</si>
  <si>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</si>
  <si>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</si>
  <si>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</si>
  <si>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</si>
  <si>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</si>
  <si>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</si>
  <si>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</si>
  <si>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</si>
  <si>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</si>
  <si>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</si>
  <si>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</si>
  <si>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</si>
  <si>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</si>
  <si>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</si>
  <si>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</si>
  <si>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</si>
  <si>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</si>
  <si>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</si>
  <si>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</si>
  <si>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</si>
  <si>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</si>
  <si>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</si>
  <si>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</si>
  <si>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</si>
  <si>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</si>
  <si>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</si>
  <si>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</si>
  <si>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</si>
  <si>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</si>
  <si>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</si>
  <si>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</si>
  <si>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</si>
  <si>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</si>
  <si>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</si>
  <si>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</si>
  <si>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</si>
  <si>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</si>
  <si>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</si>
  <si>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</si>
  <si>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</si>
  <si>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</si>
  <si>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</si>
  <si>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</si>
  <si>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</si>
  <si>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</si>
  <si>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</si>
  <si>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</si>
  <si>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</si>
  <si>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</si>
  <si>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</si>
  <si>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</si>
  <si>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</si>
  <si>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</si>
  <si>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</si>
  <si>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</si>
  <si>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</si>
  <si>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</si>
  <si>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</si>
  <si>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</si>
  <si>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</si>
  <si>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</si>
  <si>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</si>
  <si>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</si>
  <si>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</si>
  <si>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</si>
  <si>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</si>
  <si>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</si>
  <si>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</si>
  <si>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</si>
  <si>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</si>
  <si>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</si>
  <si>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</si>
  <si>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</si>
  <si>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</si>
  <si>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</si>
  <si>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</si>
  <si>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</si>
  <si>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</si>
  <si>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</si>
  <si>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</si>
  <si>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</si>
  <si>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</si>
  <si>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</si>
  <si>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</si>
  <si>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</si>
  <si>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</si>
  <si>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</si>
  <si>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</si>
  <si>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</si>
  <si>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</si>
  <si>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</si>
  <si>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</si>
  <si>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</si>
  <si>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</si>
  <si>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</si>
  <si>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</si>
  <si>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</si>
  <si>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</si>
  <si>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</si>
  <si>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</si>
  <si>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</si>
  <si>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</si>
  <si>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</si>
  <si>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</si>
  <si>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</si>
  <si>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</si>
  <si>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</si>
  <si>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</si>
  <si>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</si>
  <si>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</si>
  <si>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</si>
  <si>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</si>
  <si>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</si>
  <si>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</si>
  <si>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</si>
  <si>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</si>
  <si>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</si>
  <si>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</si>
  <si>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</si>
  <si>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</si>
  <si>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</si>
  <si>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</si>
  <si>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</si>
  <si>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</si>
  <si>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</si>
  <si>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</si>
  <si>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</si>
  <si>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</si>
  <si>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</si>
  <si>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</si>
  <si>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</si>
  <si>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</si>
  <si>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</si>
  <si>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</si>
  <si>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</si>
  <si>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</si>
  <si>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</si>
  <si>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</si>
  <si>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</si>
  <si>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</si>
  <si>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</si>
  <si>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</si>
  <si>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</si>
  <si>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</si>
  <si>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</si>
  <si>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</si>
  <si>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</si>
  <si>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</si>
  <si>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</si>
  <si>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</si>
  <si>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</si>
  <si>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</si>
  <si>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</si>
  <si>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</si>
  <si>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</si>
  <si>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</si>
  <si>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</si>
  <si>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</si>
  <si>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</si>
  <si>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</si>
  <si>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</si>
  <si>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</si>
  <si>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</si>
  <si>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</si>
  <si>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</si>
  <si>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</si>
  <si>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</si>
  <si>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</si>
  <si>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</si>
  <si>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</si>
  <si>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</si>
  <si>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</si>
  <si>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</si>
  <si>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</si>
  <si>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</si>
  <si>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</si>
  <si>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</si>
  <si>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</si>
  <si>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</si>
  <si>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</si>
  <si>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</si>
  <si>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</si>
  <si>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</si>
  <si>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</si>
  <si>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</si>
  <si>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</si>
  <si>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</si>
  <si>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</si>
  <si>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</si>
  <si>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</si>
  <si>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</si>
  <si>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</si>
  <si>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</si>
  <si>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</si>
  <si>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</si>
  <si>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</si>
  <si>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</si>
  <si>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</si>
  <si>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</si>
  <si>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</si>
  <si>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</si>
  <si>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</si>
  <si>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</si>
  <si>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</si>
  <si>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</si>
  <si>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</si>
  <si>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</si>
  <si>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</si>
  <si>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</si>
  <si>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</si>
  <si>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</si>
  <si>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</si>
  <si>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</si>
  <si>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</si>
  <si>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</si>
  <si>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</si>
  <si>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</si>
  <si>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</si>
  <si>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</si>
  <si>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</si>
  <si>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</si>
  <si>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</si>
  <si>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</si>
  <si>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</si>
  <si>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</si>
  <si>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</si>
  <si>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</si>
  <si>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</si>
  <si>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</si>
  <si>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</si>
  <si>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</si>
  <si>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</si>
  <si>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</si>
  <si>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</si>
  <si>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</si>
  <si>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</si>
  <si>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</si>
  <si>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</si>
  <si>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</si>
  <si>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</si>
  <si>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</si>
  <si>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</si>
  <si>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</si>
  <si>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</si>
  <si>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</si>
  <si>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</si>
  <si>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</si>
  <si>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</si>
  <si>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</si>
  <si>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</si>
  <si>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</si>
  <si>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</si>
  <si>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</si>
  <si>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</si>
  <si>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</si>
  <si>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</si>
  <si>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</si>
  <si>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</si>
  <si>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</si>
  <si>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</si>
  <si>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</si>
  <si>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</si>
  <si>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</si>
  <si>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</si>
  <si>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</si>
  <si>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</si>
  <si>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</si>
  <si>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</si>
  <si>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</si>
  <si>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</si>
  <si>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</si>
  <si>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</si>
  <si>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</si>
  <si>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</si>
  <si>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</si>
  <si>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</si>
  <si>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</si>
  <si>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</si>
  <si>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</si>
  <si>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</si>
  <si>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</si>
  <si>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</si>
  <si>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</si>
  <si>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</si>
  <si>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</si>
  <si>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</si>
  <si>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</si>
  <si>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</si>
  <si>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</si>
  <si>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</si>
  <si>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</si>
  <si>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</si>
  <si>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</si>
  <si>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</si>
  <si>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</si>
  <si>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</si>
  <si>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</si>
  <si>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</si>
  <si>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</si>
  <si>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</si>
  <si>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</si>
  <si>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</si>
  <si>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</si>
  <si>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</si>
  <si>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</si>
  <si>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</si>
  <si>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</si>
  <si>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</si>
  <si>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</si>
  <si>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</si>
  <si>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</si>
  <si>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</si>
  <si>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</si>
  <si>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</si>
  <si>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</si>
  <si>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</si>
  <si>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</si>
  <si>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</si>
  <si>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</si>
  <si>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</si>
  <si>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</si>
  <si>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</si>
  <si>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</si>
  <si>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</si>
  <si>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</si>
  <si>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</si>
  <si>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</si>
  <si>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</si>
  <si>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</si>
  <si>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</si>
  <si>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</si>
  <si>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</si>
  <si>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</si>
  <si>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</si>
  <si>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</si>
  <si>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</si>
  <si>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</si>
  <si>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</si>
  <si>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</si>
  <si>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</si>
  <si>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</si>
  <si>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</si>
  <si>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</si>
  <si>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</si>
  <si>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</si>
  <si>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</si>
  <si>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</si>
  <si>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</si>
  <si>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</si>
  <si>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</si>
  <si>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</si>
  <si>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</si>
  <si>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</si>
  <si>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</si>
  <si>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</si>
  <si>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</si>
  <si>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</si>
  <si>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</si>
  <si>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</si>
  <si>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</si>
  <si>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</si>
  <si>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</si>
  <si>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</si>
  <si>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</si>
  <si>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</si>
  <si>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</si>
  <si>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</si>
  <si>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</si>
  <si>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</si>
  <si>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</si>
  <si>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</si>
  <si>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</si>
  <si>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</si>
  <si>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</si>
  <si>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</si>
  <si>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</si>
  <si>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</si>
  <si>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</si>
  <si>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</si>
  <si>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</si>
  <si>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</si>
  <si>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</si>
  <si>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</si>
  <si>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</si>
  <si>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</si>
  <si>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</si>
  <si>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</si>
  <si>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</si>
  <si>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</si>
  <si>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</si>
  <si>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</si>
  <si>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</si>
  <si>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</si>
  <si>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</si>
  <si>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</si>
  <si>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</si>
  <si>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</si>
  <si>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</si>
  <si>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</si>
  <si>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</si>
  <si>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</si>
  <si>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</si>
  <si>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</si>
  <si>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</si>
  <si>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</si>
  <si>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</si>
  <si>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</si>
  <si>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</si>
  <si>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</si>
  <si>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</si>
  <si>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</si>
  <si>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</si>
  <si>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</si>
  <si>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</si>
  <si>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</si>
  <si>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</si>
  <si>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</si>
  <si>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</si>
  <si>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</si>
  <si>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</si>
  <si>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</si>
  <si>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</si>
  <si>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</si>
  <si>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</si>
  <si>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Movimientos Peña Bay Bay 4</t>
  </si>
  <si>
    <t>Concepto</t>
  </si>
  <si>
    <t>Participante</t>
  </si>
  <si>
    <t>Ingresos</t>
  </si>
  <si>
    <t xml:space="preserve">Gasto </t>
  </si>
  <si>
    <t>Saldo</t>
  </si>
  <si>
    <t>Sellado de Boletos</t>
  </si>
  <si>
    <t>Carlos Almela Baeza</t>
  </si>
  <si>
    <t>Pablo Holst Nielsen</t>
  </si>
  <si>
    <t>Saldo inicial</t>
  </si>
  <si>
    <t>Saldo Temporal</t>
  </si>
  <si>
    <t>Cobro Reintegro BL</t>
  </si>
  <si>
    <t>Cobro Premio 5ª BL</t>
  </si>
  <si>
    <t>Id</t>
  </si>
  <si>
    <t>idBoleto</t>
  </si>
  <si>
    <t>Juego</t>
  </si>
  <si>
    <t>N7</t>
  </si>
  <si>
    <t>N8</t>
  </si>
  <si>
    <t>N9</t>
  </si>
  <si>
    <t>Aciertos</t>
  </si>
  <si>
    <t>Metodo</t>
  </si>
  <si>
    <t>Coste</t>
  </si>
  <si>
    <t>LP</t>
  </si>
  <si>
    <t>Charly</t>
  </si>
  <si>
    <t>Pablo</t>
  </si>
  <si>
    <t>Fecha Hasta</t>
  </si>
  <si>
    <t>Semanal</t>
  </si>
  <si>
    <t>Reintegro</t>
  </si>
  <si>
    <t>Notas</t>
  </si>
  <si>
    <t>No</t>
  </si>
  <si>
    <t>Peña</t>
  </si>
  <si>
    <t>Comentario</t>
  </si>
  <si>
    <t>N10</t>
  </si>
  <si>
    <t>N11</t>
  </si>
  <si>
    <t>_</t>
  </si>
  <si>
    <t>Costes</t>
  </si>
  <si>
    <t>Dias</t>
  </si>
  <si>
    <t>Puntuacion</t>
  </si>
  <si>
    <t>ENERO</t>
  </si>
  <si>
    <t>FEBRERO</t>
  </si>
  <si>
    <t>L</t>
  </si>
  <si>
    <t>M</t>
  </si>
  <si>
    <t>X</t>
  </si>
  <si>
    <t>J</t>
  </si>
  <si>
    <t>V</t>
  </si>
  <si>
    <t>S</t>
  </si>
  <si>
    <t>D</t>
  </si>
  <si>
    <t>Carlos</t>
  </si>
  <si>
    <t>MARZO</t>
  </si>
  <si>
    <t>ABRIL</t>
  </si>
  <si>
    <t>MAYO</t>
  </si>
  <si>
    <t>JUNIO</t>
  </si>
  <si>
    <t>2019/043</t>
  </si>
  <si>
    <t>2019/044</t>
  </si>
  <si>
    <t>2019/045</t>
  </si>
  <si>
    <t>2019/046</t>
  </si>
  <si>
    <t>2019/047</t>
  </si>
  <si>
    <t>2019/048</t>
  </si>
  <si>
    <t>JULIO</t>
  </si>
  <si>
    <t>AGOSTO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</si>
  <si>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</si>
  <si>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</si>
  <si>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</si>
  <si>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</si>
  <si>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</si>
  <si>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</si>
  <si>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</si>
  <si>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</si>
  <si>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</si>
  <si>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</si>
  <si>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</si>
  <si>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</si>
  <si>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</si>
  <si>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</si>
  <si>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</si>
  <si>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</si>
  <si>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SEPTIEMBRE</t>
  </si>
  <si>
    <t>OCTUBRE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</si>
  <si>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</si>
  <si>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</si>
  <si>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</si>
  <si>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</si>
  <si>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</si>
  <si>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</si>
  <si>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</si>
  <si>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</si>
  <si>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</si>
  <si>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</si>
  <si>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</si>
  <si>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</si>
  <si>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</si>
  <si>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</si>
  <si>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</si>
  <si>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</si>
  <si>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</si>
  <si>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</si>
  <si>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</si>
  <si>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NOVIEMBRE</t>
  </si>
  <si>
    <t>DICIEMBRE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</si>
  <si>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</si>
  <si>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</si>
  <si>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</si>
  <si>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</si>
  <si>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</si>
  <si>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</si>
  <si>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</si>
  <si>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</si>
  <si>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</si>
  <si>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</si>
  <si>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</si>
  <si>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</si>
  <si>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</si>
  <si>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</si>
  <si>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</si>
  <si>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</si>
  <si>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>2019/100</t>
  </si>
  <si>
    <t>2019/101</t>
  </si>
  <si>
    <t>2019/102</t>
  </si>
  <si>
    <t>2019/103</t>
  </si>
  <si>
    <t>Cuota de Participación</t>
  </si>
  <si>
    <t>Traspaso de Saldos</t>
  </si>
  <si>
    <t>Cobro Reintegro LP</t>
  </si>
  <si>
    <t>Semana sin apuestas</t>
  </si>
  <si>
    <t>TipoProcedimiento</t>
  </si>
  <si>
    <t>Pronosticos</t>
  </si>
  <si>
    <t>ModalidadJuego</t>
  </si>
  <si>
    <t>CriterioOrdenacion</t>
  </si>
  <si>
    <t>SentidoOrdenacion</t>
  </si>
  <si>
    <t>CriterioAgrupacion</t>
  </si>
  <si>
    <t>TipoMuestra</t>
  </si>
  <si>
    <t>NumeroSorteos</t>
  </si>
  <si>
    <t>DiasAnalisis</t>
  </si>
  <si>
    <t>FiltrosCombinacion</t>
  </si>
  <si>
    <t>FechaAlta</t>
  </si>
  <si>
    <t>FechaModificacion</t>
  </si>
  <si>
    <t>2020/023</t>
  </si>
  <si>
    <t>2020/024</t>
  </si>
  <si>
    <t>2020/025</t>
  </si>
  <si>
    <t>40 </t>
  </si>
  <si>
    <t>2020/026</t>
  </si>
  <si>
    <t>Cobro Premio 5ª LP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</si>
  <si>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</si>
  <si>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</si>
  <si>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</si>
  <si>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</si>
  <si>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</si>
  <si>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</si>
  <si>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</si>
  <si>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</si>
  <si>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</si>
  <si>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</si>
  <si>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</si>
  <si>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</si>
  <si>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</si>
  <si>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</si>
  <si>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</si>
  <si>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>2020/016</t>
  </si>
  <si>
    <t>2020/017</t>
  </si>
  <si>
    <t>2020/018</t>
  </si>
  <si>
    <t>2020/019</t>
  </si>
  <si>
    <t>2020/020</t>
  </si>
  <si>
    <t>2020/021</t>
  </si>
  <si>
    <t>2020/022</t>
  </si>
  <si>
    <t>2020/027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</si>
  <si>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</si>
  <si>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</si>
  <si>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</si>
  <si>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</si>
  <si>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</si>
  <si>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</si>
  <si>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</si>
  <si>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</si>
  <si>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2020/036</t>
  </si>
  <si>
    <t>2020/037</t>
  </si>
  <si>
    <t>2020/038</t>
  </si>
  <si>
    <t>2020/039</t>
  </si>
  <si>
    <t>2020/040</t>
  </si>
  <si>
    <t>2020/041</t>
  </si>
  <si>
    <t>2020/042</t>
  </si>
  <si>
    <t>2020/043</t>
  </si>
  <si>
    <t>2020/044</t>
  </si>
  <si>
    <t>2020/045</t>
  </si>
  <si>
    <t>2020/046</t>
  </si>
  <si>
    <t>Multiple</t>
  </si>
  <si>
    <t>Joker</t>
  </si>
  <si>
    <t>ElMillon</t>
  </si>
  <si>
    <t>CategoriaPremios</t>
  </si>
  <si>
    <t>ImportePremios</t>
  </si>
  <si>
    <t>E1</t>
  </si>
  <si>
    <t>E2</t>
  </si>
  <si>
    <t>E3</t>
  </si>
  <si>
    <t>E4</t>
  </si>
  <si>
    <t>E5</t>
  </si>
  <si>
    <t>CategoriaPremio</t>
  </si>
  <si>
    <t>5ª</t>
  </si>
  <si>
    <t>3cg</t>
  </si>
  <si>
    <t>2020/047</t>
  </si>
  <si>
    <t>2020/048</t>
  </si>
  <si>
    <t>2020/049</t>
  </si>
  <si>
    <t>2020/050</t>
  </si>
  <si>
    <t>&amp;Probabilidad combinada 12/90</t>
  </si>
  <si>
    <t>&amp;Larga ausencia de mas de 2 semanas</t>
  </si>
  <si>
    <t>&amp;Alta probabilidad de 90 dias acotado a 12</t>
  </si>
  <si>
    <t>&amp;Próxima fecha con probabilidad  de 12 azul</t>
  </si>
  <si>
    <t>Reintegro+3cg</t>
  </si>
  <si>
    <t>Combinaciones</t>
  </si>
  <si>
    <t>(1)Paridad:[4/3]</t>
  </si>
  <si>
    <t>(1)Paridad:[3/4]</t>
  </si>
  <si>
    <t>ju., 27/08/2020</t>
  </si>
  <si>
    <t>sá., 29/08/2020</t>
  </si>
  <si>
    <t>2020/051</t>
  </si>
  <si>
    <t>2020/052</t>
  </si>
  <si>
    <t>#1 Estadistico Probabilidad(D) Decenas Registros(90)</t>
  </si>
  <si>
    <t>#2 Estadistico Probabilidad(D) Septenas Registros(90)</t>
  </si>
  <si>
    <t>#3 Estadistico Probabilidad(D) Paridad Registros(90)</t>
  </si>
  <si>
    <t>#4 Estadistico Probabilidad(D) Peso Registros(90)</t>
  </si>
  <si>
    <t>#5 Estadistico Probabilidad(D) Terminacion Registros(90)</t>
  </si>
  <si>
    <t>#6 Estadistico Probabilidad(D) Decenas Registros(40)</t>
  </si>
  <si>
    <t>#7 Estadistico Probabilidad(D) Septenas Registros(40)</t>
  </si>
  <si>
    <t>#8 Estadistico Probabilidad(D) Paridad Registros(40)</t>
  </si>
  <si>
    <t>#9 Estadistico Probabilidad(D) Peso Registros(40)</t>
  </si>
  <si>
    <t>#10 Estadistico Probabilidad(D) Terminacion Registros(40)</t>
  </si>
  <si>
    <t>#11 Estadistico Probabilidad(D) Decenas Registros(12)</t>
  </si>
  <si>
    <t>#12 Estadistico Probabilidad(D) Septenas Registros(12)</t>
  </si>
  <si>
    <t>#13 Estadistico Probabilidad(D) Paridad Registros(12)</t>
  </si>
  <si>
    <t>#14 Estadistico Probabilidad(D) Peso Registros(12)</t>
  </si>
  <si>
    <t>#15 Estadistico Probabilidad(D) Terminacion Registros(12)</t>
  </si>
  <si>
    <t>#16 Bombo Cargado Probabilidad(D) Paridad Registros(90)</t>
  </si>
  <si>
    <t>Fecha Analisis</t>
  </si>
  <si>
    <t>Dias Analizados</t>
  </si>
  <si>
    <t xml:space="preserve">Numero de Sorteos </t>
  </si>
  <si>
    <t>Paridad</t>
  </si>
  <si>
    <t>Peso</t>
  </si>
  <si>
    <t>Decena</t>
  </si>
  <si>
    <t xml:space="preserve">Estadisticas sobre números </t>
  </si>
  <si>
    <t>Fecha de inicio</t>
  </si>
  <si>
    <t>Fecha de Fin</t>
  </si>
  <si>
    <t>Total Numeros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</si>
  <si>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</si>
  <si>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</si>
  <si>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</si>
  <si>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</si>
  <si>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</si>
  <si>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</si>
  <si>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</si>
  <si>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</si>
  <si>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</si>
  <si>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</si>
  <si>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</si>
  <si>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</si>
  <si>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</si>
  <si>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</si>
  <si>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Tendencia</t>
  </si>
  <si>
    <t>C.Ausencias</t>
  </si>
  <si>
    <t>V.Homogeneo</t>
  </si>
  <si>
    <t>impar</t>
  </si>
  <si>
    <t>bajo</t>
  </si>
  <si>
    <t>Corto</t>
  </si>
  <si>
    <t>A</t>
  </si>
  <si>
    <t>par</t>
  </si>
  <si>
    <t>B</t>
  </si>
  <si>
    <t>Medio</t>
  </si>
  <si>
    <t>alto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</si>
</sst>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%;[Red]\ \(0.00\ %\)"/>
    <numFmt numFmtId="165" formatCode="_-* #,##0\ _€_-;\-* #,##0\ _€_-;_-* &quot;-&quot;??\ _€_-;_-@_-"/>
    <numFmt numFmtId="166" formatCode="00"/>
    <numFmt numFmtId="167" formatCode="_-* #,##0.0\ _€_-;\-* #,##0.0\ _€_-;_-* &quot;-&quot;??\ _€_-;_-@_-"/>
    <numFmt numFmtId="168" formatCode="0.000%"/>
    <numFmt numFmtId="169" formatCode="dd/mm/yyyy"/>
    <numFmt numFmtId="170" formatCode="0.000"/>
  </numFmts>
  <fonts count="4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name val="Arial"/>
      <family val="2"/>
    </font>
    <font>
      <sz val="11"/>
      <color indexed="20"/>
      <name val="Arial"/>
      <family val="2"/>
    </font>
    <font>
      <b/>
      <sz val="11"/>
      <color indexed="20"/>
      <name val="Arial"/>
      <family val="2"/>
    </font>
    <font>
      <sz val="11"/>
      <color theme="1"/>
      <name val="Arial"/>
      <family val="2"/>
    </font>
    <font>
      <b/>
      <sz val="11"/>
      <color indexed="9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sz val="10"/>
      <color rgb="FF3333CC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10"/>
      <color theme="1"/>
      <name val="Arial"/>
      <family val="2"/>
    </font>
    <font>
      <b/>
      <sz val="10"/>
      <color theme="0"/>
      <name val="Arial"/>
      <family val="2"/>
    </font>
    <font>
      <sz val="11"/>
      <name val="Calibri"/>
      <family val="2"/>
      <scheme val="minor"/>
    </font>
    <font>
      <b/>
      <sz val="12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u/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</font>
    <font>
      <sz val="10"/>
      <color indexed="8"/>
      <name val="Arial"/>
    </font>
    <font>
      <b/>
      <sz val="10"/>
      <name val="Arial"/>
    </font>
    <font>
      <b/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50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5"/>
        <bgColor indexed="64"/>
      </patternFill>
    </fill>
  </fills>
  <borders count="2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272">
    <xf numFmtId="0" fontId="0" fillId="0" borderId="0" xfId="0"/>
    <xf numFmtId="0" fontId="5" fillId="0" borderId="0" xfId="2" applyFont="1"/>
    <xf numFmtId="44" fontId="5" fillId="0" borderId="1" xfId="0" applyNumberFormat="1" applyFont="1" applyBorder="1"/>
    <xf numFmtId="44" fontId="5" fillId="0" borderId="2" xfId="0" applyNumberFormat="1" applyFont="1" applyBorder="1"/>
    <xf numFmtId="0" fontId="5" fillId="0" borderId="2" xfId="0" applyFont="1" applyBorder="1"/>
    <xf numFmtId="0" fontId="6" fillId="0" borderId="2" xfId="0" applyFont="1" applyBorder="1"/>
    <xf numFmtId="0" fontId="7" fillId="2" borderId="2" xfId="0" applyFont="1" applyFill="1" applyBorder="1"/>
    <xf numFmtId="0" fontId="7" fillId="2" borderId="3" xfId="0" applyFont="1" applyFill="1" applyBorder="1"/>
    <xf numFmtId="0" fontId="7" fillId="2" borderId="0" xfId="2" applyFont="1" applyFill="1"/>
    <xf numFmtId="44" fontId="8" fillId="3" borderId="0" xfId="3" applyFont="1" applyFill="1"/>
    <xf numFmtId="0" fontId="8" fillId="3" borderId="0" xfId="3" applyNumberFormat="1" applyFont="1" applyFill="1"/>
    <xf numFmtId="0" fontId="5" fillId="3" borderId="0" xfId="2" applyFont="1" applyFill="1"/>
    <xf numFmtId="0" fontId="6" fillId="3" borderId="0" xfId="2" applyFont="1" applyFill="1"/>
    <xf numFmtId="0" fontId="7" fillId="3" borderId="0" xfId="2" applyFont="1" applyFill="1"/>
    <xf numFmtId="164" fontId="8" fillId="0" borderId="0" xfId="4" applyNumberFormat="1" applyFont="1"/>
    <xf numFmtId="44" fontId="5" fillId="0" borderId="0" xfId="2" applyNumberFormat="1" applyFont="1"/>
    <xf numFmtId="0" fontId="9" fillId="4" borderId="4" xfId="2" applyFont="1" applyFill="1" applyBorder="1" applyAlignment="1">
      <alignment horizontal="right"/>
    </xf>
    <xf numFmtId="0" fontId="10" fillId="0" borderId="0" xfId="0" applyFont="1" applyAlignment="1">
      <alignment horizontal="right" vertical="top"/>
    </xf>
    <xf numFmtId="0" fontId="4" fillId="0" borderId="0" xfId="2" applyAlignment="1">
      <alignment horizontal="right" vertical="top"/>
    </xf>
    <xf numFmtId="0" fontId="12" fillId="6" borderId="0" xfId="2" applyFont="1" applyFill="1" applyAlignment="1">
      <alignment horizontal="left" vertical="top" wrapText="1"/>
    </xf>
    <xf numFmtId="0" fontId="17" fillId="0" borderId="0" xfId="0" applyFont="1" applyAlignment="1">
      <alignment horizontal="left" vertical="top" wrapText="1"/>
    </xf>
    <xf numFmtId="44" fontId="4" fillId="0" borderId="0" xfId="2" applyNumberFormat="1" applyAlignment="1">
      <alignment horizontal="right" vertical="top"/>
    </xf>
    <xf numFmtId="0" fontId="4" fillId="0" borderId="0" xfId="0" applyFont="1" applyAlignment="1">
      <alignment horizontal="right" vertical="top" wrapText="1"/>
    </xf>
    <xf numFmtId="0" fontId="13" fillId="0" borderId="0" xfId="0" applyFont="1" applyAlignment="1">
      <alignment horizontal="right" vertical="top" wrapText="1"/>
    </xf>
    <xf numFmtId="0" fontId="4" fillId="0" borderId="0" xfId="2" applyAlignment="1">
      <alignment horizontal="right" vertical="top" wrapText="1"/>
    </xf>
    <xf numFmtId="0" fontId="4" fillId="0" borderId="0" xfId="2" applyAlignment="1">
      <alignment horizontal="left" vertical="top" wrapText="1"/>
    </xf>
    <xf numFmtId="15" fontId="12" fillId="2" borderId="0" xfId="0" applyNumberFormat="1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0" fontId="4" fillId="0" borderId="0" xfId="2"/>
    <xf numFmtId="0" fontId="10" fillId="0" borderId="0" xfId="0" applyFont="1" applyAlignment="1">
      <alignment horizontal="center"/>
    </xf>
    <xf numFmtId="15" fontId="11" fillId="0" borderId="7" xfId="0" applyNumberFormat="1" applyFont="1" applyBorder="1" applyAlignment="1">
      <alignment horizontal="right" vertical="top"/>
    </xf>
    <xf numFmtId="0" fontId="11" fillId="0" borderId="7" xfId="0" applyFont="1" applyBorder="1" applyAlignment="1">
      <alignment horizontal="right" vertical="top"/>
    </xf>
    <xf numFmtId="0" fontId="18" fillId="0" borderId="0" xfId="0" applyFont="1" applyAlignment="1">
      <alignment horizontal="left" vertical="top"/>
    </xf>
    <xf numFmtId="0" fontId="19" fillId="10" borderId="0" xfId="0" applyFont="1" applyFill="1" applyAlignment="1">
      <alignment textRotation="90"/>
    </xf>
    <xf numFmtId="0" fontId="2" fillId="14" borderId="0" xfId="0" applyFont="1" applyFill="1"/>
    <xf numFmtId="0" fontId="11" fillId="9" borderId="8" xfId="0" applyFont="1" applyFill="1" applyBorder="1" applyAlignment="1">
      <alignment horizontal="center"/>
    </xf>
    <xf numFmtId="0" fontId="11" fillId="9" borderId="9" xfId="0" applyFont="1" applyFill="1" applyBorder="1" applyAlignment="1">
      <alignment horizontal="center"/>
    </xf>
    <xf numFmtId="0" fontId="11" fillId="9" borderId="10" xfId="0" applyFont="1" applyFill="1" applyBorder="1" applyAlignment="1">
      <alignment horizontal="center"/>
    </xf>
    <xf numFmtId="0" fontId="11" fillId="12" borderId="0" xfId="0" applyFont="1" applyFill="1" applyAlignment="1">
      <alignment horizontal="left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12" borderId="0" xfId="0" applyFont="1" applyFill="1" applyAlignment="1">
      <alignment horizontal="center"/>
    </xf>
    <xf numFmtId="0" fontId="3" fillId="14" borderId="14" xfId="0" applyFont="1" applyFill="1" applyBorder="1" applyAlignment="1">
      <alignment horizont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3" fillId="14" borderId="4" xfId="0" applyFont="1" applyFill="1" applyBorder="1" applyAlignment="1">
      <alignment horizontal="center"/>
    </xf>
    <xf numFmtId="0" fontId="4" fillId="12" borderId="4" xfId="0" applyFont="1" applyFill="1" applyBorder="1" applyAlignment="1">
      <alignment horizontal="center"/>
    </xf>
    <xf numFmtId="0" fontId="0" fillId="0" borderId="16" xfId="0" applyBorder="1"/>
    <xf numFmtId="0" fontId="4" fillId="12" borderId="12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10" fillId="0" borderId="0" xfId="0" applyFont="1"/>
    <xf numFmtId="14" fontId="4" fillId="7" borderId="0" xfId="0" applyNumberFormat="1" applyFont="1" applyFill="1" applyAlignment="1" applyProtection="1">
      <alignment horizontal="left" vertical="center" wrapText="1"/>
      <protection locked="0"/>
    </xf>
    <xf numFmtId="1" fontId="13" fillId="7" borderId="0" xfId="0" applyNumberFormat="1" applyFont="1" applyFill="1" applyAlignment="1">
      <alignment horizontal="left" vertical="center" wrapText="1"/>
    </xf>
    <xf numFmtId="0" fontId="14" fillId="7" borderId="0" xfId="0" applyFont="1" applyFill="1" applyAlignment="1">
      <alignment horizontal="left" vertical="center" wrapText="1"/>
    </xf>
    <xf numFmtId="1" fontId="13" fillId="0" borderId="0" xfId="0" applyNumberFormat="1" applyFont="1" applyAlignment="1">
      <alignment horizontal="left" vertical="center" wrapText="1"/>
    </xf>
    <xf numFmtId="0" fontId="17" fillId="0" borderId="0" xfId="0" applyFont="1" applyAlignment="1">
      <alignment horizontal="left" vertical="center" wrapText="1"/>
    </xf>
    <xf numFmtId="0" fontId="14" fillId="0" borderId="0" xfId="0" applyFont="1" applyAlignment="1">
      <alignment horizontal="left" vertical="center" wrapText="1"/>
    </xf>
    <xf numFmtId="1" fontId="13" fillId="0" borderId="0" xfId="2" applyNumberFormat="1" applyFont="1" applyAlignment="1">
      <alignment horizontal="left" vertical="center" wrapText="1"/>
    </xf>
    <xf numFmtId="0" fontId="11" fillId="9" borderId="11" xfId="0" applyFont="1" applyFill="1" applyBorder="1" applyAlignment="1">
      <alignment horizontal="center"/>
    </xf>
    <xf numFmtId="0" fontId="11" fillId="9" borderId="12" xfId="0" applyFont="1" applyFill="1" applyBorder="1" applyAlignment="1">
      <alignment horizontal="center"/>
    </xf>
    <xf numFmtId="0" fontId="11" fillId="9" borderId="17" xfId="0" applyFont="1" applyFill="1" applyBorder="1" applyAlignment="1">
      <alignment horizontal="center"/>
    </xf>
    <xf numFmtId="0" fontId="3" fillId="14" borderId="15" xfId="0" applyFon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2" fillId="14" borderId="12" xfId="0" applyFont="1" applyFill="1" applyBorder="1" applyAlignment="1">
      <alignment horizontal="center"/>
    </xf>
    <xf numFmtId="0" fontId="22" fillId="14" borderId="14" xfId="0" applyFont="1" applyFill="1" applyBorder="1" applyAlignment="1">
      <alignment horizontal="center"/>
    </xf>
    <xf numFmtId="0" fontId="22" fillId="14" borderId="0" xfId="0" applyFont="1" applyFill="1" applyAlignment="1">
      <alignment horizontal="center"/>
    </xf>
    <xf numFmtId="0" fontId="22" fillId="14" borderId="4" xfId="0" applyFont="1" applyFill="1" applyBorder="1" applyAlignment="1">
      <alignment horizontal="center"/>
    </xf>
    <xf numFmtId="0" fontId="10" fillId="0" borderId="16" xfId="0" applyFont="1" applyBorder="1"/>
    <xf numFmtId="0" fontId="11" fillId="15" borderId="17" xfId="0" applyFont="1" applyFill="1" applyBorder="1" applyAlignment="1">
      <alignment horizontal="center"/>
    </xf>
    <xf numFmtId="0" fontId="11" fillId="15" borderId="13" xfId="0" applyFont="1" applyFill="1" applyBorder="1" applyAlignment="1">
      <alignment horizontal="center"/>
    </xf>
    <xf numFmtId="0" fontId="4" fillId="0" borderId="0" xfId="2" applyFont="1" applyFill="1" applyAlignment="1">
      <alignment vertical="top"/>
    </xf>
    <xf numFmtId="0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horizontal="left" vertical="center" wrapText="1"/>
    </xf>
    <xf numFmtId="0" fontId="4" fillId="0" borderId="0" xfId="2" applyFont="1" applyFill="1" applyAlignment="1">
      <alignment horizontal="center"/>
    </xf>
    <xf numFmtId="0" fontId="13" fillId="0" borderId="0" xfId="2" applyFont="1" applyFill="1" applyAlignment="1">
      <alignment horizontal="center"/>
    </xf>
    <xf numFmtId="0" fontId="4" fillId="0" borderId="0" xfId="2" applyNumberFormat="1" applyFont="1" applyFill="1" applyAlignment="1">
      <alignment horizontal="center"/>
    </xf>
    <xf numFmtId="14" fontId="4" fillId="0" borderId="0" xfId="2" applyNumberFormat="1" applyFont="1" applyFill="1" applyAlignment="1">
      <alignment horizontal="center"/>
    </xf>
    <xf numFmtId="44" fontId="12" fillId="6" borderId="0" xfId="1" applyFont="1" applyFill="1" applyAlignment="1">
      <alignment horizontal="left" vertical="top" wrapText="1"/>
    </xf>
    <xf numFmtId="44" fontId="16" fillId="7" borderId="0" xfId="1" applyFont="1" applyFill="1" applyAlignment="1">
      <alignment horizontal="left" vertical="center" wrapText="1"/>
    </xf>
    <xf numFmtId="44" fontId="16" fillId="0" borderId="0" xfId="1" applyFont="1" applyAlignment="1">
      <alignment horizontal="left" vertical="center" wrapText="1"/>
    </xf>
    <xf numFmtId="44" fontId="4" fillId="0" borderId="0" xfId="1" applyFont="1" applyAlignment="1">
      <alignment horizontal="right" vertical="top" wrapText="1"/>
    </xf>
    <xf numFmtId="44" fontId="15" fillId="7" borderId="0" xfId="1" applyFont="1" applyFill="1" applyAlignment="1">
      <alignment horizontal="left" vertical="center" wrapText="1"/>
    </xf>
    <xf numFmtId="44" fontId="15" fillId="0" borderId="0" xfId="1" applyFont="1" applyAlignment="1">
      <alignment horizontal="left" vertical="center" wrapText="1"/>
    </xf>
    <xf numFmtId="44" fontId="12" fillId="6" borderId="0" xfId="1" applyFont="1" applyFill="1" applyAlignment="1">
      <alignment horizontal="right" vertical="top" wrapText="1"/>
    </xf>
    <xf numFmtId="44" fontId="4" fillId="7" borderId="0" xfId="1" applyFont="1" applyFill="1" applyAlignment="1">
      <alignment horizontal="left" vertical="center" wrapText="1"/>
    </xf>
    <xf numFmtId="44" fontId="4" fillId="0" borderId="0" xfId="1" applyFont="1" applyAlignment="1">
      <alignment horizontal="left" vertical="center" wrapText="1"/>
    </xf>
    <xf numFmtId="44" fontId="15" fillId="0" borderId="0" xfId="0" applyNumberFormat="1" applyFont="1" applyAlignment="1">
      <alignment horizontal="right" vertical="top" wrapText="1"/>
    </xf>
    <xf numFmtId="44" fontId="16" fillId="0" borderId="0" xfId="0" applyNumberFormat="1" applyFont="1" applyAlignment="1">
      <alignment horizontal="right" vertical="top" wrapText="1"/>
    </xf>
    <xf numFmtId="44" fontId="0" fillId="0" borderId="0" xfId="0" applyNumberFormat="1" applyFont="1" applyAlignment="1">
      <alignment horizontal="right" vertical="top" wrapText="1"/>
    </xf>
    <xf numFmtId="0" fontId="13" fillId="7" borderId="0" xfId="0" applyFont="1" applyFill="1" applyBorder="1" applyAlignment="1" applyProtection="1">
      <alignment horizontal="left" vertical="center" wrapText="1"/>
      <protection locked="0"/>
    </xf>
    <xf numFmtId="1" fontId="13" fillId="7" borderId="0" xfId="0" applyNumberFormat="1" applyFont="1" applyFill="1" applyBorder="1" applyAlignment="1">
      <alignment horizontal="left" vertical="center" wrapText="1"/>
    </xf>
    <xf numFmtId="0" fontId="14" fillId="7" borderId="0" xfId="0" applyFont="1" applyFill="1" applyBorder="1" applyAlignment="1">
      <alignment horizontal="left" vertical="center" wrapText="1"/>
    </xf>
    <xf numFmtId="44" fontId="15" fillId="7" borderId="0" xfId="1" applyFont="1" applyFill="1" applyBorder="1" applyAlignment="1">
      <alignment horizontal="left" vertical="center" wrapText="1"/>
    </xf>
    <xf numFmtId="44" fontId="16" fillId="7" borderId="0" xfId="1" applyFont="1" applyFill="1" applyBorder="1" applyAlignment="1">
      <alignment horizontal="left" vertical="center" wrapText="1"/>
    </xf>
    <xf numFmtId="0" fontId="4" fillId="12" borderId="0" xfId="0" applyFont="1" applyFill="1" applyBorder="1" applyAlignment="1">
      <alignment horizontal="center"/>
    </xf>
    <xf numFmtId="0" fontId="3" fillId="14" borderId="0" xfId="0" applyFont="1" applyFill="1" applyBorder="1" applyAlignment="1">
      <alignment horizontal="center"/>
    </xf>
    <xf numFmtId="0" fontId="13" fillId="8" borderId="5" xfId="0" applyFont="1" applyFill="1" applyBorder="1" applyAlignment="1" applyProtection="1">
      <alignment horizontal="left" vertical="center" wrapText="1"/>
      <protection locked="0"/>
    </xf>
    <xf numFmtId="0" fontId="4" fillId="0" borderId="11" xfId="0" applyFont="1" applyFill="1" applyBorder="1" applyAlignment="1">
      <alignment horizontal="center"/>
    </xf>
    <xf numFmtId="0" fontId="4" fillId="0" borderId="12" xfId="0" applyFont="1" applyFill="1" applyBorder="1" applyAlignment="1">
      <alignment horizontal="center"/>
    </xf>
    <xf numFmtId="0" fontId="13" fillId="0" borderId="5" xfId="0" applyFont="1" applyBorder="1" applyAlignment="1" applyProtection="1">
      <alignment horizontal="left" vertical="center" wrapText="1"/>
      <protection locked="0"/>
    </xf>
    <xf numFmtId="0" fontId="13" fillId="8" borderId="0" xfId="0" applyFont="1" applyFill="1" applyBorder="1" applyAlignment="1" applyProtection="1">
      <alignment horizontal="left" vertical="center" wrapText="1"/>
      <protection locked="0"/>
    </xf>
    <xf numFmtId="0" fontId="20" fillId="0" borderId="4" xfId="0" applyFont="1" applyFill="1" applyBorder="1"/>
    <xf numFmtId="0" fontId="11" fillId="0" borderId="16" xfId="0" applyFont="1" applyFill="1" applyBorder="1" applyAlignment="1">
      <alignment horizontal="center"/>
    </xf>
    <xf numFmtId="165" fontId="4" fillId="0" borderId="0" xfId="2" applyNumberFormat="1" applyFont="1" applyFill="1" applyAlignment="1">
      <alignment vertical="top"/>
    </xf>
    <xf numFmtId="14" fontId="4" fillId="0" borderId="0" xfId="2" applyNumberFormat="1" applyFont="1" applyFill="1" applyAlignment="1">
      <alignment vertical="top"/>
    </xf>
    <xf numFmtId="0" fontId="23" fillId="0" borderId="0" xfId="2" applyNumberFormat="1" applyFont="1" applyFill="1" applyAlignment="1">
      <alignment vertical="top"/>
    </xf>
    <xf numFmtId="0" fontId="13" fillId="7" borderId="5" xfId="0" applyFont="1" applyFill="1" applyBorder="1" applyAlignment="1" applyProtection="1">
      <alignment horizontal="left" vertical="center" wrapText="1"/>
      <protection locked="0"/>
    </xf>
    <xf numFmtId="0" fontId="24" fillId="0" borderId="0" xfId="2" applyFont="1" applyFill="1" applyAlignment="1">
      <alignment horizontal="center"/>
    </xf>
    <xf numFmtId="44" fontId="25" fillId="0" borderId="0" xfId="1" applyFont="1" applyFill="1" applyAlignment="1">
      <alignment horizontal="center"/>
    </xf>
    <xf numFmtId="0" fontId="24" fillId="0" borderId="0" xfId="2" applyFont="1" applyFill="1" applyAlignment="1">
      <alignment vertical="top"/>
    </xf>
    <xf numFmtId="0" fontId="7" fillId="2" borderId="0" xfId="2" applyNumberFormat="1" applyFont="1" applyFill="1" applyBorder="1" applyAlignment="1"/>
    <xf numFmtId="0" fontId="7" fillId="2" borderId="19" xfId="2" applyFont="1" applyFill="1" applyBorder="1"/>
    <xf numFmtId="0" fontId="7" fillId="2" borderId="18" xfId="2" applyFont="1" applyFill="1" applyBorder="1"/>
    <xf numFmtId="44" fontId="8" fillId="3" borderId="0" xfId="3" applyNumberFormat="1" applyFont="1" applyFill="1" applyBorder="1"/>
    <xf numFmtId="44" fontId="5" fillId="0" borderId="18" xfId="1" applyFont="1" applyFill="1" applyBorder="1" applyAlignment="1"/>
    <xf numFmtId="0" fontId="6" fillId="3" borderId="0" xfId="2" applyNumberFormat="1" applyFont="1" applyFill="1" applyBorder="1" applyAlignment="1"/>
    <xf numFmtId="0" fontId="6" fillId="0" borderId="18" xfId="2" applyNumberFormat="1" applyFont="1" applyFill="1" applyBorder="1" applyAlignment="1"/>
    <xf numFmtId="0" fontId="5" fillId="3" borderId="0" xfId="2" applyNumberFormat="1" applyFont="1" applyFill="1" applyBorder="1" applyAlignment="1"/>
    <xf numFmtId="0" fontId="5" fillId="0" borderId="18" xfId="2" applyNumberFormat="1" applyFont="1" applyFill="1" applyBorder="1" applyAlignment="1"/>
    <xf numFmtId="0" fontId="8" fillId="3" borderId="0" xfId="3" applyNumberFormat="1" applyFont="1" applyFill="1" applyBorder="1"/>
    <xf numFmtId="44" fontId="5" fillId="0" borderId="20" xfId="1" applyFont="1" applyFill="1" applyBorder="1" applyAlignment="1"/>
    <xf numFmtId="0" fontId="11" fillId="0" borderId="17" xfId="0" applyFont="1" applyFill="1" applyBorder="1" applyAlignment="1">
      <alignment horizontal="center"/>
    </xf>
    <xf numFmtId="0" fontId="11" fillId="0" borderId="13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20" fillId="0" borderId="12" xfId="0" applyFont="1" applyFill="1" applyBorder="1" applyAlignment="1">
      <alignment horizontal="center"/>
    </xf>
    <xf numFmtId="0" fontId="20" fillId="0" borderId="14" xfId="0" applyFont="1" applyFill="1" applyBorder="1" applyAlignment="1">
      <alignment horizontal="center"/>
    </xf>
    <xf numFmtId="0" fontId="20" fillId="0" borderId="4" xfId="0" applyFont="1" applyFill="1" applyBorder="1" applyAlignment="1">
      <alignment horizontal="center"/>
    </xf>
    <xf numFmtId="0" fontId="20" fillId="0" borderId="15" xfId="0" applyFont="1" applyFill="1" applyBorder="1" applyAlignment="1">
      <alignment horizontal="center"/>
    </xf>
    <xf numFmtId="0" fontId="20" fillId="0" borderId="16" xfId="0" applyFont="1" applyFill="1" applyBorder="1"/>
    <xf numFmtId="0" fontId="4" fillId="0" borderId="0" xfId="0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/>
    </xf>
    <xf numFmtId="0" fontId="4" fillId="0" borderId="0" xfId="2" applyFill="1" applyAlignment="1">
      <alignment horizontal="right" vertical="top"/>
    </xf>
    <xf numFmtId="0" fontId="4" fillId="16" borderId="0" xfId="2" applyFill="1" applyAlignment="1">
      <alignment horizontal="right" vertical="top"/>
    </xf>
    <xf numFmtId="0" fontId="4" fillId="0" borderId="0" xfId="2" applyFont="1" applyAlignment="1">
      <alignment horizontal="left" vertical="center" wrapText="1"/>
    </xf>
    <xf numFmtId="44" fontId="4" fillId="0" borderId="0" xfId="1" applyNumberFormat="1" applyFont="1" applyAlignment="1">
      <alignment horizontal="left" vertical="center" wrapText="1"/>
    </xf>
    <xf numFmtId="44" fontId="5" fillId="0" borderId="0" xfId="1" applyFont="1" applyFill="1" applyAlignment="1"/>
    <xf numFmtId="0" fontId="5" fillId="0" borderId="0" xfId="2" applyNumberFormat="1" applyFont="1" applyFill="1" applyAlignment="1"/>
    <xf numFmtId="0" fontId="4" fillId="16" borderId="0" xfId="2" applyFont="1" applyFill="1" applyAlignment="1">
      <alignment vertical="top"/>
    </xf>
    <xf numFmtId="44" fontId="13" fillId="0" borderId="0" xfId="1" applyFont="1" applyFill="1" applyAlignment="1">
      <alignment horizontal="center"/>
    </xf>
    <xf numFmtId="0" fontId="4" fillId="9" borderId="0" xfId="2" applyFill="1" applyAlignment="1">
      <alignment horizontal="right" vertical="top"/>
    </xf>
    <xf numFmtId="0" fontId="26" fillId="0" borderId="0" xfId="2" applyFont="1" applyFill="1" applyAlignment="1">
      <alignment horizontal="center"/>
    </xf>
    <xf numFmtId="44" fontId="27" fillId="0" borderId="0" xfId="1" applyFont="1" applyFill="1" applyAlignment="1">
      <alignment horizontal="center"/>
    </xf>
    <xf numFmtId="0" fontId="26" fillId="0" borderId="0" xfId="2" applyNumberFormat="1" applyFont="1" applyFill="1" applyAlignment="1">
      <alignment vertical="top"/>
    </xf>
    <xf numFmtId="0" fontId="26" fillId="0" borderId="0" xfId="2" applyFont="1" applyFill="1" applyAlignment="1">
      <alignment vertical="top"/>
    </xf>
    <xf numFmtId="0" fontId="4" fillId="0" borderId="5" xfId="2" applyFont="1" applyBorder="1" applyAlignment="1">
      <alignment horizontal="left" vertical="center" wrapText="1"/>
    </xf>
    <xf numFmtId="0" fontId="19" fillId="10" borderId="0" xfId="0" applyFont="1" applyFill="1" applyAlignment="1"/>
    <xf numFmtId="0" fontId="6" fillId="0" borderId="0" xfId="2" applyNumberFormat="1" applyFont="1" applyFill="1" applyAlignment="1"/>
    <xf numFmtId="0" fontId="4" fillId="0" borderId="0" xfId="2" applyFont="1" applyBorder="1" applyAlignment="1">
      <alignment horizontal="left" vertical="center" wrapText="1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28" fillId="0" borderId="0" xfId="2" applyFont="1" applyFill="1" applyAlignment="1">
      <alignment horizontal="center"/>
    </xf>
    <xf numFmtId="44" fontId="29" fillId="0" borderId="0" xfId="1" applyFont="1" applyFill="1" applyAlignment="1">
      <alignment horizontal="center"/>
    </xf>
    <xf numFmtId="7" fontId="29" fillId="0" borderId="0" xfId="1" applyNumberFormat="1" applyFont="1" applyFill="1" applyAlignment="1">
      <alignment horizontal="center"/>
    </xf>
    <xf numFmtId="0" fontId="30" fillId="0" borderId="0" xfId="2" applyFont="1" applyFill="1" applyAlignment="1">
      <alignment horizontal="center"/>
    </xf>
    <xf numFmtId="44" fontId="31" fillId="0" borderId="0" xfId="1" applyFont="1" applyFill="1" applyAlignment="1">
      <alignment horizontal="center"/>
    </xf>
    <xf numFmtId="0" fontId="30" fillId="0" borderId="0" xfId="2" applyFont="1" applyFill="1" applyAlignment="1">
      <alignment vertical="top"/>
    </xf>
    <xf numFmtId="7" fontId="31" fillId="0" borderId="0" xfId="1" applyNumberFormat="1" applyFont="1" applyFill="1" applyAlignment="1">
      <alignment horizontal="center"/>
    </xf>
    <xf numFmtId="0" fontId="32" fillId="0" borderId="0" xfId="2" applyFont="1" applyFill="1" applyAlignment="1">
      <alignment horizontal="center"/>
    </xf>
    <xf numFmtId="44" fontId="33" fillId="0" borderId="0" xfId="1" applyFont="1" applyFill="1" applyAlignment="1">
      <alignment horizontal="center"/>
    </xf>
    <xf numFmtId="0" fontId="32" fillId="0" borderId="0" xfId="2" applyFont="1" applyFill="1" applyAlignment="1">
      <alignment vertical="top"/>
    </xf>
    <xf numFmtId="7" fontId="13" fillId="0" borderId="0" xfId="1" applyNumberFormat="1" applyFont="1" applyFill="1" applyAlignment="1">
      <alignment horizontal="center"/>
    </xf>
    <xf numFmtId="0" fontId="17" fillId="0" borderId="0" xfId="2" applyFont="1" applyAlignment="1">
      <alignment horizontal="left" vertical="center" wrapText="1"/>
    </xf>
    <xf numFmtId="0" fontId="11" fillId="15" borderId="16" xfId="0" applyFont="1" applyFill="1" applyBorder="1" applyAlignment="1">
      <alignment horizontal="center"/>
    </xf>
    <xf numFmtId="0" fontId="2" fillId="17" borderId="21" xfId="0" applyFont="1" applyFill="1" applyBorder="1"/>
    <xf numFmtId="0" fontId="2" fillId="17" borderId="5" xfId="0" applyFont="1" applyFill="1" applyBorder="1"/>
    <xf numFmtId="14" fontId="34" fillId="7" borderId="0" xfId="0" applyNumberFormat="1" applyFont="1" applyFill="1" applyAlignment="1" applyProtection="1">
      <alignment horizontal="left" vertical="center" wrapText="1"/>
      <protection locked="0"/>
    </xf>
    <xf numFmtId="0" fontId="34" fillId="0" borderId="0" xfId="2" applyNumberFormat="1" applyFont="1" applyFill="1" applyAlignment="1">
      <alignment horizontal="center"/>
    </xf>
    <xf numFmtId="0" fontId="35" fillId="0" borderId="0" xfId="2" applyFont="1" applyFill="1" applyAlignment="1">
      <alignment vertical="top"/>
    </xf>
    <xf numFmtId="0" fontId="35" fillId="0" borderId="0" xfId="2" applyFont="1" applyFill="1" applyAlignment="1">
      <alignment horizontal="center"/>
    </xf>
    <xf numFmtId="44" fontId="36" fillId="0" borderId="0" xfId="1" applyFont="1" applyFill="1" applyAlignment="1">
      <alignment horizontal="center"/>
    </xf>
    <xf numFmtId="0" fontId="37" fillId="0" borderId="0" xfId="2" applyFont="1" applyFill="1" applyAlignment="1">
      <alignment horizontal="center"/>
    </xf>
    <xf numFmtId="44" fontId="38" fillId="0" borderId="0" xfId="1" applyFont="1" applyFill="1" applyAlignment="1">
      <alignment horizontal="center"/>
    </xf>
    <xf numFmtId="0" fontId="37" fillId="0" borderId="0" xfId="2" applyFont="1" applyFill="1" applyAlignment="1">
      <alignment vertical="top"/>
    </xf>
    <xf numFmtId="14" fontId="37" fillId="0" borderId="0" xfId="2" applyNumberFormat="1" applyFont="1" applyFill="1" applyAlignment="1">
      <alignment vertical="top"/>
    </xf>
    <xf numFmtId="0" fontId="37" fillId="0" borderId="0" xfId="2" applyNumberFormat="1" applyFont="1" applyFill="1" applyAlignment="1">
      <alignment vertical="top"/>
    </xf>
    <xf numFmtId="14" fontId="10" fillId="0" borderId="0" xfId="0" applyNumberFormat="1" applyFont="1"/>
    <xf numFmtId="14" fontId="0" fillId="0" borderId="0" xfId="0" applyNumberFormat="1"/>
    <xf numFmtId="0" fontId="17" fillId="7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center"/>
    </xf>
    <xf numFmtId="0" fontId="39" fillId="0" borderId="0" xfId="2" applyFont="1" applyFill="1" applyAlignment="1">
      <alignment horizontal="center"/>
    </xf>
    <xf numFmtId="44" fontId="40" fillId="0" borderId="0" xfId="1" applyFont="1" applyFill="1" applyAlignment="1">
      <alignment horizontal="center"/>
    </xf>
    <xf numFmtId="0" fontId="39" fillId="0" borderId="0" xfId="2" applyFont="1" applyFill="1" applyAlignment="1">
      <alignment vertical="top"/>
    </xf>
    <xf numFmtId="165" fontId="39" fillId="0" borderId="0" xfId="2" applyNumberFormat="1" applyFont="1" applyFill="1" applyAlignment="1">
      <alignment vertical="top"/>
    </xf>
    <xf numFmtId="14" fontId="39" fillId="0" borderId="0" xfId="2" applyNumberFormat="1" applyFont="1" applyFill="1" applyAlignment="1">
      <alignment vertical="top"/>
    </xf>
    <xf numFmtId="0" fontId="39" fillId="0" borderId="0" xfId="2" applyNumberFormat="1" applyFont="1" applyFill="1" applyAlignment="1">
      <alignment vertical="top"/>
    </xf>
    <xf numFmtId="0" fontId="4" fillId="12" borderId="11" xfId="0" applyFont="1" applyFill="1" applyBorder="1" applyAlignment="1">
      <alignment horizontal="center"/>
    </xf>
    <xf numFmtId="15" fontId="11" fillId="0" borderId="0" xfId="0" applyNumberFormat="1" applyFont="1" applyFill="1" applyAlignment="1">
      <alignment horizontal="right" vertical="top"/>
    </xf>
    <xf numFmtId="0" fontId="11" fillId="0" borderId="0" xfId="0" applyFont="1" applyFill="1" applyAlignment="1">
      <alignment horizontal="right" vertical="top"/>
    </xf>
    <xf numFmtId="0" fontId="41" fillId="0" borderId="0" xfId="0" applyNumberFormat="1" applyFont="1" applyFill="1" applyAlignment="1">
      <alignment horizontal="right" vertical="top"/>
    </xf>
    <xf numFmtId="0" fontId="4" fillId="0" borderId="0" xfId="0" applyFont="1" applyFill="1" applyAlignment="1">
      <alignment horizontal="right" vertical="top"/>
    </xf>
    <xf numFmtId="0" fontId="4" fillId="0" borderId="0" xfId="0" quotePrefix="1" applyFont="1" applyFill="1" applyAlignment="1">
      <alignment horizontal="right" vertical="top"/>
    </xf>
    <xf numFmtId="14" fontId="4" fillId="0" borderId="0" xfId="0" applyNumberFormat="1" applyFont="1" applyFill="1" applyAlignment="1">
      <alignment horizontal="right" vertical="top"/>
    </xf>
    <xf numFmtId="1" fontId="4" fillId="0" borderId="0" xfId="0" applyNumberFormat="1" applyFont="1" applyFill="1" applyAlignment="1">
      <alignment horizontal="right" vertical="top"/>
    </xf>
    <xf numFmtId="0" fontId="4" fillId="0" borderId="0" xfId="0" applyFont="1" applyFill="1" applyAlignment="1" applyProtection="1">
      <alignment horizontal="right" vertical="top"/>
      <protection locked="0"/>
    </xf>
    <xf numFmtId="0" fontId="39" fillId="0" borderId="0" xfId="0" applyNumberFormat="1" applyFont="1" applyFill="1" applyAlignment="1">
      <alignment horizontal="right" vertical="top"/>
    </xf>
    <xf numFmtId="14" fontId="4" fillId="0" borderId="0" xfId="2" applyNumberFormat="1" applyFont="1" applyFill="1" applyAlignment="1">
      <alignment horizontal="right" vertical="top"/>
    </xf>
    <xf numFmtId="0" fontId="4" fillId="0" borderId="5" xfId="0" quotePrefix="1" applyFont="1" applyFill="1" applyBorder="1" applyAlignment="1">
      <alignment horizontal="right" vertical="top"/>
    </xf>
    <xf numFmtId="0" fontId="4" fillId="0" borderId="6" xfId="0" quotePrefix="1" applyFont="1" applyFill="1" applyBorder="1" applyAlignment="1">
      <alignment horizontal="right" vertical="top"/>
    </xf>
    <xf numFmtId="0" fontId="4" fillId="0" borderId="6" xfId="0" applyFont="1" applyFill="1" applyBorder="1" applyAlignment="1">
      <alignment horizontal="right" vertical="top"/>
    </xf>
    <xf numFmtId="0" fontId="4" fillId="0" borderId="5" xfId="0" applyFont="1" applyFill="1" applyBorder="1" applyAlignment="1">
      <alignment horizontal="right" vertical="top"/>
    </xf>
    <xf numFmtId="1" fontId="4" fillId="0" borderId="0" xfId="0" applyNumberFormat="1" applyFont="1" applyFill="1" applyBorder="1" applyAlignment="1">
      <alignment horizontal="right" vertical="top"/>
    </xf>
    <xf numFmtId="0" fontId="4" fillId="0" borderId="0" xfId="0" applyFont="1" applyFill="1" applyBorder="1" applyAlignment="1">
      <alignment horizontal="right" vertical="top"/>
    </xf>
    <xf numFmtId="14" fontId="4" fillId="0" borderId="0" xfId="2" applyNumberFormat="1" applyFont="1" applyFill="1" applyBorder="1" applyAlignment="1">
      <alignment horizontal="right" vertical="top"/>
    </xf>
    <xf numFmtId="0" fontId="4" fillId="0" borderId="0" xfId="2" applyFont="1" applyFill="1" applyAlignment="1">
      <alignment horizontal="right" vertical="top"/>
    </xf>
    <xf numFmtId="0" fontId="4" fillId="0" borderId="0" xfId="0" applyNumberFormat="1" applyFont="1" applyFill="1" applyAlignment="1">
      <alignment horizontal="right" vertical="top"/>
    </xf>
    <xf numFmtId="0" fontId="4" fillId="0" borderId="0" xfId="0" applyNumberFormat="1" applyFont="1" applyFill="1" applyBorder="1" applyAlignment="1">
      <alignment horizontal="right" vertical="top"/>
    </xf>
    <xf numFmtId="0" fontId="4" fillId="0" borderId="22" xfId="0" applyFont="1" applyFill="1" applyBorder="1" applyAlignment="1">
      <alignment horizontal="right" vertical="top"/>
    </xf>
    <xf numFmtId="0" fontId="4" fillId="0" borderId="5" xfId="0" applyFont="1" applyFill="1" applyBorder="1" applyAlignment="1" applyProtection="1">
      <alignment horizontal="right" vertical="top"/>
    </xf>
    <xf numFmtId="0" fontId="4" fillId="0" borderId="23" xfId="0" applyFont="1" applyFill="1" applyBorder="1" applyAlignment="1">
      <alignment horizontal="right" vertical="top"/>
    </xf>
    <xf numFmtId="0" fontId="4" fillId="0" borderId="6" xfId="0" applyFont="1" applyFill="1" applyBorder="1" applyAlignment="1" applyProtection="1">
      <alignment horizontal="right" vertical="top"/>
    </xf>
    <xf numFmtId="0" fontId="12" fillId="2" borderId="0" xfId="0" applyFont="1" applyFill="1" applyAlignment="1">
      <alignment vertical="top"/>
    </xf>
    <xf numFmtId="44" fontId="13" fillId="0" borderId="0" xfId="2" applyNumberFormat="1" applyFont="1" applyAlignment="1">
      <alignment vertical="top"/>
    </xf>
    <xf numFmtId="0" fontId="39" fillId="16" borderId="0" xfId="2" applyFont="1" applyFill="1" applyAlignment="1">
      <alignment vertical="top"/>
    </xf>
    <xf numFmtId="0" fontId="39" fillId="9" borderId="0" xfId="2" applyFont="1" applyFill="1" applyAlignment="1">
      <alignment vertical="top"/>
    </xf>
    <xf numFmtId="0" fontId="4" fillId="11" borderId="0" xfId="2" applyFont="1" applyFill="1" applyAlignment="1">
      <alignment vertical="top"/>
    </xf>
    <xf numFmtId="0" fontId="39" fillId="0" borderId="0" xfId="0" applyNumberFormat="1" applyFont="1" applyFill="1" applyBorder="1" applyAlignment="1">
      <alignment horizontal="right" vertical="top"/>
    </xf>
    <xf numFmtId="0" fontId="4" fillId="18" borderId="0" xfId="0" applyNumberFormat="1" applyFont="1" applyFill="1" applyAlignment="1"/>
    <xf numFmtId="14" fontId="10" fillId="18" borderId="0" xfId="0" applyNumberFormat="1" applyFont="1" applyFill="1"/>
    <xf numFmtId="166" fontId="10" fillId="18" borderId="0" xfId="0" applyNumberFormat="1" applyFont="1" applyFill="1"/>
    <xf numFmtId="0" fontId="10" fillId="18" borderId="0" xfId="0" applyFont="1" applyFill="1"/>
    <xf numFmtId="166" fontId="4" fillId="18" borderId="0" xfId="0" applyNumberFormat="1" applyFont="1" applyFill="1" applyAlignment="1">
      <alignment horizontal="left" vertical="top"/>
    </xf>
    <xf numFmtId="0" fontId="10" fillId="19" borderId="0" xfId="0" applyNumberFormat="1" applyFont="1" applyFill="1" applyAlignment="1"/>
    <xf numFmtId="14" fontId="10" fillId="19" borderId="0" xfId="0" applyNumberFormat="1" applyFont="1" applyFill="1"/>
    <xf numFmtId="166" fontId="10" fillId="19" borderId="0" xfId="0" applyNumberFormat="1" applyFont="1" applyFill="1"/>
    <xf numFmtId="0" fontId="10" fillId="19" borderId="0" xfId="0" applyFont="1" applyFill="1"/>
    <xf numFmtId="166" fontId="4" fillId="19" borderId="0" xfId="0" applyNumberFormat="1" applyFont="1" applyFill="1" applyAlignment="1">
      <alignment horizontal="left" vertical="top"/>
    </xf>
    <xf numFmtId="7" fontId="13" fillId="11" borderId="0" xfId="1" applyNumberFormat="1" applyFont="1" applyFill="1" applyAlignment="1">
      <alignment horizontal="center"/>
    </xf>
    <xf numFmtId="7" fontId="40" fillId="11" borderId="0" xfId="1" applyNumberFormat="1" applyFont="1" applyFill="1" applyAlignment="1">
      <alignment horizontal="center"/>
    </xf>
    <xf numFmtId="167" fontId="10" fillId="0" borderId="0" xfId="0" applyNumberFormat="1" applyFont="1"/>
    <xf numFmtId="14" fontId="0" fillId="0" borderId="0" xfId="0" applyNumberFormat="1"/>
    <xf numFmtId="0" fontId="10" fillId="11" borderId="0" xfId="0" applyFont="1" applyFill="1"/>
    <xf numFmtId="14" fontId="10" fillId="20" borderId="0" xfId="0" applyNumberFormat="1" applyFont="1" applyFill="1"/>
    <xf numFmtId="166" fontId="10" fillId="20" borderId="0" xfId="0" applyNumberFormat="1" applyFont="1" applyFill="1"/>
    <xf numFmtId="0" fontId="10" fillId="20" borderId="0" xfId="0" applyFont="1" applyFill="1"/>
    <xf numFmtId="166" fontId="4" fillId="20" borderId="0" xfId="0" applyNumberFormat="1" applyFont="1" applyFill="1" applyAlignment="1">
      <alignment horizontal="left" vertical="top"/>
    </xf>
    <xf numFmtId="0" fontId="18" fillId="20" borderId="0" xfId="0" applyFont="1" applyFill="1"/>
    <xf numFmtId="14" fontId="10" fillId="21" borderId="0" xfId="0" applyNumberFormat="1" applyFont="1" applyFill="1"/>
    <xf numFmtId="166" fontId="10" fillId="21" borderId="0" xfId="0" applyNumberFormat="1" applyFont="1" applyFill="1"/>
    <xf numFmtId="0" fontId="10" fillId="21" borderId="0" xfId="0" applyFont="1" applyFill="1"/>
    <xf numFmtId="166" fontId="4" fillId="21" borderId="0" xfId="0" applyNumberFormat="1" applyFont="1" applyFill="1" applyAlignment="1">
      <alignment horizontal="left" vertical="top"/>
    </xf>
    <xf numFmtId="0" fontId="9" fillId="4" borderId="2" xfId="2" applyFont="1" applyFill="1" applyBorder="1" applyAlignment="1">
      <alignment horizontal="center"/>
    </xf>
    <xf numFmtId="0" fontId="4" fillId="5" borderId="0" xfId="2" applyFill="1" applyAlignment="1">
      <alignment horizontal="center" vertical="top" wrapText="1"/>
    </xf>
    <xf numFmtId="17" fontId="21" fillId="13" borderId="11" xfId="0" applyNumberFormat="1" applyFont="1" applyFill="1" applyBorder="1" applyAlignment="1">
      <alignment horizontal="center" wrapText="1"/>
    </xf>
    <xf numFmtId="0" fontId="21" fillId="13" borderId="12" xfId="0" applyFont="1" applyFill="1" applyBorder="1" applyAlignment="1">
      <alignment horizontal="center" wrapText="1"/>
    </xf>
    <xf numFmtId="0" fontId="21" fillId="13" borderId="17" xfId="0" applyFont="1" applyFill="1" applyBorder="1" applyAlignment="1">
      <alignment horizontal="center" wrapText="1"/>
    </xf>
    <xf numFmtId="0" fontId="42" fillId="0" borderId="0" xfId="0" applyFont="1"/>
    <xf numFmtId="166" fontId="0" fillId="0" borderId="0" xfId="0" applyNumberFormat="1"/>
    <xf numFmtId="1" fontId="0" fillId="0" borderId="0" xfId="0" applyNumberFormat="1"/>
    <xf numFmtId="169" fontId="0" fillId="0" borderId="0" xfId="0" applyNumberFormat="1"/>
    <xf numFmtId="170" fontId="0" fillId="0" borderId="0" xfId="0" applyNumberFormat="1"/>
    <xf numFmtId="168" fontId="0" fillId="11" borderId="0" xfId="0" applyNumberFormat="1" applyFill="1"/>
    <xf numFmtId="168" fontId="0" fillId="23" borderId="0" xfId="0" applyNumberFormat="1" applyFill="1"/>
    <xf numFmtId="168" fontId="0" fillId="9" borderId="0" xfId="0" applyNumberFormat="1" applyFill="1"/>
    <xf numFmtId="168" fontId="0" fillId="25" borderId="0" xfId="0" applyNumberFormat="1" applyFill="1"/>
    <xf numFmtId="168" fontId="43" fillId="24" borderId="0" xfId="0" applyNumberFormat="1" applyFont="1" applyFill="1"/>
    <xf numFmtId="168" fontId="0" fillId="22" borderId="0" xfId="0" applyNumberFormat="1" applyFill="1"/>
    <xf numFmtId="169" fontId="0" fillId="25" borderId="0" xfId="0" applyNumberFormat="1" applyFill="1"/>
    <xf numFmtId="169" fontId="0" fillId="22" borderId="0" xfId="0" applyNumberFormat="1" applyFill="1"/>
    <xf numFmtId="169" fontId="0" fillId="11" borderId="0" xfId="0" applyNumberFormat="1" applyFill="1"/>
    <xf numFmtId="169" fontId="0" fillId="23" borderId="0" xfId="0" applyNumberFormat="1" applyFill="1"/>
    <xf numFmtId="169" fontId="43" fillId="24" borderId="0" xfId="0" applyNumberFormat="1" applyFont="1" applyFill="1"/>
    <xf numFmtId="2" fontId="0" fillId="22" borderId="0" xfId="0" applyNumberFormat="1" applyFill="1"/>
    <xf numFmtId="2" fontId="43" fillId="24" borderId="0" xfId="0" applyNumberFormat="1" applyFont="1" applyFill="1"/>
    <xf numFmtId="2" fontId="0" fillId="9" borderId="0" xfId="0" applyNumberFormat="1" applyFill="1"/>
    <xf numFmtId="2" fontId="0" fillId="23" borderId="0" xfId="0" applyNumberFormat="1" applyFill="1"/>
    <xf numFmtId="2" fontId="0" fillId="11" borderId="0" xfId="0" applyNumberFormat="1" applyFill="1"/>
    <xf numFmtId="1" fontId="43" fillId="24" borderId="0" xfId="0" applyNumberFormat="1" applyFont="1" applyFill="1"/>
    <xf numFmtId="1" fontId="0" fillId="9" borderId="0" xfId="0" applyNumberFormat="1" applyFill="1"/>
    <xf numFmtId="1" fontId="0" fillId="22" borderId="0" xfId="0" applyNumberFormat="1" applyFill="1"/>
    <xf numFmtId="1" fontId="0" fillId="23" borderId="0" xfId="0" applyNumberFormat="1" applyFill="1"/>
    <xf numFmtId="1" fontId="0" fillId="11" borderId="0" xfId="0" applyNumberFormat="1" applyFill="1"/>
  </cellXfs>
  <cellStyles count="5">
    <cellStyle name="Moneda" xfId="1" builtinId="4"/>
    <cellStyle name="Moneda 2" xfId="3" xr:uid="{00000000-0005-0000-0000-000001000000}"/>
    <cellStyle name="Normal" xfId="0" builtinId="0"/>
    <cellStyle name="Normal 5 2" xfId="2" xr:uid="{00000000-0005-0000-0000-000003000000}"/>
    <cellStyle name="Porcentaje 2" xfId="4" xr:uid="{00000000-0005-0000-0000-000004000000}"/>
  </cellStyles>
  <dxfs count="112">
    <dxf>
      <font>
        <color rgb="FF9C5700"/>
      </font>
      <fill>
        <patternFill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top" textRotation="0" wrapText="0" indent="0" justifyLastLine="0" shrinkToFit="0" readingOrder="0"/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numFmt numFmtId="34" formatCode="_-* #,##0.00\ &quot;€&quot;_-;\-* #,##0.00\ &quot;€&quot;_-;_-* &quot;-&quot;??\ &quot;€&quot;_-;_-@_-"/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12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" formatCode="0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righ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numFmt numFmtId="19" formatCode="dd/mm/yyyy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family val="2"/>
        <scheme val="none"/>
      </font>
      <fill>
        <patternFill patternType="solid">
          <fgColor indexed="64"/>
          <bgColor indexed="20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34" formatCode="_-* #,##0.00\ &quot;€&quot;_-;\-* #,##0.00\ &quot;€&quot;_-;_-* &quot;-&quot;??\ &quot;€&quot;_-;_-@_-"/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/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fill>
        <patternFill patternType="solid">
          <fgColor indexed="64"/>
          <bgColor indexed="22"/>
        </patternFill>
      </fill>
      <border diagonalUp="0" diagonalDown="0" outline="0">
        <left style="medium">
          <color indexed="64"/>
        </left>
        <right/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20"/>
        <name val="Arial"/>
        <family val="2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</dxf>
    <dxf>
      <border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name val="Arial"/>
        <scheme val="none"/>
      </font>
      <numFmt numFmtId="0" formatCode="General"/>
    </dxf>
    <dxf>
      <border outline="0">
        <top style="medium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9"/>
        <name val="Arial"/>
        <scheme val="none"/>
      </font>
      <numFmt numFmtId="0" formatCode="General"/>
      <fill>
        <patternFill patternType="solid">
          <fgColor indexed="24"/>
          <bgColor indexed="20"/>
        </patternFill>
      </fill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EAC30DD-2880-4E25-8CF9-E30DB418FBB8}" name="Tabla38" displayName="Tabla38" ref="A2:M51" totalsRowCount="1" headerRowDxfId="111" dataDxfId="109" totalsRowDxfId="107" headerRowBorderDxfId="110" tableBorderDxfId="108" totalsRowBorderDxfId="106" dataCellStyle="Normal 5 2">
  <autoFilter ref="A2:M50" xr:uid="{0F6552CE-030E-44C1-908D-91F419069D85}"/>
  <sortState ref="A3:M12">
    <sortCondition ref="A2:A12"/>
  </sortState>
  <tableColumns count="13">
    <tableColumn id="1" xr3:uid="{32B1318B-9534-4CCC-A543-84F52E7F120D}" name="Año" totalsRowLabel="Total" dataDxfId="105" totalsRowDxfId="104" dataCellStyle="Normal 5 2"/>
    <tableColumn id="2" xr3:uid="{C99FADF2-3E9E-4931-9779-935F8C4260A0}" name="Semana" totalsRowFunction="countNums" dataDxfId="103" totalsRowDxfId="102" dataCellStyle="Normal 5 2"/>
    <tableColumn id="3" xr3:uid="{4A830683-20A5-47FA-9C10-5675F99F32B4}" name="Etapa" dataDxfId="101" totalsRowDxfId="100" dataCellStyle="Normal 5 2"/>
    <tableColumn id="4" xr3:uid="{316D68FE-F672-4B22-BE0F-3D8174BFF292}" name="Jugado " totalsRowFunction="sum" dataDxfId="99" totalsRowDxfId="98" dataCellStyle="Moneda"/>
    <tableColumn id="5" xr3:uid="{2B89E0A0-9F8A-40E4-B96F-6DB96BC85B98}" name="Apuestas" totalsRowFunction="sum" dataDxfId="97" totalsRowDxfId="96" dataCellStyle="Normal 5 2"/>
    <tableColumn id="6" xr3:uid="{7EE09858-8776-4FEA-BC08-B6D022C25352}" name="Boletos" totalsRowFunction="sum" dataDxfId="95" totalsRowDxfId="94" dataCellStyle="Normal 5 2"/>
    <tableColumn id="7" xr3:uid="{F7B58638-46DB-40EA-9FB4-E61E6811A4BD}" name="1 Acierto" totalsRowFunction="sum" dataDxfId="93" totalsRowDxfId="92" dataCellStyle="Normal 5 2"/>
    <tableColumn id="8" xr3:uid="{67A5A9D7-2452-45DC-BD0A-1879A8E10CB3}" name="2 Aciertos" totalsRowFunction="sum" dataDxfId="91" totalsRowDxfId="90" dataCellStyle="Normal 5 2"/>
    <tableColumn id="9" xr3:uid="{D41DA4B9-DFFC-491D-BFF2-815C1B4A54DD}" name="2 + C Aciertos" totalsRowFunction="sum" dataDxfId="89" totalsRowDxfId="88" dataCellStyle="Normal 5 2"/>
    <tableColumn id="10" xr3:uid="{63EE6866-AC81-4CE9-9E35-543F4EAA30DC}" name="5ª Catg." totalsRowFunction="sum" dataDxfId="87" totalsRowDxfId="86" dataCellStyle="Normal 5 2"/>
    <tableColumn id="11" xr3:uid="{89404A3A-77C3-4321-928E-8752C93C81C4}" name="4ª Catg" totalsRowFunction="sum" dataDxfId="85" totalsRowDxfId="84" dataCellStyle="Normal 5 2"/>
    <tableColumn id="12" xr3:uid="{6EDB1E26-8678-4627-8D48-C426FB10D746}" name="Premios" totalsRowFunction="sum" dataDxfId="83" totalsRowDxfId="82" dataCellStyle="Moneda"/>
    <tableColumn id="13" xr3:uid="{BFFA1BF2-1A47-40E3-8B4B-31F9EFD70E48}" name="Reintegros" totalsRowFunction="sum" dataDxfId="81" totalsRowDxfId="80" dataCellStyle="Moneda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0B8B00D-B736-4DF5-A76D-246F9832EAB0}" name="Tabla49" displayName="Tabla49" ref="A2:G201" totalsRowCount="1" headerRowDxfId="79" dataDxfId="78" headerRowCellStyle="Normal 5 2">
  <autoFilter ref="A2:G200" xr:uid="{BD2CDE58-892C-46CC-875A-23898A1C9981}"/>
  <sortState ref="A3:G193">
    <sortCondition ref="A2:A193"/>
  </sortState>
  <tableColumns count="7">
    <tableColumn id="1" xr3:uid="{EA77FCC2-5D6B-4539-B0BA-5B3AC64378C3}" name="Fecha" totalsRowLabel="Total" dataDxfId="77" totalsRowDxfId="76" dataCellStyle="Normal 5 2"/>
    <tableColumn id="2" xr3:uid="{635072D3-FDA0-4103-BAD1-BFB93D536BE4}" name="Concepto" dataDxfId="75"/>
    <tableColumn id="3" xr3:uid="{C1F11AF5-0056-4EE4-AC63-E20B131A01A2}" name="Semana" dataDxfId="74" totalsRowDxfId="73">
      <calculatedColumnFormula>WEEKNUM(A3,21)</calculatedColumnFormula>
    </tableColumn>
    <tableColumn id="4" xr3:uid="{5FAD0F64-B7C7-442B-963F-9C06CF0A29AB}" name="Participante" dataDxfId="72" totalsRowDxfId="71"/>
    <tableColumn id="5" xr3:uid="{423A1075-8374-43D2-8EC2-9B133AFE2E99}" name="Ingresos" totalsRowFunction="sum" dataDxfId="70" totalsRowDxfId="69" dataCellStyle="Moneda"/>
    <tableColumn id="6" xr3:uid="{27135BFC-B797-4473-B145-7366148BDE68}" name="Gasto " totalsRowFunction="sum" dataDxfId="68" totalsRowDxfId="67" dataCellStyle="Moneda"/>
    <tableColumn id="7" xr3:uid="{B6BEE032-B60A-4C71-9771-CB5EE9D3B80B}" name="Saldo" totalsRowFunction="custom" dataDxfId="66" totalsRowDxfId="65" dataCellStyle="Moneda">
      <calculatedColumnFormula>IF(ISNUMBER(G2),G2-Tabla49[[Gasto ]]+Tabla49[Ingresos],0+Tabla49[[#This Row],[Ingresos]]-Tabla49[[#This Row],[Gasto ]])</calculatedColumnFormula>
      <totalsRowFormula>+Tabla49[[#Totals],[Ingresos]]-Tabla49[[#Totals],[Gasto 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1" displayName="Tabla1" ref="A1:O679" totalsRowShown="0" headerRowDxfId="64" dataDxfId="63" tableBorderDxfId="62">
  <autoFilter ref="A1:O679" xr:uid="{00000000-0009-0000-0100-000002000000}"/>
  <tableColumns count="15">
    <tableColumn id="1" xr3:uid="{00000000-0010-0000-0100-000001000000}" name="N" dataDxfId="61"/>
    <tableColumn id="14" xr3:uid="{00000000-0010-0000-0100-00000E000000}" name="Sorteo" dataDxfId="60"/>
    <tableColumn id="2" xr3:uid="{00000000-0010-0000-0100-000002000000}" name="Fecha" dataDxfId="59" dataCellStyle="Normal 5 2"/>
    <tableColumn id="3" xr3:uid="{00000000-0010-0000-0100-000003000000}" name="Dia" dataDxfId="58">
      <calculatedColumnFormula>CHOOSE(WEEKDAY(C2),"D","L","M","X","J","V","S")</calculatedColumnFormula>
    </tableColumn>
    <tableColumn id="4" xr3:uid="{00000000-0010-0000-0100-000004000000}" name="Sem" dataDxfId="57">
      <calculatedColumnFormula>WEEKNUM(C2,21)</calculatedColumnFormula>
    </tableColumn>
    <tableColumn id="5" xr3:uid="{00000000-0010-0000-0100-000005000000}" name="N1" dataDxfId="56"/>
    <tableColumn id="6" xr3:uid="{00000000-0010-0000-0100-000006000000}" name="N2" dataDxfId="55"/>
    <tableColumn id="7" xr3:uid="{00000000-0010-0000-0100-000007000000}" name="N3" dataDxfId="54"/>
    <tableColumn id="8" xr3:uid="{00000000-0010-0000-0100-000008000000}" name="N4" dataDxfId="53"/>
    <tableColumn id="9" xr3:uid="{00000000-0010-0000-0100-000009000000}" name="N5" dataDxfId="52"/>
    <tableColumn id="10" xr3:uid="{00000000-0010-0000-0100-00000A000000}" name="N6" dataDxfId="51"/>
    <tableColumn id="11" xr3:uid="{00000000-0010-0000-0100-00000B000000}" name="C" dataDxfId="50"/>
    <tableColumn id="12" xr3:uid="{00000000-0010-0000-0100-00000C000000}" name="R" dataDxfId="49"/>
    <tableColumn id="13" xr3:uid="{00000000-0010-0000-0100-00000D000000}" name="Ord" dataDxfId="48"/>
    <tableColumn id="15" xr3:uid="{8E5C43D7-40E6-4FC9-9B16-2977F005F6C9}" name="Premios" dataDxfId="47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2" displayName="Tabla2" ref="A1:P105" totalsRowShown="0" headerRowDxfId="46" dataDxfId="45" dataCellStyle="Moneda">
  <autoFilter ref="A1:P105" xr:uid="{00000000-0009-0000-0100-000004000000}"/>
  <tableColumns count="16">
    <tableColumn id="1" xr3:uid="{00000000-0010-0000-0300-000001000000}" name="Id" dataDxfId="44"/>
    <tableColumn id="14" xr3:uid="{C9A5682D-14AA-4D36-8B39-3CDABB9775B4}" name="Juego" dataDxfId="43" dataCellStyle="Normal 5 2"/>
    <tableColumn id="15" xr3:uid="{594FC037-49C1-4DED-A041-FCC7A3A56980}" name="Fecha" dataDxfId="42" dataCellStyle="Normal 5 2"/>
    <tableColumn id="2" xr3:uid="{00000000-0010-0000-0300-000002000000}" name="Sem" dataDxfId="41" dataCellStyle="Normal 5 2">
      <calculatedColumnFormula>WEEKNUM(C2,21)</calculatedColumnFormula>
    </tableColumn>
    <tableColumn id="4" xr3:uid="{00000000-0010-0000-0300-000004000000}" name="Dia" dataDxfId="40" dataCellStyle="Normal 5 2">
      <calculatedColumnFormula>CHOOSE(WEEKDAY(Tabla2[[#This Row],[Fecha]]),"D","L","M","X","J","V","S")</calculatedColumnFormula>
    </tableColumn>
    <tableColumn id="5" xr3:uid="{00000000-0010-0000-0300-000005000000}" name="Fecha Hasta" dataDxfId="39" dataCellStyle="Normal 5 2"/>
    <tableColumn id="16" xr3:uid="{69EC77BC-A0D1-4656-BF19-3E835F16D8A9}" name="Multiple" dataDxfId="38" dataCellStyle="Normal 5 2"/>
    <tableColumn id="6" xr3:uid="{00000000-0010-0000-0300-000006000000}" name="Semanal" dataDxfId="37" dataCellStyle="Normal 5 2"/>
    <tableColumn id="7" xr3:uid="{00000000-0010-0000-0300-000007000000}" name="Reintegro" dataDxfId="36" dataCellStyle="Normal 5 2"/>
    <tableColumn id="18" xr3:uid="{0D878441-3806-4635-898B-3FA5725919E7}" name="Joker" dataDxfId="35" dataCellStyle="Normal 5 2"/>
    <tableColumn id="17" xr3:uid="{C10F5FDC-99CC-4264-9653-DCB757F566AC}" name="ElMillon" dataDxfId="34" dataCellStyle="Normal 5 2"/>
    <tableColumn id="8" xr3:uid="{00000000-0010-0000-0300-000008000000}" name="Apuestas" dataDxfId="33" dataCellStyle="Normal 5 2"/>
    <tableColumn id="9" xr3:uid="{00000000-0010-0000-0300-000009000000}" name="Coste" dataDxfId="32" dataCellStyle="Moneda">
      <calculatedColumnFormula>IF(B2="GP",L2*1.5,IF(B2="LP",L2*1,IF(B2="EU",L2*2.5,L2*0.5)))</calculatedColumnFormula>
    </tableColumn>
    <tableColumn id="10" xr3:uid="{00000000-0010-0000-0300-00000A000000}" name="CategoriaPremios" dataDxfId="31" dataCellStyle="Moneda"/>
    <tableColumn id="11" xr3:uid="{00000000-0010-0000-0300-00000B000000}" name="ImportePremios" dataDxfId="30" dataCellStyle="Moneda"/>
    <tableColumn id="13" xr3:uid="{00000000-0010-0000-0300-00000D000000}" name="Notas" dataDxfId="29" dataCellStyle="Normal 5 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16" displayName="Tabla16" ref="A1:Y105" totalsRowShown="0" headerRowDxfId="28" dataDxfId="26" headerRowBorderDxfId="27" dataCellStyle="Normal 5 2">
  <autoFilter ref="A1:Y105" xr:uid="{00000000-0009-0000-0100-000005000000}"/>
  <tableColumns count="25">
    <tableColumn id="1" xr3:uid="{00000000-0010-0000-0400-000001000000}" name="Id" dataDxfId="25" dataCellStyle="Normal 5 2"/>
    <tableColumn id="2" xr3:uid="{00000000-0010-0000-0400-000002000000}" name="idBoleto" dataDxfId="24" dataCellStyle="Normal 5 2"/>
    <tableColumn id="3" xr3:uid="{00000000-0010-0000-0400-000003000000}" name="Juego" dataDxfId="23" dataCellStyle="Normal 5 2"/>
    <tableColumn id="16" xr3:uid="{00000000-0010-0000-0400-000010000000}" name="Fecha" dataDxfId="22" dataCellStyle="Normal 5 2"/>
    <tableColumn id="19" xr3:uid="{00000000-0010-0000-0400-000013000000}" name="Semana" dataDxfId="21" dataCellStyle="Normal 5 2">
      <calculatedColumnFormula>WEEKNUM(Tabla16[[#This Row],[Fecha]],21)</calculatedColumnFormula>
    </tableColumn>
    <tableColumn id="4" xr3:uid="{00000000-0010-0000-0400-000004000000}" name="Dia" dataDxfId="20" dataCellStyle="Normal 5 2">
      <calculatedColumnFormula>CHOOSE(WEEKDAY(Tabla16[[#This Row],[Fecha]]),"D","L","M","X","J","V","S")</calculatedColumnFormula>
    </tableColumn>
    <tableColumn id="5" xr3:uid="{00000000-0010-0000-0400-000005000000}" name="N1" dataDxfId="19" dataCellStyle="Normal 5 2"/>
    <tableColumn id="6" xr3:uid="{00000000-0010-0000-0400-000006000000}" name="N2" dataDxfId="18" dataCellStyle="Normal 5 2"/>
    <tableColumn id="7" xr3:uid="{00000000-0010-0000-0400-000007000000}" name="N3" dataDxfId="17" dataCellStyle="Normal 5 2"/>
    <tableColumn id="8" xr3:uid="{00000000-0010-0000-0400-000008000000}" name="N4" dataDxfId="16" dataCellStyle="Normal 5 2"/>
    <tableColumn id="9" xr3:uid="{00000000-0010-0000-0400-000009000000}" name="N5" dataDxfId="15" dataCellStyle="Normal 5 2"/>
    <tableColumn id="10" xr3:uid="{00000000-0010-0000-0400-00000A000000}" name="N6" dataDxfId="14" dataCellStyle="Normal 5 2"/>
    <tableColumn id="11" xr3:uid="{00000000-0010-0000-0400-00000B000000}" name="N7" dataDxfId="13" dataCellStyle="Normal 5 2"/>
    <tableColumn id="12" xr3:uid="{00000000-0010-0000-0400-00000C000000}" name="N8" dataDxfId="12" dataCellStyle="Normal 5 2"/>
    <tableColumn id="13" xr3:uid="{00000000-0010-0000-0400-00000D000000}" name="N9" dataDxfId="11" dataCellStyle="Normal 5 2"/>
    <tableColumn id="14" xr3:uid="{00000000-0010-0000-0400-00000E000000}" name="N10" dataDxfId="10" dataCellStyle="Normal 5 2"/>
    <tableColumn id="17" xr3:uid="{00000000-0010-0000-0400-000011000000}" name="N11" dataDxfId="9" dataCellStyle="Normal 5 2"/>
    <tableColumn id="18" xr3:uid="{00000000-0010-0000-0400-000012000000}" name="E1" dataDxfId="8" dataCellStyle="Normal 5 2"/>
    <tableColumn id="15" xr3:uid="{DB17A0F2-8890-4AB1-BA3F-71E8E55C8715}" name="E2" dataDxfId="7" dataCellStyle="Normal 5 2"/>
    <tableColumn id="20" xr3:uid="{BA85964E-6C05-4659-AD06-DDFE045F1998}" name="E3" dataDxfId="6" dataCellStyle="Normal 5 2"/>
    <tableColumn id="21" xr3:uid="{1C36875D-94E8-4B48-BC2D-E31F33F3097D}" name="E4" dataDxfId="5" dataCellStyle="Normal 5 2"/>
    <tableColumn id="22" xr3:uid="{F094CD63-A238-4AF3-ACB9-D37CDFB06A84}" name="E5" dataDxfId="4" dataCellStyle="Normal 5 2"/>
    <tableColumn id="23" xr3:uid="{C4C9D663-C6B7-49B9-9D0C-A525D4598B8B}" name="Aciertos" dataDxfId="3" dataCellStyle="Normal 5 2"/>
    <tableColumn id="24" xr3:uid="{BC50B2B9-4371-49EE-8717-79A9FE1E7BD2}" name="CategoriaPremio" dataDxfId="2" dataCellStyle="Normal 5 2"/>
    <tableColumn id="25" xr3:uid="{DAAA1027-B186-435C-99A8-BEDA40DD11B9}" name="Metodo" dataDxfId="1" dataCellStyle="Normal 5 2"/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A6FD139-8A5A-43A8-9131-1376BC9D590A}" name="Tabla1710" displayName="Tabla1710" ref="A1:M19" totalsRowShown="0">
  <autoFilter ref="A1:M19" xr:uid="{B8056CA6-4D8B-41D6-85D7-97E105AE391B}"/>
  <sortState ref="A2:M2">
    <sortCondition ref="A1:A2"/>
  </sortState>
  <tableColumns count="13">
    <tableColumn id="1" xr3:uid="{9CF59D62-2BF7-4881-B372-38E416BCDB2F}" name="Id"/>
    <tableColumn id="2" xr3:uid="{0B9B952A-A8BB-4B57-B584-F4FEFB83D894}" name="TipoProcedimiento"/>
    <tableColumn id="4" xr3:uid="{67FBB338-45CA-4324-BD27-88052FCFAA17}" name="Pronosticos"/>
    <tableColumn id="5" xr3:uid="{7BEBF6D7-F5B0-4FD9-B5A2-FBF4472A3122}" name="ModalidadJuego"/>
    <tableColumn id="6" xr3:uid="{DA49C9B8-CB5E-4348-B76C-FB6285124CF8}" name="CriterioOrdenacion"/>
    <tableColumn id="7" xr3:uid="{D7377CE8-28FD-40BD-8BC9-B2A2197B16BF}" name="SentidoOrdenacion"/>
    <tableColumn id="8" xr3:uid="{5DC94D89-5090-44DC-A529-8B033911BF44}" name="CriterioAgrupacion"/>
    <tableColumn id="9" xr3:uid="{1ADBFB57-F346-4925-98B2-837AB73F8B00}" name="TipoMuestra"/>
    <tableColumn id="10" xr3:uid="{D4C066EB-21A9-42A6-A2DD-959443241EDB}" name="NumeroSorteos"/>
    <tableColumn id="11" xr3:uid="{690ACB49-A2E8-4B60-8E36-AA64D8B77564}" name="DiasAnalisis"/>
    <tableColumn id="3" xr3:uid="{71F96934-38DA-4303-A744-6442D8483C9B}" name="FiltrosCombinacion"/>
    <tableColumn id="12" xr3:uid="{ED293ED9-F023-4DE3-BA49-E5FBBC93BE2A}" name="FechaAlta"/>
    <tableColumn id="14" xr3:uid="{2F29FCCA-C66B-4181-9231-F48A2BC8FF22}" name="FechaModificac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0"/>
  <dimension ref="A1:S51"/>
  <sheetViews>
    <sheetView topLeftCell="A30" workbookViewId="0">
      <selection activeCell="L46" sqref="L46"/>
    </sheetView>
  </sheetViews>
  <sheetFormatPr baseColWidth="10" defaultColWidth="11.42578125" defaultRowHeight="14.25" x14ac:dyDescent="0.2"/>
  <cols>
    <col min="1" max="1" width="6" style="1" bestFit="1" customWidth="1"/>
    <col min="2" max="2" width="9" style="1" bestFit="1" customWidth="1"/>
    <col min="3" max="3" width="6.7109375" style="1" bestFit="1" customWidth="1"/>
    <col min="4" max="4" width="12.28515625" style="1" bestFit="1" customWidth="1"/>
    <col min="5" max="5" width="10.28515625" style="1" bestFit="1" customWidth="1"/>
    <col min="6" max="6" width="8.85546875" style="1" bestFit="1" customWidth="1"/>
    <col min="7" max="7" width="9.85546875" style="1" bestFit="1" customWidth="1"/>
    <col min="8" max="8" width="11" style="1" bestFit="1" customWidth="1"/>
    <col min="9" max="9" width="15" style="1" bestFit="1" customWidth="1"/>
    <col min="10" max="10" width="8.85546875" style="1" bestFit="1" customWidth="1"/>
    <col min="11" max="11" width="8.28515625" style="1" bestFit="1" customWidth="1"/>
    <col min="12" max="12" width="10.5703125" style="1" bestFit="1" customWidth="1"/>
    <col min="13" max="13" width="12.28515625" style="1" bestFit="1" customWidth="1"/>
    <col min="14" max="14" width="11.42578125" style="1"/>
    <col min="15" max="15" width="13.7109375" style="1" bestFit="1" customWidth="1"/>
    <col min="16" max="16" width="12.28515625" style="1" bestFit="1" customWidth="1"/>
    <col min="17" max="18" width="11.42578125" style="1"/>
    <col min="19" max="19" width="13.7109375" style="1" bestFit="1" customWidth="1"/>
    <col min="20" max="16384" width="11.42578125" style="1"/>
  </cols>
  <sheetData>
    <row r="1" spans="1:19" ht="15.75" thickBot="1" x14ac:dyDescent="0.3">
      <c r="A1" s="241" t="s">
        <v>0</v>
      </c>
      <c r="B1" s="241"/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  <c r="O1" s="241" t="s">
        <v>0</v>
      </c>
      <c r="P1" s="241"/>
      <c r="S1" s="1">
        <f ca="1">WEEKNUM(NOW())</f>
        <v>36</v>
      </c>
    </row>
    <row r="2" spans="1:19" ht="15" x14ac:dyDescent="0.25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F2" s="16" t="s">
        <v>6</v>
      </c>
      <c r="G2" s="16" t="s">
        <v>7</v>
      </c>
      <c r="H2" s="16" t="s">
        <v>8</v>
      </c>
      <c r="I2" s="16" t="s">
        <v>9</v>
      </c>
      <c r="J2" s="16" t="s">
        <v>10</v>
      </c>
      <c r="K2" s="16" t="s">
        <v>11</v>
      </c>
      <c r="L2" s="16" t="s">
        <v>12</v>
      </c>
      <c r="M2" s="16" t="s">
        <v>13</v>
      </c>
      <c r="O2" s="8" t="s">
        <v>14</v>
      </c>
      <c r="P2" s="15">
        <f>Tabla38[[#Totals],[Reintegros]]+Tabla38[[#Totals],[Premios]]-Tabla38[[#Totals],[Jugado ]]</f>
        <v>-1292.05</v>
      </c>
    </row>
    <row r="3" spans="1:19" ht="15" x14ac:dyDescent="0.25">
      <c r="A3" s="13">
        <v>2011</v>
      </c>
      <c r="B3" s="13">
        <v>47</v>
      </c>
      <c r="C3" s="13">
        <v>47</v>
      </c>
      <c r="D3" s="9">
        <v>228</v>
      </c>
      <c r="E3" s="12">
        <v>253</v>
      </c>
      <c r="F3" s="12">
        <v>197</v>
      </c>
      <c r="G3" s="11">
        <v>89</v>
      </c>
      <c r="H3" s="11">
        <v>33</v>
      </c>
      <c r="I3" s="11">
        <v>2</v>
      </c>
      <c r="J3" s="11">
        <v>2</v>
      </c>
      <c r="K3" s="10">
        <v>1</v>
      </c>
      <c r="L3" s="9">
        <v>70.14</v>
      </c>
      <c r="M3" s="9">
        <v>41</v>
      </c>
      <c r="O3" s="8" t="s">
        <v>15</v>
      </c>
      <c r="P3" s="14">
        <f>P2/(Tabla38[[#Totals],[Jugado ]]+Tabla38[[#Totals],[Premios]]+Tabla38[[#Totals],[Reintegros]])</f>
        <v>-0.40377193393646776</v>
      </c>
    </row>
    <row r="4" spans="1:19" ht="15" x14ac:dyDescent="0.25">
      <c r="A4" s="13">
        <v>2012</v>
      </c>
      <c r="B4" s="13">
        <v>52</v>
      </c>
      <c r="C4" s="13">
        <v>99</v>
      </c>
      <c r="D4" s="9">
        <v>120</v>
      </c>
      <c r="E4" s="12">
        <v>209</v>
      </c>
      <c r="F4" s="12">
        <v>209</v>
      </c>
      <c r="G4" s="11">
        <v>85</v>
      </c>
      <c r="H4" s="11">
        <v>38</v>
      </c>
      <c r="I4" s="11">
        <v>2</v>
      </c>
      <c r="J4" s="11">
        <v>6</v>
      </c>
      <c r="K4" s="10">
        <v>0</v>
      </c>
      <c r="L4" s="9">
        <v>56</v>
      </c>
      <c r="M4" s="9">
        <v>14</v>
      </c>
    </row>
    <row r="5" spans="1:19" ht="15" x14ac:dyDescent="0.25">
      <c r="A5" s="13">
        <v>2013</v>
      </c>
      <c r="B5" s="13">
        <v>52</v>
      </c>
      <c r="C5" s="13">
        <v>148</v>
      </c>
      <c r="D5" s="9">
        <v>132</v>
      </c>
      <c r="E5" s="12">
        <v>194</v>
      </c>
      <c r="F5" s="12">
        <v>194</v>
      </c>
      <c r="G5" s="11">
        <v>87</v>
      </c>
      <c r="H5" s="11">
        <v>43</v>
      </c>
      <c r="I5" s="11">
        <v>0</v>
      </c>
      <c r="J5" s="11">
        <v>4</v>
      </c>
      <c r="K5" s="10">
        <v>0</v>
      </c>
      <c r="L5" s="9">
        <v>32</v>
      </c>
      <c r="M5" s="9">
        <v>19</v>
      </c>
    </row>
    <row r="6" spans="1:19" ht="15" x14ac:dyDescent="0.25">
      <c r="A6" s="13">
        <v>2014</v>
      </c>
      <c r="B6" s="13">
        <v>52</v>
      </c>
      <c r="C6" s="13">
        <v>200</v>
      </c>
      <c r="D6" s="9">
        <v>144</v>
      </c>
      <c r="E6" s="12">
        <v>204</v>
      </c>
      <c r="F6" s="12">
        <v>204</v>
      </c>
      <c r="G6" s="11">
        <v>81</v>
      </c>
      <c r="H6" s="11">
        <v>32</v>
      </c>
      <c r="I6" s="11">
        <v>3</v>
      </c>
      <c r="J6" s="11">
        <v>3</v>
      </c>
      <c r="K6" s="10">
        <v>0</v>
      </c>
      <c r="L6" s="9">
        <v>24</v>
      </c>
      <c r="M6" s="9">
        <v>31</v>
      </c>
    </row>
    <row r="7" spans="1:19" ht="15" x14ac:dyDescent="0.25">
      <c r="A7" s="13">
        <v>2015</v>
      </c>
      <c r="B7" s="13">
        <v>53</v>
      </c>
      <c r="C7" s="13">
        <v>253</v>
      </c>
      <c r="D7" s="9">
        <v>172</v>
      </c>
      <c r="E7" s="12">
        <v>199</v>
      </c>
      <c r="F7" s="12">
        <v>199</v>
      </c>
      <c r="G7" s="11">
        <v>87</v>
      </c>
      <c r="H7" s="11">
        <v>34</v>
      </c>
      <c r="I7" s="11">
        <v>0</v>
      </c>
      <c r="J7" s="11">
        <v>4</v>
      </c>
      <c r="K7" s="10">
        <v>0</v>
      </c>
      <c r="L7" s="9">
        <v>32</v>
      </c>
      <c r="M7" s="9">
        <v>19</v>
      </c>
    </row>
    <row r="8" spans="1:19" ht="15" x14ac:dyDescent="0.25">
      <c r="A8" s="13">
        <v>2016</v>
      </c>
      <c r="B8" s="13">
        <v>52</v>
      </c>
      <c r="C8" s="13">
        <v>305</v>
      </c>
      <c r="D8" s="9">
        <v>210</v>
      </c>
      <c r="E8" s="12">
        <v>364</v>
      </c>
      <c r="F8" s="12">
        <v>364</v>
      </c>
      <c r="G8" s="11">
        <v>84</v>
      </c>
      <c r="H8" s="11">
        <v>35</v>
      </c>
      <c r="I8" s="11">
        <v>0</v>
      </c>
      <c r="J8" s="11">
        <v>4</v>
      </c>
      <c r="K8" s="10">
        <v>0</v>
      </c>
      <c r="L8" s="9">
        <v>21</v>
      </c>
      <c r="M8" s="9">
        <v>28</v>
      </c>
    </row>
    <row r="9" spans="1:19" ht="15" x14ac:dyDescent="0.25">
      <c r="A9" s="13">
        <v>2017</v>
      </c>
      <c r="B9" s="13">
        <v>52</v>
      </c>
      <c r="C9" s="13">
        <v>357</v>
      </c>
      <c r="D9" s="9">
        <v>340</v>
      </c>
      <c r="E9" s="12">
        <v>832</v>
      </c>
      <c r="F9" s="12">
        <v>832</v>
      </c>
      <c r="G9" s="11">
        <v>75</v>
      </c>
      <c r="H9" s="11">
        <v>33</v>
      </c>
      <c r="I9" s="11">
        <v>2</v>
      </c>
      <c r="J9" s="11">
        <v>11</v>
      </c>
      <c r="K9" s="10">
        <v>0</v>
      </c>
      <c r="L9" s="9">
        <v>122.68</v>
      </c>
      <c r="M9" s="9">
        <v>50</v>
      </c>
    </row>
    <row r="10" spans="1:19" ht="15" x14ac:dyDescent="0.25">
      <c r="A10" s="8">
        <v>2018</v>
      </c>
      <c r="B10" s="8">
        <v>52</v>
      </c>
      <c r="C10" s="8">
        <v>409</v>
      </c>
      <c r="D10" s="9">
        <v>420</v>
      </c>
      <c r="E10" s="12">
        <v>832</v>
      </c>
      <c r="F10" s="12">
        <v>415</v>
      </c>
      <c r="G10" s="11">
        <v>13</v>
      </c>
      <c r="H10" s="11">
        <v>5</v>
      </c>
      <c r="I10" s="11">
        <v>1</v>
      </c>
      <c r="J10" s="11">
        <v>0</v>
      </c>
      <c r="K10" s="10">
        <v>0</v>
      </c>
      <c r="L10" s="9">
        <v>48</v>
      </c>
      <c r="M10" s="9">
        <v>41</v>
      </c>
    </row>
    <row r="11" spans="1:19" ht="15" x14ac:dyDescent="0.25">
      <c r="A11" s="110">
        <v>2019</v>
      </c>
      <c r="B11" s="110">
        <v>52</v>
      </c>
      <c r="C11" s="110">
        <v>461</v>
      </c>
      <c r="D11" s="113">
        <v>300</v>
      </c>
      <c r="E11" s="115">
        <v>832</v>
      </c>
      <c r="F11" s="115">
        <v>416</v>
      </c>
      <c r="G11" s="117">
        <v>0</v>
      </c>
      <c r="H11" s="117">
        <v>0</v>
      </c>
      <c r="I11" s="117">
        <v>0</v>
      </c>
      <c r="J11" s="117">
        <v>0</v>
      </c>
      <c r="K11" s="119">
        <v>0</v>
      </c>
      <c r="L11" s="113">
        <v>180.13</v>
      </c>
      <c r="M11" s="113">
        <v>55</v>
      </c>
    </row>
    <row r="12" spans="1:19" ht="15" x14ac:dyDescent="0.25">
      <c r="A12" s="111">
        <v>2020</v>
      </c>
      <c r="B12" s="112">
        <v>1</v>
      </c>
      <c r="C12" s="112">
        <v>462</v>
      </c>
      <c r="D12" s="114">
        <v>20</v>
      </c>
      <c r="E12" s="116">
        <v>16</v>
      </c>
      <c r="F12" s="116">
        <v>8</v>
      </c>
      <c r="G12" s="118"/>
      <c r="H12" s="118"/>
      <c r="I12" s="118"/>
      <c r="J12" s="118"/>
      <c r="K12" s="118"/>
      <c r="L12" s="114">
        <v>4</v>
      </c>
      <c r="M12" s="120">
        <v>1</v>
      </c>
    </row>
    <row r="13" spans="1:19" ht="15" x14ac:dyDescent="0.25">
      <c r="A13" s="111">
        <v>2020</v>
      </c>
      <c r="B13" s="112">
        <v>2</v>
      </c>
      <c r="C13" s="112">
        <v>463</v>
      </c>
      <c r="D13" s="137">
        <v>0</v>
      </c>
      <c r="E13" s="116">
        <v>16</v>
      </c>
      <c r="F13" s="116">
        <v>8</v>
      </c>
      <c r="G13" s="138"/>
      <c r="H13" s="138"/>
      <c r="I13" s="138"/>
      <c r="J13" s="138"/>
      <c r="K13" s="138"/>
      <c r="L13" s="137">
        <v>0</v>
      </c>
      <c r="M13" s="137">
        <v>2</v>
      </c>
    </row>
    <row r="14" spans="1:19" ht="15" x14ac:dyDescent="0.25">
      <c r="A14" s="111">
        <v>2020</v>
      </c>
      <c r="B14" s="112">
        <v>3</v>
      </c>
      <c r="C14" s="112">
        <v>464</v>
      </c>
      <c r="D14" s="137">
        <v>0</v>
      </c>
      <c r="E14" s="116">
        <v>16</v>
      </c>
      <c r="F14" s="116">
        <v>8</v>
      </c>
      <c r="G14" s="138"/>
      <c r="H14" s="138"/>
      <c r="I14" s="138"/>
      <c r="J14" s="138"/>
      <c r="K14" s="138"/>
      <c r="L14" s="137">
        <v>0</v>
      </c>
      <c r="M14" s="137">
        <v>1</v>
      </c>
    </row>
    <row r="15" spans="1:19" ht="15" x14ac:dyDescent="0.25">
      <c r="A15" s="111">
        <v>2020</v>
      </c>
      <c r="B15" s="112">
        <v>4</v>
      </c>
      <c r="C15" s="112">
        <v>465</v>
      </c>
      <c r="D15" s="137">
        <v>20</v>
      </c>
      <c r="E15" s="116">
        <v>16</v>
      </c>
      <c r="F15" s="116">
        <v>8</v>
      </c>
      <c r="G15" s="138"/>
      <c r="H15" s="138"/>
      <c r="I15" s="138"/>
      <c r="J15" s="138"/>
      <c r="K15" s="138"/>
      <c r="L15" s="137">
        <v>0</v>
      </c>
      <c r="M15" s="137">
        <v>0</v>
      </c>
    </row>
    <row r="16" spans="1:19" ht="15" x14ac:dyDescent="0.25">
      <c r="A16" s="111">
        <v>2020</v>
      </c>
      <c r="B16" s="112">
        <v>5</v>
      </c>
      <c r="C16" s="112">
        <v>466</v>
      </c>
      <c r="D16" s="137">
        <v>0</v>
      </c>
      <c r="E16" s="116">
        <v>16</v>
      </c>
      <c r="F16" s="116">
        <v>8</v>
      </c>
      <c r="G16" s="138"/>
      <c r="H16" s="138"/>
      <c r="I16" s="138"/>
      <c r="J16" s="138"/>
      <c r="K16" s="138"/>
      <c r="L16" s="137">
        <v>4</v>
      </c>
      <c r="M16" s="137">
        <v>0</v>
      </c>
    </row>
    <row r="17" spans="1:13" ht="15" x14ac:dyDescent="0.25">
      <c r="A17" s="111">
        <v>2020</v>
      </c>
      <c r="B17" s="112">
        <v>6</v>
      </c>
      <c r="C17" s="112">
        <v>467</v>
      </c>
      <c r="D17" s="137">
        <v>20</v>
      </c>
      <c r="E17" s="116">
        <v>16</v>
      </c>
      <c r="F17" s="116">
        <v>8</v>
      </c>
      <c r="G17" s="138"/>
      <c r="H17" s="138"/>
      <c r="I17" s="138"/>
      <c r="J17" s="138"/>
      <c r="K17" s="138"/>
      <c r="L17" s="137">
        <v>4</v>
      </c>
      <c r="M17" s="137">
        <v>0</v>
      </c>
    </row>
    <row r="18" spans="1:13" ht="15" x14ac:dyDescent="0.25">
      <c r="A18" s="111">
        <v>2020</v>
      </c>
      <c r="B18" s="112">
        <v>7</v>
      </c>
      <c r="C18" s="112">
        <v>468</v>
      </c>
      <c r="D18" s="137">
        <v>0</v>
      </c>
      <c r="E18" s="148">
        <v>16</v>
      </c>
      <c r="F18" s="148">
        <v>8</v>
      </c>
      <c r="G18" s="138"/>
      <c r="H18" s="138"/>
      <c r="I18" s="138"/>
      <c r="J18" s="138"/>
      <c r="K18" s="138"/>
      <c r="L18" s="137">
        <v>0</v>
      </c>
      <c r="M18" s="137">
        <v>3</v>
      </c>
    </row>
    <row r="19" spans="1:13" ht="15" x14ac:dyDescent="0.25">
      <c r="A19" s="111">
        <v>2020</v>
      </c>
      <c r="B19" s="112">
        <v>8</v>
      </c>
      <c r="C19" s="112">
        <v>469</v>
      </c>
      <c r="D19" s="137">
        <v>0</v>
      </c>
      <c r="E19" s="148">
        <v>16</v>
      </c>
      <c r="F19" s="148">
        <v>8</v>
      </c>
      <c r="G19" s="138"/>
      <c r="H19" s="138"/>
      <c r="I19" s="138"/>
      <c r="J19" s="138"/>
      <c r="K19" s="138"/>
      <c r="L19" s="137">
        <v>0</v>
      </c>
      <c r="M19" s="137">
        <v>2</v>
      </c>
    </row>
    <row r="20" spans="1:13" ht="15" x14ac:dyDescent="0.25">
      <c r="A20" s="111">
        <v>2020</v>
      </c>
      <c r="B20" s="112">
        <v>9</v>
      </c>
      <c r="C20" s="112">
        <v>470</v>
      </c>
      <c r="D20" s="137">
        <v>0</v>
      </c>
      <c r="E20" s="148">
        <v>16</v>
      </c>
      <c r="F20" s="148">
        <v>8</v>
      </c>
      <c r="G20" s="138"/>
      <c r="H20" s="138"/>
      <c r="I20" s="138"/>
      <c r="J20" s="138"/>
      <c r="K20" s="138"/>
      <c r="L20" s="137">
        <v>0</v>
      </c>
      <c r="M20" s="137">
        <v>2</v>
      </c>
    </row>
    <row r="21" spans="1:13" ht="15" x14ac:dyDescent="0.25">
      <c r="A21" s="111">
        <v>2020</v>
      </c>
      <c r="B21" s="112">
        <v>10</v>
      </c>
      <c r="C21" s="112">
        <v>471</v>
      </c>
      <c r="D21" s="137">
        <v>20</v>
      </c>
      <c r="E21" s="148">
        <v>16</v>
      </c>
      <c r="F21" s="148">
        <v>8</v>
      </c>
      <c r="G21" s="138"/>
      <c r="H21" s="138"/>
      <c r="I21" s="138"/>
      <c r="J21" s="138"/>
      <c r="K21" s="138"/>
      <c r="L21" s="137">
        <v>0</v>
      </c>
      <c r="M21" s="137">
        <v>1</v>
      </c>
    </row>
    <row r="22" spans="1:13" ht="15" x14ac:dyDescent="0.25">
      <c r="A22" s="111">
        <v>2020</v>
      </c>
      <c r="B22" s="112">
        <v>11</v>
      </c>
      <c r="C22" s="112">
        <v>472</v>
      </c>
      <c r="D22" s="137">
        <v>0</v>
      </c>
      <c r="E22" s="148">
        <v>16</v>
      </c>
      <c r="F22" s="148">
        <v>8</v>
      </c>
      <c r="G22" s="138"/>
      <c r="H22" s="138"/>
      <c r="I22" s="138"/>
      <c r="J22" s="138"/>
      <c r="K22" s="138"/>
      <c r="L22" s="137">
        <v>0</v>
      </c>
      <c r="M22" s="137">
        <v>1</v>
      </c>
    </row>
    <row r="23" spans="1:13" ht="15" x14ac:dyDescent="0.25">
      <c r="A23" s="111">
        <v>2020</v>
      </c>
      <c r="B23" s="112">
        <v>12</v>
      </c>
      <c r="C23" s="112">
        <v>473</v>
      </c>
      <c r="D23" s="137">
        <v>0</v>
      </c>
      <c r="E23" s="148">
        <v>0</v>
      </c>
      <c r="F23" s="148">
        <v>0</v>
      </c>
      <c r="G23" s="138"/>
      <c r="H23" s="138"/>
      <c r="I23" s="138"/>
      <c r="J23" s="138"/>
      <c r="K23" s="138"/>
      <c r="L23" s="137">
        <v>0</v>
      </c>
      <c r="M23" s="137">
        <v>0</v>
      </c>
    </row>
    <row r="24" spans="1:13" ht="15" x14ac:dyDescent="0.25">
      <c r="A24" s="111">
        <v>2020</v>
      </c>
      <c r="B24" s="112">
        <v>13</v>
      </c>
      <c r="C24" s="112">
        <v>474</v>
      </c>
      <c r="D24" s="137">
        <v>0</v>
      </c>
      <c r="E24" s="148">
        <v>0</v>
      </c>
      <c r="F24" s="148">
        <v>0</v>
      </c>
      <c r="G24" s="138"/>
      <c r="H24" s="138"/>
      <c r="I24" s="138"/>
      <c r="J24" s="138"/>
      <c r="K24" s="138"/>
      <c r="L24" s="137">
        <v>0</v>
      </c>
      <c r="M24" s="137">
        <v>0</v>
      </c>
    </row>
    <row r="25" spans="1:13" ht="15" x14ac:dyDescent="0.25">
      <c r="A25" s="111">
        <v>2020</v>
      </c>
      <c r="B25" s="112">
        <v>14</v>
      </c>
      <c r="C25" s="112">
        <v>475</v>
      </c>
      <c r="D25" s="137">
        <v>0</v>
      </c>
      <c r="E25" s="148">
        <v>0</v>
      </c>
      <c r="F25" s="148">
        <v>0</v>
      </c>
      <c r="G25" s="138"/>
      <c r="H25" s="138"/>
      <c r="I25" s="138"/>
      <c r="J25" s="138"/>
      <c r="K25" s="138"/>
      <c r="L25" s="137">
        <v>0</v>
      </c>
      <c r="M25" s="137">
        <v>0</v>
      </c>
    </row>
    <row r="26" spans="1:13" ht="15" x14ac:dyDescent="0.25">
      <c r="A26" s="111">
        <v>2020</v>
      </c>
      <c r="B26" s="112">
        <v>15</v>
      </c>
      <c r="C26" s="112">
        <v>476</v>
      </c>
      <c r="D26" s="137">
        <v>0</v>
      </c>
      <c r="E26" s="148">
        <v>0</v>
      </c>
      <c r="F26" s="148">
        <v>0</v>
      </c>
      <c r="G26" s="138"/>
      <c r="H26" s="138"/>
      <c r="I26" s="138"/>
      <c r="J26" s="138"/>
      <c r="K26" s="138"/>
      <c r="L26" s="137">
        <v>0</v>
      </c>
      <c r="M26" s="137">
        <v>0</v>
      </c>
    </row>
    <row r="27" spans="1:13" ht="15" x14ac:dyDescent="0.25">
      <c r="A27" s="111">
        <v>2020</v>
      </c>
      <c r="B27" s="112">
        <v>16</v>
      </c>
      <c r="C27" s="112">
        <v>477</v>
      </c>
      <c r="D27" s="137">
        <v>0</v>
      </c>
      <c r="E27" s="148">
        <v>0</v>
      </c>
      <c r="F27" s="148">
        <v>0</v>
      </c>
      <c r="G27" s="138"/>
      <c r="H27" s="138"/>
      <c r="I27" s="138"/>
      <c r="J27" s="138"/>
      <c r="K27" s="138"/>
      <c r="L27" s="137">
        <v>0</v>
      </c>
      <c r="M27" s="137">
        <v>0</v>
      </c>
    </row>
    <row r="28" spans="1:13" ht="15" x14ac:dyDescent="0.25">
      <c r="A28" s="111">
        <v>2020</v>
      </c>
      <c r="B28" s="112">
        <v>17</v>
      </c>
      <c r="C28" s="112">
        <v>478</v>
      </c>
      <c r="D28" s="137">
        <v>0</v>
      </c>
      <c r="E28" s="148">
        <v>0</v>
      </c>
      <c r="F28" s="148">
        <v>0</v>
      </c>
      <c r="G28" s="138"/>
      <c r="H28" s="138"/>
      <c r="I28" s="138"/>
      <c r="J28" s="138"/>
      <c r="K28" s="138"/>
      <c r="L28" s="137">
        <v>0</v>
      </c>
      <c r="M28" s="137">
        <v>0</v>
      </c>
    </row>
    <row r="29" spans="1:13" ht="15" x14ac:dyDescent="0.25">
      <c r="A29" s="111">
        <v>2020</v>
      </c>
      <c r="B29" s="112">
        <v>18</v>
      </c>
      <c r="C29" s="112">
        <v>479</v>
      </c>
      <c r="D29" s="137">
        <v>0</v>
      </c>
      <c r="E29" s="148">
        <v>0</v>
      </c>
      <c r="F29" s="148">
        <v>0</v>
      </c>
      <c r="G29" s="138"/>
      <c r="H29" s="138"/>
      <c r="I29" s="138"/>
      <c r="J29" s="138"/>
      <c r="K29" s="138"/>
      <c r="L29" s="137">
        <v>0</v>
      </c>
      <c r="M29" s="137">
        <v>0</v>
      </c>
    </row>
    <row r="30" spans="1:13" ht="15" x14ac:dyDescent="0.25">
      <c r="A30" s="111">
        <v>2020</v>
      </c>
      <c r="B30" s="112">
        <v>19</v>
      </c>
      <c r="C30" s="112">
        <v>480</v>
      </c>
      <c r="D30" s="137">
        <v>0</v>
      </c>
      <c r="E30" s="148">
        <v>0</v>
      </c>
      <c r="F30" s="148">
        <v>0</v>
      </c>
      <c r="G30" s="138"/>
      <c r="H30" s="138"/>
      <c r="I30" s="138"/>
      <c r="J30" s="138"/>
      <c r="K30" s="138"/>
      <c r="L30" s="137">
        <v>0</v>
      </c>
      <c r="M30" s="137">
        <v>0</v>
      </c>
    </row>
    <row r="31" spans="1:13" ht="15" x14ac:dyDescent="0.25">
      <c r="A31" s="111">
        <v>2020</v>
      </c>
      <c r="B31" s="112">
        <v>20</v>
      </c>
      <c r="C31" s="112">
        <v>481</v>
      </c>
      <c r="D31" s="137">
        <v>0</v>
      </c>
      <c r="E31" s="148">
        <v>0</v>
      </c>
      <c r="F31" s="148">
        <v>0</v>
      </c>
      <c r="G31" s="138"/>
      <c r="H31" s="138"/>
      <c r="I31" s="138"/>
      <c r="J31" s="138"/>
      <c r="K31" s="138"/>
      <c r="L31" s="137">
        <v>0</v>
      </c>
      <c r="M31" s="137">
        <v>0</v>
      </c>
    </row>
    <row r="32" spans="1:13" ht="15" x14ac:dyDescent="0.25">
      <c r="A32" s="111">
        <v>2020</v>
      </c>
      <c r="B32" s="112">
        <v>21</v>
      </c>
      <c r="C32" s="112">
        <v>482</v>
      </c>
      <c r="D32" s="137">
        <v>0</v>
      </c>
      <c r="E32" s="148">
        <v>4</v>
      </c>
      <c r="F32" s="148">
        <v>4</v>
      </c>
      <c r="G32" s="138"/>
      <c r="H32" s="138"/>
      <c r="I32" s="138"/>
      <c r="J32" s="138"/>
      <c r="K32" s="138"/>
      <c r="L32" s="137">
        <v>0</v>
      </c>
      <c r="M32" s="137">
        <v>1</v>
      </c>
    </row>
    <row r="33" spans="1:13" ht="15" x14ac:dyDescent="0.25">
      <c r="A33" s="111">
        <v>2020</v>
      </c>
      <c r="B33" s="112">
        <v>22</v>
      </c>
      <c r="C33" s="112">
        <v>483</v>
      </c>
      <c r="D33" s="137">
        <v>20</v>
      </c>
      <c r="E33" s="148">
        <v>16</v>
      </c>
      <c r="F33" s="148">
        <v>8</v>
      </c>
      <c r="G33" s="138"/>
      <c r="H33" s="138"/>
      <c r="I33" s="138"/>
      <c r="J33" s="138"/>
      <c r="K33" s="138"/>
      <c r="L33" s="137">
        <v>8</v>
      </c>
      <c r="M33" s="137">
        <v>1</v>
      </c>
    </row>
    <row r="34" spans="1:13" ht="15" x14ac:dyDescent="0.25">
      <c r="A34" s="111">
        <v>2020</v>
      </c>
      <c r="B34" s="112">
        <v>23</v>
      </c>
      <c r="C34" s="112">
        <v>484</v>
      </c>
      <c r="D34" s="137">
        <v>0</v>
      </c>
      <c r="E34" s="148">
        <v>16</v>
      </c>
      <c r="F34" s="148">
        <v>8</v>
      </c>
      <c r="G34" s="138"/>
      <c r="H34" s="138"/>
      <c r="I34" s="138"/>
      <c r="J34" s="138"/>
      <c r="K34" s="138"/>
      <c r="L34" s="137">
        <v>0</v>
      </c>
      <c r="M34" s="137">
        <v>0</v>
      </c>
    </row>
    <row r="35" spans="1:13" ht="15" x14ac:dyDescent="0.25">
      <c r="A35" s="111">
        <v>2020</v>
      </c>
      <c r="B35" s="112">
        <v>24</v>
      </c>
      <c r="C35" s="112">
        <v>485</v>
      </c>
      <c r="D35" s="137">
        <v>0</v>
      </c>
      <c r="E35" s="148">
        <v>16</v>
      </c>
      <c r="F35" s="148">
        <v>8</v>
      </c>
      <c r="G35" s="138"/>
      <c r="H35" s="138"/>
      <c r="I35" s="138"/>
      <c r="J35" s="138"/>
      <c r="K35" s="138"/>
      <c r="L35" s="137">
        <v>0</v>
      </c>
      <c r="M35" s="137">
        <v>0</v>
      </c>
    </row>
    <row r="36" spans="1:13" ht="15" x14ac:dyDescent="0.25">
      <c r="A36" s="111">
        <v>2020</v>
      </c>
      <c r="B36" s="112">
        <v>25</v>
      </c>
      <c r="C36" s="112">
        <v>486</v>
      </c>
      <c r="D36" s="137">
        <v>20</v>
      </c>
      <c r="E36" s="148">
        <v>16</v>
      </c>
      <c r="F36" s="148">
        <v>8</v>
      </c>
      <c r="G36" s="138"/>
      <c r="H36" s="138"/>
      <c r="I36" s="138"/>
      <c r="J36" s="138"/>
      <c r="K36" s="138"/>
      <c r="L36" s="137">
        <v>0</v>
      </c>
      <c r="M36" s="137">
        <v>2</v>
      </c>
    </row>
    <row r="37" spans="1:13" ht="15" x14ac:dyDescent="0.25">
      <c r="A37" s="111">
        <v>2020</v>
      </c>
      <c r="B37" s="112">
        <v>26</v>
      </c>
      <c r="C37" s="112">
        <v>487</v>
      </c>
      <c r="D37" s="137">
        <v>0</v>
      </c>
      <c r="E37" s="148">
        <v>16</v>
      </c>
      <c r="F37" s="148">
        <v>8</v>
      </c>
      <c r="G37" s="138"/>
      <c r="H37" s="138"/>
      <c r="I37" s="138"/>
      <c r="J37" s="138"/>
      <c r="K37" s="138"/>
      <c r="L37" s="137">
        <v>0</v>
      </c>
      <c r="M37" s="137">
        <v>0</v>
      </c>
    </row>
    <row r="38" spans="1:13" ht="15" x14ac:dyDescent="0.25">
      <c r="A38" s="111">
        <v>2020</v>
      </c>
      <c r="B38" s="112">
        <v>27</v>
      </c>
      <c r="C38" s="112">
        <v>488</v>
      </c>
      <c r="D38" s="137">
        <v>20</v>
      </c>
      <c r="E38" s="148">
        <v>16</v>
      </c>
      <c r="F38" s="148">
        <v>8</v>
      </c>
      <c r="G38" s="138"/>
      <c r="H38" s="138"/>
      <c r="I38" s="138"/>
      <c r="J38" s="138"/>
      <c r="K38" s="138"/>
      <c r="L38" s="137">
        <v>0</v>
      </c>
      <c r="M38" s="137">
        <v>0</v>
      </c>
    </row>
    <row r="39" spans="1:13" ht="15" x14ac:dyDescent="0.25">
      <c r="A39" s="111">
        <v>2020</v>
      </c>
      <c r="B39" s="112">
        <v>28</v>
      </c>
      <c r="C39" s="112">
        <v>489</v>
      </c>
      <c r="D39" s="137">
        <v>0</v>
      </c>
      <c r="E39" s="148">
        <v>16</v>
      </c>
      <c r="F39" s="148">
        <v>8</v>
      </c>
      <c r="G39" s="138"/>
      <c r="H39" s="138"/>
      <c r="I39" s="138"/>
      <c r="J39" s="138"/>
      <c r="K39" s="138"/>
      <c r="L39" s="137">
        <v>0</v>
      </c>
      <c r="M39" s="137">
        <v>1</v>
      </c>
    </row>
    <row r="40" spans="1:13" ht="15" x14ac:dyDescent="0.25">
      <c r="A40" s="111">
        <v>2020</v>
      </c>
      <c r="B40" s="112">
        <v>29</v>
      </c>
      <c r="C40" s="112">
        <v>490</v>
      </c>
      <c r="D40" s="137">
        <v>20</v>
      </c>
      <c r="E40" s="148">
        <v>16</v>
      </c>
      <c r="F40" s="148">
        <v>8</v>
      </c>
      <c r="G40" s="138"/>
      <c r="H40" s="138"/>
      <c r="I40" s="138"/>
      <c r="J40" s="138"/>
      <c r="K40" s="138"/>
      <c r="L40" s="137">
        <v>0</v>
      </c>
      <c r="M40" s="137">
        <v>1</v>
      </c>
    </row>
    <row r="41" spans="1:13" ht="15" x14ac:dyDescent="0.25">
      <c r="A41" s="111">
        <v>2020</v>
      </c>
      <c r="B41" s="112">
        <v>30</v>
      </c>
      <c r="C41" s="112">
        <v>491</v>
      </c>
      <c r="D41" s="137">
        <v>0</v>
      </c>
      <c r="E41" s="148">
        <v>16</v>
      </c>
      <c r="F41" s="148">
        <v>8</v>
      </c>
      <c r="G41" s="138"/>
      <c r="H41" s="138"/>
      <c r="I41" s="138"/>
      <c r="J41" s="138"/>
      <c r="K41" s="138"/>
      <c r="L41" s="137">
        <v>0</v>
      </c>
      <c r="M41" s="137">
        <v>2</v>
      </c>
    </row>
    <row r="42" spans="1:13" ht="15" x14ac:dyDescent="0.25">
      <c r="A42" s="111">
        <v>2020</v>
      </c>
      <c r="B42" s="112">
        <v>31</v>
      </c>
      <c r="C42" s="112">
        <v>492</v>
      </c>
      <c r="D42" s="137">
        <v>0</v>
      </c>
      <c r="E42" s="148">
        <v>16</v>
      </c>
      <c r="F42" s="148">
        <v>8</v>
      </c>
      <c r="G42" s="138"/>
      <c r="H42" s="138"/>
      <c r="I42" s="138"/>
      <c r="J42" s="138"/>
      <c r="K42" s="138"/>
      <c r="L42" s="137">
        <v>4</v>
      </c>
      <c r="M42" s="137">
        <v>3</v>
      </c>
    </row>
    <row r="43" spans="1:13" ht="15" x14ac:dyDescent="0.25">
      <c r="A43" s="111">
        <v>2020</v>
      </c>
      <c r="B43" s="112">
        <v>32</v>
      </c>
      <c r="C43" s="112">
        <v>493</v>
      </c>
      <c r="D43" s="137">
        <v>20</v>
      </c>
      <c r="E43" s="148">
        <v>16</v>
      </c>
      <c r="F43" s="148">
        <v>8</v>
      </c>
      <c r="G43" s="138"/>
      <c r="H43" s="138"/>
      <c r="I43" s="138"/>
      <c r="J43" s="138"/>
      <c r="K43" s="138"/>
      <c r="L43" s="137">
        <v>4</v>
      </c>
      <c r="M43" s="137">
        <v>1</v>
      </c>
    </row>
    <row r="44" spans="1:13" ht="15" x14ac:dyDescent="0.25">
      <c r="A44" s="111">
        <v>2020</v>
      </c>
      <c r="B44" s="112">
        <v>33</v>
      </c>
      <c r="C44" s="112">
        <v>494</v>
      </c>
      <c r="D44" s="137">
        <v>0</v>
      </c>
      <c r="E44" s="148">
        <v>16</v>
      </c>
      <c r="F44" s="148">
        <v>8</v>
      </c>
      <c r="G44" s="138"/>
      <c r="H44" s="138"/>
      <c r="I44" s="138"/>
      <c r="J44" s="138"/>
      <c r="K44" s="138"/>
      <c r="L44" s="137">
        <v>0</v>
      </c>
      <c r="M44" s="137">
        <v>1</v>
      </c>
    </row>
    <row r="45" spans="1:13" ht="15" x14ac:dyDescent="0.25">
      <c r="A45" s="111">
        <v>2020</v>
      </c>
      <c r="B45" s="112">
        <v>34</v>
      </c>
      <c r="C45" s="112">
        <v>495</v>
      </c>
      <c r="D45" s="137">
        <v>0</v>
      </c>
      <c r="E45" s="148">
        <v>16</v>
      </c>
      <c r="F45" s="148">
        <v>8</v>
      </c>
      <c r="G45" s="138"/>
      <c r="H45" s="138"/>
      <c r="I45" s="138"/>
      <c r="J45" s="138"/>
      <c r="K45" s="138"/>
      <c r="L45" s="137">
        <v>8</v>
      </c>
      <c r="M45" s="137">
        <v>2</v>
      </c>
    </row>
    <row r="46" spans="1:13" ht="15" x14ac:dyDescent="0.25">
      <c r="A46" s="111">
        <v>2020</v>
      </c>
      <c r="B46" s="112">
        <v>35</v>
      </c>
      <c r="C46" s="112">
        <v>496</v>
      </c>
      <c r="D46" s="137">
        <v>0</v>
      </c>
      <c r="E46" s="148">
        <v>16</v>
      </c>
      <c r="F46" s="148">
        <v>8</v>
      </c>
      <c r="G46" s="138"/>
      <c r="H46" s="138"/>
      <c r="I46" s="138"/>
      <c r="J46" s="138"/>
      <c r="K46" s="138"/>
      <c r="L46" s="137">
        <v>4</v>
      </c>
      <c r="M46" s="137">
        <v>2</v>
      </c>
    </row>
    <row r="47" spans="1:13" ht="15" x14ac:dyDescent="0.25">
      <c r="A47" s="111">
        <v>2020</v>
      </c>
      <c r="B47" s="112">
        <v>36</v>
      </c>
      <c r="C47" s="112">
        <v>497</v>
      </c>
      <c r="D47" s="137"/>
      <c r="E47" s="148"/>
      <c r="F47" s="148"/>
      <c r="G47" s="138"/>
      <c r="H47" s="138"/>
      <c r="I47" s="138"/>
      <c r="J47" s="138"/>
      <c r="K47" s="138"/>
      <c r="L47" s="137"/>
      <c r="M47" s="137"/>
    </row>
    <row r="48" spans="1:13" ht="15" x14ac:dyDescent="0.25">
      <c r="A48" s="111">
        <v>2020</v>
      </c>
      <c r="B48" s="112">
        <v>37</v>
      </c>
      <c r="C48" s="112">
        <v>498</v>
      </c>
      <c r="D48" s="137"/>
      <c r="E48" s="148"/>
      <c r="F48" s="148"/>
      <c r="G48" s="138"/>
      <c r="H48" s="138"/>
      <c r="I48" s="138"/>
      <c r="J48" s="138"/>
      <c r="K48" s="138"/>
      <c r="L48" s="137"/>
      <c r="M48" s="137"/>
    </row>
    <row r="49" spans="1:13" ht="15" x14ac:dyDescent="0.25">
      <c r="A49" s="111">
        <v>2020</v>
      </c>
      <c r="B49" s="112">
        <v>38</v>
      </c>
      <c r="C49" s="112">
        <v>499</v>
      </c>
      <c r="D49" s="137"/>
      <c r="E49" s="148"/>
      <c r="F49" s="148"/>
      <c r="G49" s="138"/>
      <c r="H49" s="138"/>
      <c r="I49" s="138"/>
      <c r="J49" s="138"/>
      <c r="K49" s="138"/>
      <c r="L49" s="137"/>
      <c r="M49" s="137"/>
    </row>
    <row r="50" spans="1:13" ht="15.75" thickBot="1" x14ac:dyDescent="0.3">
      <c r="A50" s="111">
        <v>2020</v>
      </c>
      <c r="B50" s="112">
        <v>39</v>
      </c>
      <c r="C50" s="112">
        <v>500</v>
      </c>
      <c r="D50" s="137"/>
      <c r="E50" s="148"/>
      <c r="F50" s="148"/>
      <c r="G50" s="138"/>
      <c r="H50" s="138"/>
      <c r="I50" s="138"/>
      <c r="J50" s="138"/>
      <c r="K50" s="138"/>
      <c r="L50" s="137"/>
      <c r="M50" s="137"/>
    </row>
    <row r="51" spans="1:13" ht="15.75" thickBot="1" x14ac:dyDescent="0.3">
      <c r="A51" s="7" t="s">
        <v>16</v>
      </c>
      <c r="B51" s="6">
        <f>SUBTOTAL(102,Tabla38[Semana])</f>
        <v>48</v>
      </c>
      <c r="C51" s="6"/>
      <c r="D51" s="3">
        <f>SUBTOTAL(109,Tabla38[[Jugado ]])</f>
        <v>2246</v>
      </c>
      <c r="E51" s="5">
        <f>SUBTOTAL(109,Tabla38[Apuestas])</f>
        <v>4323</v>
      </c>
      <c r="F51" s="5">
        <f>SUBTOTAL(109,Tabla38[Boletos])</f>
        <v>3234</v>
      </c>
      <c r="G51" s="4">
        <f>SUBTOTAL(109,Tabla38[1 Acierto])</f>
        <v>601</v>
      </c>
      <c r="H51" s="4">
        <f>SUBTOTAL(109,Tabla38[2 Aciertos])</f>
        <v>253</v>
      </c>
      <c r="I51" s="4">
        <f>SUBTOTAL(109,Tabla38[2 + C Aciertos])</f>
        <v>10</v>
      </c>
      <c r="J51" s="4">
        <f>SUBTOTAL(109,Tabla38[5ª Catg.])</f>
        <v>34</v>
      </c>
      <c r="K51" s="4">
        <f>SUBTOTAL(109,Tabla38[4ª Catg])</f>
        <v>1</v>
      </c>
      <c r="L51" s="3">
        <f>SUBTOTAL(109,Tabla38[Premios])</f>
        <v>625.95000000000005</v>
      </c>
      <c r="M51" s="2">
        <f>SUBTOTAL(109,Tabla38[Reintegros])</f>
        <v>328</v>
      </c>
    </row>
  </sheetData>
  <mergeCells count="2">
    <mergeCell ref="A1:M1"/>
    <mergeCell ref="O1:P1"/>
  </mergeCells>
  <conditionalFormatting sqref="B12:B50">
    <cfRule type="cellIs" dxfId="0" priority="1" operator="equal">
      <formula>$S$1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1"/>
  <dimension ref="A1:J201"/>
  <sheetViews>
    <sheetView topLeftCell="A180" zoomScale="130" zoomScaleNormal="130" workbookViewId="0">
      <selection activeCell="E200" sqref="E200"/>
    </sheetView>
  </sheetViews>
  <sheetFormatPr baseColWidth="10" defaultColWidth="19.7109375" defaultRowHeight="12.75" x14ac:dyDescent="0.25"/>
  <cols>
    <col min="1" max="1" width="10" style="24" bestFit="1" customWidth="1"/>
    <col min="2" max="2" width="19.85546875" style="25" bestFit="1" customWidth="1"/>
    <col min="3" max="3" width="10.85546875" style="24" bestFit="1" customWidth="1"/>
    <col min="4" max="4" width="18.5703125" style="25" bestFit="1" customWidth="1"/>
    <col min="5" max="5" width="11.42578125" style="80" bestFit="1" customWidth="1"/>
    <col min="6" max="6" width="10.85546875" style="80" bestFit="1" customWidth="1"/>
    <col min="7" max="7" width="9.28515625" style="80" bestFit="1" customWidth="1"/>
    <col min="8" max="16384" width="19.7109375" style="18"/>
  </cols>
  <sheetData>
    <row r="1" spans="1:7" x14ac:dyDescent="0.25">
      <c r="A1" s="242" t="s">
        <v>594</v>
      </c>
      <c r="B1" s="242"/>
      <c r="C1" s="242"/>
      <c r="D1" s="242"/>
      <c r="E1" s="242"/>
      <c r="F1" s="242"/>
      <c r="G1" s="242"/>
    </row>
    <row r="2" spans="1:7" x14ac:dyDescent="0.25">
      <c r="A2" s="19" t="s">
        <v>19</v>
      </c>
      <c r="B2" s="19" t="s">
        <v>595</v>
      </c>
      <c r="C2" s="19" t="s">
        <v>2</v>
      </c>
      <c r="D2" s="19" t="s">
        <v>596</v>
      </c>
      <c r="E2" s="77" t="s">
        <v>597</v>
      </c>
      <c r="F2" s="77" t="s">
        <v>598</v>
      </c>
      <c r="G2" s="83" t="s">
        <v>599</v>
      </c>
    </row>
    <row r="3" spans="1:7" x14ac:dyDescent="0.25">
      <c r="A3" s="51">
        <v>43828</v>
      </c>
      <c r="B3" s="106" t="s">
        <v>603</v>
      </c>
      <c r="C3" s="52">
        <f t="shared" ref="C3:C34" si="0">WEEKNUM(A3,21)</f>
        <v>52</v>
      </c>
      <c r="D3" s="178" t="s">
        <v>602</v>
      </c>
      <c r="E3" s="81">
        <f>23-10+1</f>
        <v>14</v>
      </c>
      <c r="F3" s="78"/>
      <c r="G3" s="84">
        <f>IF(ISNUMBER(G2),G2-Tabla49[[Gasto ]]+Tabla49[Ingresos],0+Tabla49[[#This Row],[Ingresos]]-Tabla49[[#This Row],[Gasto ]])</f>
        <v>14</v>
      </c>
    </row>
    <row r="4" spans="1:7" x14ac:dyDescent="0.25">
      <c r="A4" s="51">
        <v>43828</v>
      </c>
      <c r="B4" s="89" t="s">
        <v>603</v>
      </c>
      <c r="C4" s="52">
        <f t="shared" si="0"/>
        <v>52</v>
      </c>
      <c r="D4" s="53" t="s">
        <v>601</v>
      </c>
      <c r="E4" s="92">
        <f>9.81</f>
        <v>9.81</v>
      </c>
      <c r="F4" s="78"/>
      <c r="G4" s="84">
        <f>IF(ISNUMBER(G3),G3-Tabla49[[Gasto ]]+Tabla49[Ingresos],0+Tabla49[[#This Row],[Ingresos]]-Tabla49[[#This Row],[Gasto ]])</f>
        <v>23.810000000000002</v>
      </c>
    </row>
    <row r="5" spans="1:7" x14ac:dyDescent="0.25">
      <c r="A5" s="72">
        <v>43829</v>
      </c>
      <c r="B5" s="99" t="s">
        <v>600</v>
      </c>
      <c r="C5" s="54">
        <f t="shared" si="0"/>
        <v>1</v>
      </c>
      <c r="D5" s="55" t="s">
        <v>602</v>
      </c>
      <c r="E5" s="82"/>
      <c r="F5" s="79">
        <v>4</v>
      </c>
      <c r="G5" s="85">
        <f>IF(ISNUMBER(G4),G4-Tabla49[[Gasto ]]+Tabla49[Ingresos],0+Tabla49[[#This Row],[Ingresos]]-Tabla49[[#This Row],[Gasto ]])</f>
        <v>19.810000000000002</v>
      </c>
    </row>
    <row r="6" spans="1:7" x14ac:dyDescent="0.25">
      <c r="A6" s="72">
        <v>43829</v>
      </c>
      <c r="B6" s="99" t="s">
        <v>600</v>
      </c>
      <c r="C6" s="54">
        <f t="shared" si="0"/>
        <v>1</v>
      </c>
      <c r="D6" s="56" t="s">
        <v>601</v>
      </c>
      <c r="E6" s="82"/>
      <c r="F6" s="79">
        <v>6</v>
      </c>
      <c r="G6" s="85">
        <f>IF(ISNUMBER(G5),G5-Tabla49[[Gasto ]]+Tabla49[Ingresos],0+Tabla49[[#This Row],[Ingresos]]-Tabla49[[#This Row],[Gasto ]])</f>
        <v>13.810000000000002</v>
      </c>
    </row>
    <row r="7" spans="1:7" x14ac:dyDescent="0.25">
      <c r="A7" s="72">
        <v>43830</v>
      </c>
      <c r="B7" s="96" t="s">
        <v>605</v>
      </c>
      <c r="C7" s="57">
        <f t="shared" si="0"/>
        <v>1</v>
      </c>
      <c r="D7" s="55" t="s">
        <v>602</v>
      </c>
      <c r="E7" s="82">
        <v>1</v>
      </c>
      <c r="F7" s="79"/>
      <c r="G7" s="85">
        <f>IF(ISNUMBER(G6),G6-Tabla49[[Gasto ]]+Tabla49[Ingresos],0+Tabla49[[#This Row],[Ingresos]]-Tabla49[[#This Row],[Gasto ]])</f>
        <v>14.810000000000002</v>
      </c>
    </row>
    <row r="8" spans="1:7" x14ac:dyDescent="0.25">
      <c r="A8" s="72">
        <v>43830</v>
      </c>
      <c r="B8" s="100" t="s">
        <v>606</v>
      </c>
      <c r="C8" s="57">
        <f t="shared" si="0"/>
        <v>1</v>
      </c>
      <c r="D8" s="55" t="s">
        <v>602</v>
      </c>
      <c r="E8" s="82">
        <v>4</v>
      </c>
      <c r="F8" s="79"/>
      <c r="G8" s="85">
        <f>IF(ISNUMBER(G7),G7-Tabla49[[Gasto ]]+Tabla49[Ingresos],0+Tabla49[[#This Row],[Ingresos]]-Tabla49[[#This Row],[Gasto ]])</f>
        <v>18.810000000000002</v>
      </c>
    </row>
    <row r="9" spans="1:7" x14ac:dyDescent="0.25">
      <c r="A9" s="72">
        <v>43834</v>
      </c>
      <c r="B9" s="149" t="s">
        <v>713</v>
      </c>
      <c r="C9" s="57">
        <f t="shared" si="0"/>
        <v>1</v>
      </c>
      <c r="D9" s="55" t="s">
        <v>602</v>
      </c>
      <c r="E9" s="82">
        <v>10</v>
      </c>
      <c r="F9" s="79"/>
      <c r="G9" s="136">
        <f>IF(ISNUMBER(G8),G8-Tabla49[[Gasto ]]+Tabla49[Ingresos],0+Tabla49[[#This Row],[Ingresos]]-Tabla49[[#This Row],[Gasto ]])</f>
        <v>28.810000000000002</v>
      </c>
    </row>
    <row r="10" spans="1:7" x14ac:dyDescent="0.25">
      <c r="A10" s="72">
        <v>43834</v>
      </c>
      <c r="B10" s="135" t="s">
        <v>713</v>
      </c>
      <c r="C10" s="57">
        <f t="shared" si="0"/>
        <v>1</v>
      </c>
      <c r="D10" s="56" t="s">
        <v>601</v>
      </c>
      <c r="E10" s="82">
        <v>10</v>
      </c>
      <c r="F10" s="79"/>
      <c r="G10" s="136">
        <f>IF(ISNUMBER(G9),G9-Tabla49[[Gasto ]]+Tabla49[Ingresos],0+Tabla49[[#This Row],[Ingresos]]-Tabla49[[#This Row],[Gasto ]])</f>
        <v>38.81</v>
      </c>
    </row>
    <row r="11" spans="1:7" x14ac:dyDescent="0.25">
      <c r="A11" s="51">
        <v>43835</v>
      </c>
      <c r="B11" s="89" t="s">
        <v>604</v>
      </c>
      <c r="C11" s="52">
        <f t="shared" si="0"/>
        <v>1</v>
      </c>
      <c r="D11" s="178" t="s">
        <v>602</v>
      </c>
      <c r="E11" s="81">
        <f>14+4+1-4+10</f>
        <v>25</v>
      </c>
      <c r="F11" s="78">
        <f>E11</f>
        <v>25</v>
      </c>
      <c r="G11" s="84">
        <f>IF(ISNUMBER(G10),G10-Tabla49[[Gasto ]]+Tabla49[Ingresos],0+Tabla49[[#This Row],[Ingresos]]-Tabla49[[#This Row],[Gasto ]])</f>
        <v>38.81</v>
      </c>
    </row>
    <row r="12" spans="1:7" x14ac:dyDescent="0.25">
      <c r="A12" s="51">
        <v>43835</v>
      </c>
      <c r="B12" s="89" t="s">
        <v>604</v>
      </c>
      <c r="C12" s="90">
        <f t="shared" si="0"/>
        <v>1</v>
      </c>
      <c r="D12" s="91" t="s">
        <v>601</v>
      </c>
      <c r="E12" s="92">
        <f>9.81-6+10</f>
        <v>13.81</v>
      </c>
      <c r="F12" s="93">
        <f>E12</f>
        <v>13.81</v>
      </c>
      <c r="G12" s="84">
        <f>IF(ISNUMBER(G11),G11-Tabla49[[Gasto ]]+Tabla49[Ingresos],0+Tabla49[[#This Row],[Ingresos]]-Tabla49[[#This Row],[Gasto ]])</f>
        <v>38.81</v>
      </c>
    </row>
    <row r="13" spans="1:7" x14ac:dyDescent="0.25">
      <c r="A13" s="72">
        <v>43836</v>
      </c>
      <c r="B13" s="99" t="s">
        <v>600</v>
      </c>
      <c r="C13" s="54">
        <f t="shared" si="0"/>
        <v>2</v>
      </c>
      <c r="D13" s="55" t="s">
        <v>602</v>
      </c>
      <c r="E13" s="82"/>
      <c r="F13" s="79">
        <v>9</v>
      </c>
      <c r="G13" s="85">
        <f>IF(ISNUMBER(G12),G12-Tabla49[[Gasto ]]+Tabla49[Ingresos],0+Tabla49[[#This Row],[Ingresos]]-Tabla49[[#This Row],[Gasto ]])</f>
        <v>29.810000000000002</v>
      </c>
    </row>
    <row r="14" spans="1:7" x14ac:dyDescent="0.25">
      <c r="A14" s="72">
        <v>43836</v>
      </c>
      <c r="B14" s="99" t="s">
        <v>600</v>
      </c>
      <c r="C14" s="54">
        <f t="shared" si="0"/>
        <v>2</v>
      </c>
      <c r="D14" s="56" t="s">
        <v>601</v>
      </c>
      <c r="E14" s="82"/>
      <c r="F14" s="79">
        <v>1</v>
      </c>
      <c r="G14" s="85">
        <f>IF(ISNUMBER(G13),G13-Tabla49[[Gasto ]]+Tabla49[Ingresos],0+Tabla49[[#This Row],[Ingresos]]-Tabla49[[#This Row],[Gasto ]])</f>
        <v>28.810000000000002</v>
      </c>
    </row>
    <row r="15" spans="1:7" x14ac:dyDescent="0.25">
      <c r="A15" s="72">
        <v>43837</v>
      </c>
      <c r="B15" s="96" t="s">
        <v>605</v>
      </c>
      <c r="C15" s="57">
        <f t="shared" si="0"/>
        <v>2</v>
      </c>
      <c r="D15" s="55" t="s">
        <v>602</v>
      </c>
      <c r="E15" s="82">
        <v>1</v>
      </c>
      <c r="F15" s="79"/>
      <c r="G15" s="85">
        <f>IF(ISNUMBER(G14),G14-Tabla49[[Gasto ]]+Tabla49[Ingresos],0+Tabla49[[#This Row],[Ingresos]]-Tabla49[[#This Row],[Gasto ]])</f>
        <v>29.810000000000002</v>
      </c>
    </row>
    <row r="16" spans="1:7" x14ac:dyDescent="0.25">
      <c r="A16" s="72">
        <v>43841</v>
      </c>
      <c r="B16" s="96" t="s">
        <v>605</v>
      </c>
      <c r="C16" s="57">
        <f t="shared" si="0"/>
        <v>2</v>
      </c>
      <c r="D16" s="55" t="s">
        <v>602</v>
      </c>
      <c r="E16" s="82">
        <v>1</v>
      </c>
      <c r="F16" s="79"/>
      <c r="G16" s="85">
        <f>IF(ISNUMBER(G15),G15-Tabla49[[Gasto ]]+Tabla49[Ingresos],0+Tabla49[[#This Row],[Ingresos]]-Tabla49[[#This Row],[Gasto ]])</f>
        <v>30.810000000000002</v>
      </c>
    </row>
    <row r="17" spans="1:7" x14ac:dyDescent="0.25">
      <c r="A17" s="51">
        <v>43842</v>
      </c>
      <c r="B17" s="89" t="s">
        <v>604</v>
      </c>
      <c r="C17" s="52">
        <f t="shared" si="0"/>
        <v>2</v>
      </c>
      <c r="D17" s="178" t="s">
        <v>602</v>
      </c>
      <c r="E17" s="81">
        <f>25-9+2</f>
        <v>18</v>
      </c>
      <c r="F17" s="78">
        <f>E17</f>
        <v>18</v>
      </c>
      <c r="G17" s="84">
        <f>IF(ISNUMBER(G16),G16-Tabla49[[Gasto ]]+Tabla49[Ingresos],0+Tabla49[[#This Row],[Ingresos]]-Tabla49[[#This Row],[Gasto ]])</f>
        <v>30.810000000000002</v>
      </c>
    </row>
    <row r="18" spans="1:7" x14ac:dyDescent="0.25">
      <c r="A18" s="51">
        <v>43842</v>
      </c>
      <c r="B18" s="89" t="s">
        <v>604</v>
      </c>
      <c r="C18" s="90">
        <f t="shared" si="0"/>
        <v>2</v>
      </c>
      <c r="D18" s="91" t="s">
        <v>601</v>
      </c>
      <c r="E18" s="92">
        <f>13.81-1</f>
        <v>12.81</v>
      </c>
      <c r="F18" s="93">
        <f>E18</f>
        <v>12.81</v>
      </c>
      <c r="G18" s="84">
        <f>IF(ISNUMBER(G17),G17-Tabla49[[Gasto ]]+Tabla49[Ingresos],0+Tabla49[[#This Row],[Ingresos]]-Tabla49[[#This Row],[Gasto ]])</f>
        <v>30.810000000000002</v>
      </c>
    </row>
    <row r="19" spans="1:7" x14ac:dyDescent="0.25">
      <c r="A19" s="72">
        <v>43843</v>
      </c>
      <c r="B19" s="99" t="s">
        <v>600</v>
      </c>
      <c r="C19" s="54">
        <f t="shared" si="0"/>
        <v>3</v>
      </c>
      <c r="D19" s="55" t="s">
        <v>602</v>
      </c>
      <c r="E19" s="82"/>
      <c r="F19" s="79">
        <v>4</v>
      </c>
      <c r="G19" s="85">
        <f>IF(ISNUMBER(G18),G18-Tabla49[[Gasto ]]+Tabla49[Ingresos],0+Tabla49[[#This Row],[Ingresos]]-Tabla49[[#This Row],[Gasto ]])</f>
        <v>26.810000000000002</v>
      </c>
    </row>
    <row r="20" spans="1:7" x14ac:dyDescent="0.25">
      <c r="A20" s="72">
        <v>43843</v>
      </c>
      <c r="B20" s="99" t="s">
        <v>600</v>
      </c>
      <c r="C20" s="54">
        <f t="shared" si="0"/>
        <v>3</v>
      </c>
      <c r="D20" s="56" t="s">
        <v>601</v>
      </c>
      <c r="E20" s="82"/>
      <c r="F20" s="79">
        <v>6</v>
      </c>
      <c r="G20" s="85">
        <f>IF(ISNUMBER(G19),G19-Tabla49[[Gasto ]]+Tabla49[Ingresos],0+Tabla49[[#This Row],[Ingresos]]-Tabla49[[#This Row],[Gasto ]])</f>
        <v>20.810000000000002</v>
      </c>
    </row>
    <row r="21" spans="1:7" x14ac:dyDescent="0.25">
      <c r="A21" s="72">
        <v>43846</v>
      </c>
      <c r="B21" s="100" t="s">
        <v>605</v>
      </c>
      <c r="C21" s="57">
        <f t="shared" si="0"/>
        <v>3</v>
      </c>
      <c r="D21" s="55" t="s">
        <v>602</v>
      </c>
      <c r="E21" s="82">
        <v>1</v>
      </c>
      <c r="F21" s="79"/>
      <c r="G21" s="85">
        <f>IF(ISNUMBER(G20),G20-Tabla49[[Gasto ]]+Tabla49[Ingresos],0+Tabla49[[#This Row],[Ingresos]]-Tabla49[[#This Row],[Gasto ]])</f>
        <v>21.810000000000002</v>
      </c>
    </row>
    <row r="22" spans="1:7" x14ac:dyDescent="0.25">
      <c r="A22" s="51">
        <v>43849</v>
      </c>
      <c r="B22" s="89" t="s">
        <v>604</v>
      </c>
      <c r="C22" s="52">
        <f t="shared" si="0"/>
        <v>3</v>
      </c>
      <c r="D22" s="178" t="s">
        <v>602</v>
      </c>
      <c r="E22" s="81">
        <f>18-4+1</f>
        <v>15</v>
      </c>
      <c r="F22" s="78">
        <f>E22</f>
        <v>15</v>
      </c>
      <c r="G22" s="84">
        <f>IF(ISNUMBER(G21),G21-Tabla49[[Gasto ]]+Tabla49[Ingresos],0+Tabla49[[#This Row],[Ingresos]]-Tabla49[[#This Row],[Gasto ]])</f>
        <v>21.810000000000002</v>
      </c>
    </row>
    <row r="23" spans="1:7" x14ac:dyDescent="0.25">
      <c r="A23" s="51">
        <v>43849</v>
      </c>
      <c r="B23" s="106" t="s">
        <v>604</v>
      </c>
      <c r="C23" s="90">
        <f t="shared" si="0"/>
        <v>3</v>
      </c>
      <c r="D23" s="91" t="s">
        <v>601</v>
      </c>
      <c r="E23" s="92">
        <f>12.81-6</f>
        <v>6.8100000000000005</v>
      </c>
      <c r="F23" s="93">
        <f>E23</f>
        <v>6.8100000000000005</v>
      </c>
      <c r="G23" s="84">
        <f>IF(ISNUMBER(G22),G22-Tabla49[[Gasto ]]+Tabla49[Ingresos],0+Tabla49[[#This Row],[Ingresos]]-Tabla49[[#This Row],[Gasto ]])</f>
        <v>21.810000000000002</v>
      </c>
    </row>
    <row r="24" spans="1:7" x14ac:dyDescent="0.25">
      <c r="A24" s="72">
        <v>43850</v>
      </c>
      <c r="B24" s="99" t="s">
        <v>600</v>
      </c>
      <c r="C24" s="54">
        <f t="shared" si="0"/>
        <v>4</v>
      </c>
      <c r="D24" s="55" t="s">
        <v>602</v>
      </c>
      <c r="E24" s="82"/>
      <c r="F24" s="79">
        <v>6</v>
      </c>
      <c r="G24" s="85">
        <f>IF(ISNUMBER(G23),G23-Tabla49[[Gasto ]]+Tabla49[Ingresos],0+Tabla49[[#This Row],[Ingresos]]-Tabla49[[#This Row],[Gasto ]])</f>
        <v>15.810000000000002</v>
      </c>
    </row>
    <row r="25" spans="1:7" x14ac:dyDescent="0.25">
      <c r="A25" s="72">
        <v>43850</v>
      </c>
      <c r="B25" s="99" t="s">
        <v>600</v>
      </c>
      <c r="C25" s="54">
        <f t="shared" si="0"/>
        <v>4</v>
      </c>
      <c r="D25" s="56" t="s">
        <v>601</v>
      </c>
      <c r="E25" s="82"/>
      <c r="F25" s="79">
        <v>4</v>
      </c>
      <c r="G25" s="85">
        <f>IF(ISNUMBER(G24),G24-Tabla49[[Gasto ]]+Tabla49[Ingresos],0+Tabla49[[#This Row],[Ingresos]]-Tabla49[[#This Row],[Gasto ]])</f>
        <v>11.810000000000002</v>
      </c>
    </row>
    <row r="26" spans="1:7" x14ac:dyDescent="0.25">
      <c r="A26" s="72">
        <v>43855</v>
      </c>
      <c r="B26" s="149" t="s">
        <v>713</v>
      </c>
      <c r="C26" s="57">
        <f t="shared" si="0"/>
        <v>4</v>
      </c>
      <c r="D26" s="55" t="s">
        <v>602</v>
      </c>
      <c r="E26" s="82">
        <v>10</v>
      </c>
      <c r="F26" s="79"/>
      <c r="G26" s="136">
        <f>IF(ISNUMBER(G25),G25-Tabla49[[Gasto ]]+Tabla49[Ingresos],0+Tabla49[[#This Row],[Ingresos]]-Tabla49[[#This Row],[Gasto ]])</f>
        <v>21.810000000000002</v>
      </c>
    </row>
    <row r="27" spans="1:7" x14ac:dyDescent="0.25">
      <c r="A27" s="72">
        <v>43855</v>
      </c>
      <c r="B27" s="146" t="s">
        <v>713</v>
      </c>
      <c r="C27" s="57">
        <f t="shared" si="0"/>
        <v>4</v>
      </c>
      <c r="D27" s="56" t="s">
        <v>601</v>
      </c>
      <c r="E27" s="82">
        <v>10</v>
      </c>
      <c r="F27" s="79"/>
      <c r="G27" s="136">
        <f>IF(ISNUMBER(G26),G26-Tabla49[[Gasto ]]+Tabla49[Ingresos],0+Tabla49[[#This Row],[Ingresos]]-Tabla49[[#This Row],[Gasto ]])</f>
        <v>31.810000000000002</v>
      </c>
    </row>
    <row r="28" spans="1:7" x14ac:dyDescent="0.25">
      <c r="A28" s="51">
        <v>43856</v>
      </c>
      <c r="B28" s="89" t="s">
        <v>604</v>
      </c>
      <c r="C28" s="52">
        <f t="shared" si="0"/>
        <v>4</v>
      </c>
      <c r="D28" s="178" t="s">
        <v>602</v>
      </c>
      <c r="E28" s="81">
        <f>15-6+10</f>
        <v>19</v>
      </c>
      <c r="F28" s="78">
        <f>E28</f>
        <v>19</v>
      </c>
      <c r="G28" s="84">
        <f>IF(ISNUMBER(G27),G27-Tabla49[[Gasto ]]+Tabla49[Ingresos],0+Tabla49[[#This Row],[Ingresos]]-Tabla49[[#This Row],[Gasto ]])</f>
        <v>31.810000000000002</v>
      </c>
    </row>
    <row r="29" spans="1:7" x14ac:dyDescent="0.25">
      <c r="A29" s="51">
        <v>43856</v>
      </c>
      <c r="B29" s="89" t="s">
        <v>604</v>
      </c>
      <c r="C29" s="90">
        <f t="shared" si="0"/>
        <v>4</v>
      </c>
      <c r="D29" s="91" t="s">
        <v>601</v>
      </c>
      <c r="E29" s="92">
        <f>6.81-4+10</f>
        <v>12.809999999999999</v>
      </c>
      <c r="F29" s="93">
        <f>E29</f>
        <v>12.809999999999999</v>
      </c>
      <c r="G29" s="84">
        <f>IF(ISNUMBER(G28),G28-Tabla49[[Gasto ]]+Tabla49[Ingresos],0+Tabla49[[#This Row],[Ingresos]]-Tabla49[[#This Row],[Gasto ]])</f>
        <v>31.810000000000002</v>
      </c>
    </row>
    <row r="30" spans="1:7" x14ac:dyDescent="0.25">
      <c r="A30" s="72">
        <v>43857</v>
      </c>
      <c r="B30" s="99" t="s">
        <v>600</v>
      </c>
      <c r="C30" s="54">
        <f t="shared" si="0"/>
        <v>5</v>
      </c>
      <c r="D30" s="55" t="s">
        <v>602</v>
      </c>
      <c r="E30" s="82"/>
      <c r="F30" s="79">
        <v>4</v>
      </c>
      <c r="G30" s="85">
        <f>IF(ISNUMBER(G29),G29-Tabla49[[Gasto ]]+Tabla49[Ingresos],0+Tabla49[[#This Row],[Ingresos]]-Tabla49[[#This Row],[Gasto ]])</f>
        <v>27.810000000000002</v>
      </c>
    </row>
    <row r="31" spans="1:7" x14ac:dyDescent="0.25">
      <c r="A31" s="72">
        <v>43857</v>
      </c>
      <c r="B31" s="99" t="s">
        <v>600</v>
      </c>
      <c r="C31" s="54">
        <f t="shared" si="0"/>
        <v>5</v>
      </c>
      <c r="D31" s="56" t="s">
        <v>601</v>
      </c>
      <c r="E31" s="82"/>
      <c r="F31" s="79">
        <v>6</v>
      </c>
      <c r="G31" s="85">
        <f>IF(ISNUMBER(G30),G30-Tabla49[[Gasto ]]+Tabla49[Ingresos],0+Tabla49[[#This Row],[Ingresos]]-Tabla49[[#This Row],[Gasto ]])</f>
        <v>21.810000000000002</v>
      </c>
    </row>
    <row r="32" spans="1:7" x14ac:dyDescent="0.25">
      <c r="A32" s="72">
        <v>43860</v>
      </c>
      <c r="B32" s="100" t="s">
        <v>606</v>
      </c>
      <c r="C32" s="57">
        <f t="shared" si="0"/>
        <v>5</v>
      </c>
      <c r="D32" s="55" t="s">
        <v>602</v>
      </c>
      <c r="E32" s="82">
        <v>4</v>
      </c>
      <c r="F32" s="79"/>
      <c r="G32" s="85">
        <f>IF(ISNUMBER(G31),G31-Tabla49[[Gasto ]]+Tabla49[Ingresos],0+Tabla49[[#This Row],[Ingresos]]-Tabla49[[#This Row],[Gasto ]])</f>
        <v>25.810000000000002</v>
      </c>
    </row>
    <row r="33" spans="1:7" x14ac:dyDescent="0.25">
      <c r="A33" s="51">
        <v>43863</v>
      </c>
      <c r="B33" s="89" t="s">
        <v>604</v>
      </c>
      <c r="C33" s="52">
        <f t="shared" si="0"/>
        <v>5</v>
      </c>
      <c r="D33" s="178" t="s">
        <v>602</v>
      </c>
      <c r="E33" s="81">
        <f>19-4+4</f>
        <v>19</v>
      </c>
      <c r="F33" s="78">
        <f>E33</f>
        <v>19</v>
      </c>
      <c r="G33" s="84">
        <f>IF(ISNUMBER(G32),G32-Tabla49[[Gasto ]]+Tabla49[Ingresos],0+Tabla49[[#This Row],[Ingresos]]-Tabla49[[#This Row],[Gasto ]])</f>
        <v>25.810000000000002</v>
      </c>
    </row>
    <row r="34" spans="1:7" x14ac:dyDescent="0.25">
      <c r="A34" s="51">
        <v>43863</v>
      </c>
      <c r="B34" s="89" t="s">
        <v>604</v>
      </c>
      <c r="C34" s="90">
        <f t="shared" si="0"/>
        <v>5</v>
      </c>
      <c r="D34" s="91" t="s">
        <v>601</v>
      </c>
      <c r="E34" s="92">
        <f>12.81-6</f>
        <v>6.8100000000000005</v>
      </c>
      <c r="F34" s="93">
        <f>E34</f>
        <v>6.8100000000000005</v>
      </c>
      <c r="G34" s="84">
        <f>IF(ISNUMBER(G33),G33-Tabla49[[Gasto ]]+Tabla49[Ingresos],0+Tabla49[[#This Row],[Ingresos]]-Tabla49[[#This Row],[Gasto ]])</f>
        <v>25.810000000000002</v>
      </c>
    </row>
    <row r="35" spans="1:7" x14ac:dyDescent="0.25">
      <c r="A35" s="72">
        <v>43864</v>
      </c>
      <c r="B35" s="99" t="s">
        <v>600</v>
      </c>
      <c r="C35" s="54">
        <f t="shared" ref="C35:C66" si="1">WEEKNUM(A35,21)</f>
        <v>6</v>
      </c>
      <c r="D35" s="55" t="s">
        <v>602</v>
      </c>
      <c r="E35" s="82"/>
      <c r="F35" s="79">
        <v>6</v>
      </c>
      <c r="G35" s="85">
        <f>IF(ISNUMBER(G34),G34-Tabla49[[Gasto ]]+Tabla49[Ingresos],0+Tabla49[[#This Row],[Ingresos]]-Tabla49[[#This Row],[Gasto ]])</f>
        <v>19.810000000000002</v>
      </c>
    </row>
    <row r="36" spans="1:7" x14ac:dyDescent="0.25">
      <c r="A36" s="72">
        <v>43864</v>
      </c>
      <c r="B36" s="99" t="s">
        <v>600</v>
      </c>
      <c r="C36" s="54">
        <f t="shared" si="1"/>
        <v>6</v>
      </c>
      <c r="D36" s="56" t="s">
        <v>601</v>
      </c>
      <c r="E36" s="82"/>
      <c r="F36" s="79">
        <v>4</v>
      </c>
      <c r="G36" s="85">
        <f>IF(ISNUMBER(G35),G35-Tabla49[[Gasto ]]+Tabla49[Ingresos],0+Tabla49[[#This Row],[Ingresos]]-Tabla49[[#This Row],[Gasto ]])</f>
        <v>15.810000000000002</v>
      </c>
    </row>
    <row r="37" spans="1:7" x14ac:dyDescent="0.25">
      <c r="A37" s="72">
        <v>43869</v>
      </c>
      <c r="B37" s="100" t="s">
        <v>606</v>
      </c>
      <c r="C37" s="57">
        <f t="shared" si="1"/>
        <v>6</v>
      </c>
      <c r="D37" s="55" t="s">
        <v>602</v>
      </c>
      <c r="E37" s="82">
        <v>4</v>
      </c>
      <c r="F37" s="79"/>
      <c r="G37" s="85">
        <f>IF(ISNUMBER(G36),G36-Tabla49[[Gasto ]]+Tabla49[Ingresos],0+Tabla49[[#This Row],[Ingresos]]-Tabla49[[#This Row],[Gasto ]])</f>
        <v>19.810000000000002</v>
      </c>
    </row>
    <row r="38" spans="1:7" x14ac:dyDescent="0.25">
      <c r="A38" s="72">
        <v>43869</v>
      </c>
      <c r="B38" s="149" t="s">
        <v>713</v>
      </c>
      <c r="C38" s="57">
        <f t="shared" si="1"/>
        <v>6</v>
      </c>
      <c r="D38" s="55" t="s">
        <v>602</v>
      </c>
      <c r="E38" s="82">
        <v>10</v>
      </c>
      <c r="F38" s="79"/>
      <c r="G38" s="136">
        <f>IF(ISNUMBER(G37),G37-Tabla49[[Gasto ]]+Tabla49[Ingresos],0+Tabla49[[#This Row],[Ingresos]]-Tabla49[[#This Row],[Gasto ]])</f>
        <v>29.810000000000002</v>
      </c>
    </row>
    <row r="39" spans="1:7" x14ac:dyDescent="0.25">
      <c r="A39" s="72">
        <v>43869</v>
      </c>
      <c r="B39" s="149" t="s">
        <v>714</v>
      </c>
      <c r="C39" s="57">
        <f t="shared" si="1"/>
        <v>6</v>
      </c>
      <c r="D39" s="55" t="s">
        <v>602</v>
      </c>
      <c r="E39" s="82"/>
      <c r="F39" s="79">
        <v>5</v>
      </c>
      <c r="G39" s="136">
        <f>IF(ISNUMBER(G38),G38-Tabla49[[Gasto ]]+Tabla49[Ingresos],0+Tabla49[[#This Row],[Ingresos]]-Tabla49[[#This Row],[Gasto ]])</f>
        <v>24.810000000000002</v>
      </c>
    </row>
    <row r="40" spans="1:7" x14ac:dyDescent="0.25">
      <c r="A40" s="72">
        <v>43869</v>
      </c>
      <c r="B40" s="135" t="s">
        <v>713</v>
      </c>
      <c r="C40" s="57">
        <f t="shared" si="1"/>
        <v>6</v>
      </c>
      <c r="D40" s="56" t="s">
        <v>601</v>
      </c>
      <c r="E40" s="82">
        <v>10</v>
      </c>
      <c r="F40" s="79"/>
      <c r="G40" s="136">
        <f>IF(ISNUMBER(G39),G39-Tabla49[[Gasto ]]+Tabla49[Ingresos],0+Tabla49[[#This Row],[Ingresos]]-Tabla49[[#This Row],[Gasto ]])</f>
        <v>34.81</v>
      </c>
    </row>
    <row r="41" spans="1:7" x14ac:dyDescent="0.25">
      <c r="A41" s="72">
        <v>43869</v>
      </c>
      <c r="B41" s="146" t="s">
        <v>714</v>
      </c>
      <c r="C41" s="57">
        <f t="shared" si="1"/>
        <v>6</v>
      </c>
      <c r="D41" s="56" t="s">
        <v>601</v>
      </c>
      <c r="E41" s="82">
        <v>5</v>
      </c>
      <c r="F41" s="79"/>
      <c r="G41" s="136">
        <f>IF(ISNUMBER(G40),G40-Tabla49[[Gasto ]]+Tabla49[Ingresos],0+Tabla49[[#This Row],[Ingresos]]-Tabla49[[#This Row],[Gasto ]])</f>
        <v>39.81</v>
      </c>
    </row>
    <row r="42" spans="1:7" x14ac:dyDescent="0.25">
      <c r="A42" s="51">
        <v>43870</v>
      </c>
      <c r="B42" s="106" t="s">
        <v>604</v>
      </c>
      <c r="C42" s="52">
        <f t="shared" si="1"/>
        <v>6</v>
      </c>
      <c r="D42" s="178" t="s">
        <v>602</v>
      </c>
      <c r="E42" s="81">
        <f>19-6+4+10-5</f>
        <v>22</v>
      </c>
      <c r="F42" s="78">
        <f>E42</f>
        <v>22</v>
      </c>
      <c r="G42" s="84">
        <f>IF(ISNUMBER(G41),G41-Tabla49[[Gasto ]]+Tabla49[Ingresos],0+Tabla49[[#This Row],[Ingresos]]-Tabla49[[#This Row],[Gasto ]])</f>
        <v>39.81</v>
      </c>
    </row>
    <row r="43" spans="1:7" x14ac:dyDescent="0.25">
      <c r="A43" s="51">
        <v>43870</v>
      </c>
      <c r="B43" s="106" t="s">
        <v>604</v>
      </c>
      <c r="C43" s="90">
        <f t="shared" si="1"/>
        <v>6</v>
      </c>
      <c r="D43" s="91" t="s">
        <v>601</v>
      </c>
      <c r="E43" s="92">
        <f>6.81-4+10+5</f>
        <v>17.809999999999999</v>
      </c>
      <c r="F43" s="93">
        <f>E43</f>
        <v>17.809999999999999</v>
      </c>
      <c r="G43" s="84">
        <f>IF(ISNUMBER(G42),G42-Tabla49[[Gasto ]]+Tabla49[Ingresos],0+Tabla49[[#This Row],[Ingresos]]-Tabla49[[#This Row],[Gasto ]])</f>
        <v>39.81</v>
      </c>
    </row>
    <row r="44" spans="1:7" x14ac:dyDescent="0.25">
      <c r="A44" s="72">
        <v>43871</v>
      </c>
      <c r="B44" s="150" t="s">
        <v>600</v>
      </c>
      <c r="C44" s="54">
        <f t="shared" si="1"/>
        <v>7</v>
      </c>
      <c r="D44" s="55" t="s">
        <v>602</v>
      </c>
      <c r="E44" s="82"/>
      <c r="F44" s="79">
        <v>4</v>
      </c>
      <c r="G44" s="85">
        <f>IF(ISNUMBER(G43),G43-Tabla49[[Gasto ]]+Tabla49[Ingresos],0+Tabla49[[#This Row],[Ingresos]]-Tabla49[[#This Row],[Gasto ]])</f>
        <v>35.81</v>
      </c>
    </row>
    <row r="45" spans="1:7" x14ac:dyDescent="0.25">
      <c r="A45" s="72">
        <v>43871</v>
      </c>
      <c r="B45" s="150" t="s">
        <v>600</v>
      </c>
      <c r="C45" s="54">
        <f t="shared" si="1"/>
        <v>7</v>
      </c>
      <c r="D45" s="56" t="s">
        <v>601</v>
      </c>
      <c r="E45" s="82"/>
      <c r="F45" s="79">
        <v>6</v>
      </c>
      <c r="G45" s="85">
        <f>IF(ISNUMBER(G44),G44-Tabla49[[Gasto ]]+Tabla49[Ingresos],0+Tabla49[[#This Row],[Ingresos]]-Tabla49[[#This Row],[Gasto ]])</f>
        <v>29.810000000000002</v>
      </c>
    </row>
    <row r="46" spans="1:7" x14ac:dyDescent="0.25">
      <c r="A46" s="72">
        <v>43874</v>
      </c>
      <c r="B46" s="100" t="s">
        <v>715</v>
      </c>
      <c r="C46" s="57">
        <f t="shared" si="1"/>
        <v>7</v>
      </c>
      <c r="D46" s="55" t="s">
        <v>602</v>
      </c>
      <c r="E46" s="82">
        <v>1</v>
      </c>
      <c r="F46" s="79"/>
      <c r="G46" s="85">
        <f>IF(ISNUMBER(G45),G45-Tabla49[[Gasto ]]+Tabla49[Ingresos],0+Tabla49[[#This Row],[Ingresos]]-Tabla49[[#This Row],[Gasto ]])</f>
        <v>30.810000000000002</v>
      </c>
    </row>
    <row r="47" spans="1:7" x14ac:dyDescent="0.25">
      <c r="A47" s="72">
        <v>43876</v>
      </c>
      <c r="B47" s="96" t="s">
        <v>715</v>
      </c>
      <c r="C47" s="57">
        <f t="shared" si="1"/>
        <v>7</v>
      </c>
      <c r="D47" s="56" t="s">
        <v>601</v>
      </c>
      <c r="E47" s="82">
        <v>1</v>
      </c>
      <c r="F47" s="79"/>
      <c r="G47" s="85">
        <f>IF(ISNUMBER(G46),G46-Tabla49[[Gasto ]]+Tabla49[Ingresos],0+Tabla49[[#This Row],[Ingresos]]-Tabla49[[#This Row],[Gasto ]])</f>
        <v>31.810000000000002</v>
      </c>
    </row>
    <row r="48" spans="1:7" x14ac:dyDescent="0.25">
      <c r="A48" s="72">
        <v>43876</v>
      </c>
      <c r="B48" s="96" t="s">
        <v>605</v>
      </c>
      <c r="C48" s="57">
        <f t="shared" si="1"/>
        <v>7</v>
      </c>
      <c r="D48" s="56" t="s">
        <v>601</v>
      </c>
      <c r="E48" s="82">
        <v>1</v>
      </c>
      <c r="F48" s="79"/>
      <c r="G48" s="85">
        <f>IF(ISNUMBER(G47),G47-Tabla49[[Gasto ]]+Tabla49[Ingresos],0+Tabla49[[#This Row],[Ingresos]]-Tabla49[[#This Row],[Gasto ]])</f>
        <v>32.81</v>
      </c>
    </row>
    <row r="49" spans="1:7" x14ac:dyDescent="0.25">
      <c r="A49" s="51">
        <v>43877</v>
      </c>
      <c r="B49" s="89" t="s">
        <v>604</v>
      </c>
      <c r="C49" s="52">
        <f t="shared" si="1"/>
        <v>7</v>
      </c>
      <c r="D49" s="178" t="s">
        <v>602</v>
      </c>
      <c r="E49" s="81">
        <f>22-4+1</f>
        <v>19</v>
      </c>
      <c r="F49" s="78">
        <f>E49</f>
        <v>19</v>
      </c>
      <c r="G49" s="84">
        <f>IF(ISNUMBER(G48),G48-Tabla49[[Gasto ]]+Tabla49[Ingresos],0+Tabla49[[#This Row],[Ingresos]]-Tabla49[[#This Row],[Gasto ]])</f>
        <v>32.81</v>
      </c>
    </row>
    <row r="50" spans="1:7" x14ac:dyDescent="0.25">
      <c r="A50" s="51">
        <v>43877</v>
      </c>
      <c r="B50" s="89" t="s">
        <v>604</v>
      </c>
      <c r="C50" s="90">
        <f t="shared" si="1"/>
        <v>7</v>
      </c>
      <c r="D50" s="91" t="s">
        <v>601</v>
      </c>
      <c r="E50" s="92">
        <f>17.81-6+2</f>
        <v>13.809999999999999</v>
      </c>
      <c r="F50" s="93">
        <f>E50</f>
        <v>13.809999999999999</v>
      </c>
      <c r="G50" s="84">
        <f>IF(ISNUMBER(G49),G49-Tabla49[[Gasto ]]+Tabla49[Ingresos],0+Tabla49[[#This Row],[Ingresos]]-Tabla49[[#This Row],[Gasto ]])</f>
        <v>32.81</v>
      </c>
    </row>
    <row r="51" spans="1:7" x14ac:dyDescent="0.25">
      <c r="A51" s="72">
        <v>43878</v>
      </c>
      <c r="B51" s="99" t="s">
        <v>600</v>
      </c>
      <c r="C51" s="54">
        <f t="shared" si="1"/>
        <v>8</v>
      </c>
      <c r="D51" s="55" t="s">
        <v>602</v>
      </c>
      <c r="E51" s="82"/>
      <c r="F51" s="79">
        <v>6</v>
      </c>
      <c r="G51" s="85">
        <f>IF(ISNUMBER(G50),G50-Tabla49[[Gasto ]]+Tabla49[Ingresos],0+Tabla49[[#This Row],[Ingresos]]-Tabla49[[#This Row],[Gasto ]])</f>
        <v>26.810000000000002</v>
      </c>
    </row>
    <row r="52" spans="1:7" x14ac:dyDescent="0.25">
      <c r="A52" s="72">
        <v>43878</v>
      </c>
      <c r="B52" s="99" t="s">
        <v>600</v>
      </c>
      <c r="C52" s="54">
        <f t="shared" si="1"/>
        <v>8</v>
      </c>
      <c r="D52" s="56" t="s">
        <v>601</v>
      </c>
      <c r="E52" s="82"/>
      <c r="F52" s="79">
        <v>4</v>
      </c>
      <c r="G52" s="85">
        <f>IF(ISNUMBER(G51),G51-Tabla49[[Gasto ]]+Tabla49[Ingresos],0+Tabla49[[#This Row],[Ingresos]]-Tabla49[[#This Row],[Gasto ]])</f>
        <v>22.810000000000002</v>
      </c>
    </row>
    <row r="53" spans="1:7" x14ac:dyDescent="0.25">
      <c r="A53" s="72">
        <v>43881</v>
      </c>
      <c r="B53" s="100" t="s">
        <v>715</v>
      </c>
      <c r="C53" s="57">
        <f t="shared" si="1"/>
        <v>8</v>
      </c>
      <c r="D53" s="56" t="s">
        <v>601</v>
      </c>
      <c r="E53" s="82">
        <v>1</v>
      </c>
      <c r="F53" s="79"/>
      <c r="G53" s="85">
        <f>IF(ISNUMBER(G52),G52-Tabla49[[Gasto ]]+Tabla49[Ingresos],0+Tabla49[[#This Row],[Ingresos]]-Tabla49[[#This Row],[Gasto ]])</f>
        <v>23.810000000000002</v>
      </c>
    </row>
    <row r="54" spans="1:7" x14ac:dyDescent="0.25">
      <c r="A54" s="72">
        <v>43881</v>
      </c>
      <c r="B54" s="100" t="s">
        <v>605</v>
      </c>
      <c r="C54" s="57">
        <f t="shared" si="1"/>
        <v>8</v>
      </c>
      <c r="D54" s="56" t="s">
        <v>601</v>
      </c>
      <c r="E54" s="82">
        <v>1</v>
      </c>
      <c r="F54" s="79"/>
      <c r="G54" s="85">
        <f>IF(ISNUMBER(G53),G53-Tabla49[[Gasto ]]+Tabla49[Ingresos],0+Tabla49[[#This Row],[Ingresos]]-Tabla49[[#This Row],[Gasto ]])</f>
        <v>24.810000000000002</v>
      </c>
    </row>
    <row r="55" spans="1:7" x14ac:dyDescent="0.25">
      <c r="A55" s="51">
        <v>43884</v>
      </c>
      <c r="B55" s="89" t="s">
        <v>604</v>
      </c>
      <c r="C55" s="52">
        <f t="shared" si="1"/>
        <v>8</v>
      </c>
      <c r="D55" s="178" t="s">
        <v>602</v>
      </c>
      <c r="E55" s="81">
        <f>19-6</f>
        <v>13</v>
      </c>
      <c r="F55" s="78">
        <f>E55</f>
        <v>13</v>
      </c>
      <c r="G55" s="84">
        <f>IF(ISNUMBER(G54),G54-Tabla49[[Gasto ]]+Tabla49[Ingresos],0+Tabla49[[#This Row],[Ingresos]]-Tabla49[[#This Row],[Gasto ]])</f>
        <v>24.810000000000002</v>
      </c>
    </row>
    <row r="56" spans="1:7" x14ac:dyDescent="0.25">
      <c r="A56" s="51">
        <v>43884</v>
      </c>
      <c r="B56" s="89" t="s">
        <v>604</v>
      </c>
      <c r="C56" s="90">
        <f t="shared" si="1"/>
        <v>8</v>
      </c>
      <c r="D56" s="91" t="s">
        <v>601</v>
      </c>
      <c r="E56" s="92">
        <f>13.81-4+2</f>
        <v>11.81</v>
      </c>
      <c r="F56" s="93">
        <f>E56</f>
        <v>11.81</v>
      </c>
      <c r="G56" s="84">
        <f>IF(ISNUMBER(G55),G55-Tabla49[[Gasto ]]+Tabla49[Ingresos],0+Tabla49[[#This Row],[Ingresos]]-Tabla49[[#This Row],[Gasto ]])</f>
        <v>24.810000000000002</v>
      </c>
    </row>
    <row r="57" spans="1:7" x14ac:dyDescent="0.25">
      <c r="A57" s="72">
        <v>43885</v>
      </c>
      <c r="B57" s="99" t="s">
        <v>600</v>
      </c>
      <c r="C57" s="54">
        <f t="shared" si="1"/>
        <v>9</v>
      </c>
      <c r="D57" s="55" t="s">
        <v>602</v>
      </c>
      <c r="E57" s="82"/>
      <c r="F57" s="79">
        <v>4</v>
      </c>
      <c r="G57" s="85">
        <f>IF(ISNUMBER(G56),G56-Tabla49[[Gasto ]]+Tabla49[Ingresos],0+Tabla49[[#This Row],[Ingresos]]-Tabla49[[#This Row],[Gasto ]])</f>
        <v>20.810000000000002</v>
      </c>
    </row>
    <row r="58" spans="1:7" x14ac:dyDescent="0.25">
      <c r="A58" s="72">
        <v>43885</v>
      </c>
      <c r="B58" s="99" t="s">
        <v>600</v>
      </c>
      <c r="C58" s="54">
        <f t="shared" si="1"/>
        <v>9</v>
      </c>
      <c r="D58" s="56" t="s">
        <v>601</v>
      </c>
      <c r="E58" s="82"/>
      <c r="F58" s="79">
        <v>6</v>
      </c>
      <c r="G58" s="85">
        <f>IF(ISNUMBER(G57),G57-Tabla49[[Gasto ]]+Tabla49[Ingresos],0+Tabla49[[#This Row],[Ingresos]]-Tabla49[[#This Row],[Gasto ]])</f>
        <v>14.810000000000002</v>
      </c>
    </row>
    <row r="59" spans="1:7" x14ac:dyDescent="0.25">
      <c r="A59" s="72">
        <v>43888</v>
      </c>
      <c r="B59" s="100" t="s">
        <v>715</v>
      </c>
      <c r="C59" s="57">
        <f t="shared" si="1"/>
        <v>9</v>
      </c>
      <c r="D59" s="55" t="s">
        <v>602</v>
      </c>
      <c r="E59" s="82">
        <v>1</v>
      </c>
      <c r="F59" s="79"/>
      <c r="G59" s="85">
        <f>IF(ISNUMBER(G58),G58-Tabla49[[Gasto ]]+Tabla49[Ingresos],0+Tabla49[[#This Row],[Ingresos]]-Tabla49[[#This Row],[Gasto ]])</f>
        <v>15.810000000000002</v>
      </c>
    </row>
    <row r="60" spans="1:7" x14ac:dyDescent="0.25">
      <c r="A60" s="72">
        <v>43890</v>
      </c>
      <c r="B60" s="100" t="s">
        <v>715</v>
      </c>
      <c r="C60" s="57">
        <f t="shared" si="1"/>
        <v>9</v>
      </c>
      <c r="D60" s="56" t="s">
        <v>601</v>
      </c>
      <c r="E60" s="82">
        <v>1</v>
      </c>
      <c r="F60" s="79"/>
      <c r="G60" s="85">
        <f>IF(ISNUMBER(G59),G59-Tabla49[[Gasto ]]+Tabla49[Ingresos],0+Tabla49[[#This Row],[Ingresos]]-Tabla49[[#This Row],[Gasto ]])</f>
        <v>16.810000000000002</v>
      </c>
    </row>
    <row r="61" spans="1:7" x14ac:dyDescent="0.25">
      <c r="A61" s="51">
        <v>43891</v>
      </c>
      <c r="B61" s="89" t="s">
        <v>604</v>
      </c>
      <c r="C61" s="52">
        <f t="shared" si="1"/>
        <v>9</v>
      </c>
      <c r="D61" s="178" t="s">
        <v>602</v>
      </c>
      <c r="E61" s="81">
        <f>13-4+1</f>
        <v>10</v>
      </c>
      <c r="F61" s="78">
        <f>E61</f>
        <v>10</v>
      </c>
      <c r="G61" s="84">
        <f>IF(ISNUMBER(G60),G60-Tabla49[[Gasto ]]+Tabla49[Ingresos],0+Tabla49[[#This Row],[Ingresos]]-Tabla49[[#This Row],[Gasto ]])</f>
        <v>16.810000000000002</v>
      </c>
    </row>
    <row r="62" spans="1:7" x14ac:dyDescent="0.25">
      <c r="A62" s="51">
        <v>43891</v>
      </c>
      <c r="B62" s="89" t="s">
        <v>604</v>
      </c>
      <c r="C62" s="90">
        <f t="shared" si="1"/>
        <v>9</v>
      </c>
      <c r="D62" s="91" t="s">
        <v>601</v>
      </c>
      <c r="E62" s="92">
        <f>11.81-6+1</f>
        <v>6.8100000000000005</v>
      </c>
      <c r="F62" s="93">
        <f>E62</f>
        <v>6.8100000000000005</v>
      </c>
      <c r="G62" s="84">
        <f>IF(ISNUMBER(G61),G61-Tabla49[[Gasto ]]+Tabla49[Ingresos],0+Tabla49[[#This Row],[Ingresos]]-Tabla49[[#This Row],[Gasto ]])</f>
        <v>16.810000000000002</v>
      </c>
    </row>
    <row r="63" spans="1:7" x14ac:dyDescent="0.25">
      <c r="A63" s="72">
        <v>43892</v>
      </c>
      <c r="B63" s="99" t="s">
        <v>600</v>
      </c>
      <c r="C63" s="54">
        <f t="shared" si="1"/>
        <v>10</v>
      </c>
      <c r="D63" s="55" t="s">
        <v>602</v>
      </c>
      <c r="E63" s="82"/>
      <c r="F63" s="79">
        <v>6</v>
      </c>
      <c r="G63" s="85">
        <f>IF(ISNUMBER(G62),G62-Tabla49[[Gasto ]]+Tabla49[Ingresos],0+Tabla49[[#This Row],[Ingresos]]-Tabla49[[#This Row],[Gasto ]])</f>
        <v>10.810000000000002</v>
      </c>
    </row>
    <row r="64" spans="1:7" x14ac:dyDescent="0.25">
      <c r="A64" s="72">
        <v>43892</v>
      </c>
      <c r="B64" s="99" t="s">
        <v>600</v>
      </c>
      <c r="C64" s="54">
        <f t="shared" si="1"/>
        <v>10</v>
      </c>
      <c r="D64" s="56" t="s">
        <v>601</v>
      </c>
      <c r="E64" s="82"/>
      <c r="F64" s="79">
        <v>4</v>
      </c>
      <c r="G64" s="85">
        <f>IF(ISNUMBER(G63),G63-Tabla49[[Gasto ]]+Tabla49[Ingresos],0+Tabla49[[#This Row],[Ingresos]]-Tabla49[[#This Row],[Gasto ]])</f>
        <v>6.8100000000000023</v>
      </c>
    </row>
    <row r="65" spans="1:7" x14ac:dyDescent="0.25">
      <c r="A65" s="72">
        <v>43894</v>
      </c>
      <c r="B65" s="100" t="s">
        <v>605</v>
      </c>
      <c r="C65" s="57">
        <f t="shared" si="1"/>
        <v>10</v>
      </c>
      <c r="D65" s="55" t="s">
        <v>602</v>
      </c>
      <c r="E65" s="82">
        <v>1</v>
      </c>
      <c r="F65" s="79"/>
      <c r="G65" s="85">
        <f>IF(ISNUMBER(G64),G64-Tabla49[[Gasto ]]+Tabla49[Ingresos],0+Tabla49[[#This Row],[Ingresos]]-Tabla49[[#This Row],[Gasto ]])</f>
        <v>7.8100000000000023</v>
      </c>
    </row>
    <row r="66" spans="1:7" x14ac:dyDescent="0.25">
      <c r="A66" s="72">
        <v>43897</v>
      </c>
      <c r="B66" s="149" t="s">
        <v>713</v>
      </c>
      <c r="C66" s="57">
        <f t="shared" si="1"/>
        <v>10</v>
      </c>
      <c r="D66" s="55" t="s">
        <v>602</v>
      </c>
      <c r="E66" s="82">
        <v>10</v>
      </c>
      <c r="F66" s="79"/>
      <c r="G66" s="136">
        <f>IF(ISNUMBER(G65),G65-Tabla49[[Gasto ]]+Tabla49[Ingresos],0+Tabla49[[#This Row],[Ingresos]]-Tabla49[[#This Row],[Gasto ]])</f>
        <v>17.810000000000002</v>
      </c>
    </row>
    <row r="67" spans="1:7" x14ac:dyDescent="0.25">
      <c r="A67" s="72">
        <v>43897</v>
      </c>
      <c r="B67" s="135" t="s">
        <v>713</v>
      </c>
      <c r="C67" s="57">
        <f t="shared" ref="C67:C98" si="2">WEEKNUM(A67,21)</f>
        <v>10</v>
      </c>
      <c r="D67" s="56" t="s">
        <v>601</v>
      </c>
      <c r="E67" s="82">
        <v>10</v>
      </c>
      <c r="F67" s="79"/>
      <c r="G67" s="136">
        <f>IF(ISNUMBER(G66),G66-Tabla49[[Gasto ]]+Tabla49[Ingresos],0+Tabla49[[#This Row],[Ingresos]]-Tabla49[[#This Row],[Gasto ]])</f>
        <v>27.810000000000002</v>
      </c>
    </row>
    <row r="68" spans="1:7" x14ac:dyDescent="0.25">
      <c r="A68" s="51">
        <v>43898</v>
      </c>
      <c r="B68" s="89" t="s">
        <v>604</v>
      </c>
      <c r="C68" s="52">
        <f t="shared" si="2"/>
        <v>10</v>
      </c>
      <c r="D68" s="178" t="s">
        <v>602</v>
      </c>
      <c r="E68" s="81">
        <f>10-6+1+10</f>
        <v>15</v>
      </c>
      <c r="F68" s="78">
        <f>E68</f>
        <v>15</v>
      </c>
      <c r="G68" s="84">
        <f>IF(ISNUMBER(G67),G67-Tabla49[[Gasto ]]+Tabla49[Ingresos],0+Tabla49[[#This Row],[Ingresos]]-Tabla49[[#This Row],[Gasto ]])</f>
        <v>27.810000000000002</v>
      </c>
    </row>
    <row r="69" spans="1:7" x14ac:dyDescent="0.25">
      <c r="A69" s="51">
        <v>43898</v>
      </c>
      <c r="B69" s="89" t="s">
        <v>604</v>
      </c>
      <c r="C69" s="90">
        <f t="shared" si="2"/>
        <v>10</v>
      </c>
      <c r="D69" s="91" t="s">
        <v>601</v>
      </c>
      <c r="E69" s="92">
        <f>6.81-4+10</f>
        <v>12.809999999999999</v>
      </c>
      <c r="F69" s="93">
        <f>E69</f>
        <v>12.809999999999999</v>
      </c>
      <c r="G69" s="84">
        <f>IF(ISNUMBER(G68),G68-Tabla49[[Gasto ]]+Tabla49[Ingresos],0+Tabla49[[#This Row],[Ingresos]]-Tabla49[[#This Row],[Gasto ]])</f>
        <v>27.810000000000002</v>
      </c>
    </row>
    <row r="70" spans="1:7" x14ac:dyDescent="0.25">
      <c r="A70" s="72">
        <v>43899</v>
      </c>
      <c r="B70" s="99" t="s">
        <v>600</v>
      </c>
      <c r="C70" s="54">
        <f t="shared" si="2"/>
        <v>11</v>
      </c>
      <c r="D70" s="55" t="s">
        <v>602</v>
      </c>
      <c r="E70" s="82"/>
      <c r="F70" s="79">
        <v>4</v>
      </c>
      <c r="G70" s="85">
        <f>IF(ISNUMBER(G69),G69-Tabla49[[Gasto ]]+Tabla49[Ingresos],0+Tabla49[[#This Row],[Ingresos]]-Tabla49[[#This Row],[Gasto ]])</f>
        <v>23.810000000000002</v>
      </c>
    </row>
    <row r="71" spans="1:7" x14ac:dyDescent="0.25">
      <c r="A71" s="72">
        <v>43899</v>
      </c>
      <c r="B71" s="99" t="s">
        <v>600</v>
      </c>
      <c r="C71" s="54">
        <f t="shared" si="2"/>
        <v>11</v>
      </c>
      <c r="D71" s="56" t="s">
        <v>601</v>
      </c>
      <c r="E71" s="82"/>
      <c r="F71" s="79">
        <v>6</v>
      </c>
      <c r="G71" s="85">
        <f>IF(ISNUMBER(G70),G70-Tabla49[[Gasto ]]+Tabla49[Ingresos],0+Tabla49[[#This Row],[Ingresos]]-Tabla49[[#This Row],[Gasto ]])</f>
        <v>17.810000000000002</v>
      </c>
    </row>
    <row r="72" spans="1:7" x14ac:dyDescent="0.25">
      <c r="A72" s="72">
        <v>43902</v>
      </c>
      <c r="B72" s="100" t="s">
        <v>715</v>
      </c>
      <c r="C72" s="57">
        <f t="shared" si="2"/>
        <v>11</v>
      </c>
      <c r="D72" s="55" t="s">
        <v>602</v>
      </c>
      <c r="E72" s="82">
        <v>1</v>
      </c>
      <c r="F72" s="79"/>
      <c r="G72" s="85">
        <f>IF(ISNUMBER(G71),G71-Tabla49[[Gasto ]]+Tabla49[Ingresos],0+Tabla49[[#This Row],[Ingresos]]-Tabla49[[#This Row],[Gasto ]])</f>
        <v>18.810000000000002</v>
      </c>
    </row>
    <row r="73" spans="1:7" x14ac:dyDescent="0.25">
      <c r="A73" s="51">
        <v>43905</v>
      </c>
      <c r="B73" s="89" t="s">
        <v>604</v>
      </c>
      <c r="C73" s="52">
        <f t="shared" si="2"/>
        <v>11</v>
      </c>
      <c r="D73" s="178" t="s">
        <v>602</v>
      </c>
      <c r="E73" s="81">
        <f>15-4+1</f>
        <v>12</v>
      </c>
      <c r="F73" s="78">
        <f>E73</f>
        <v>12</v>
      </c>
      <c r="G73" s="84">
        <f>IF(ISNUMBER(G72),G72-Tabla49[[Gasto ]]+Tabla49[Ingresos],0+Tabla49[[#This Row],[Ingresos]]-Tabla49[[#This Row],[Gasto ]])</f>
        <v>18.810000000000002</v>
      </c>
    </row>
    <row r="74" spans="1:7" x14ac:dyDescent="0.25">
      <c r="A74" s="51">
        <v>43905</v>
      </c>
      <c r="B74" s="89" t="s">
        <v>604</v>
      </c>
      <c r="C74" s="90">
        <f t="shared" si="2"/>
        <v>11</v>
      </c>
      <c r="D74" s="91" t="s">
        <v>601</v>
      </c>
      <c r="E74" s="92">
        <f>12.81-6</f>
        <v>6.8100000000000005</v>
      </c>
      <c r="F74" s="93">
        <f>E74</f>
        <v>6.8100000000000005</v>
      </c>
      <c r="G74" s="84">
        <f>IF(ISNUMBER(G73),G73-Tabla49[[Gasto ]]+Tabla49[Ingresos],0+Tabla49[[#This Row],[Ingresos]]-Tabla49[[#This Row],[Gasto ]])</f>
        <v>18.810000000000002</v>
      </c>
    </row>
    <row r="75" spans="1:7" x14ac:dyDescent="0.25">
      <c r="A75" s="72">
        <v>43906</v>
      </c>
      <c r="B75" s="149" t="s">
        <v>716</v>
      </c>
      <c r="C75" s="57">
        <f t="shared" si="2"/>
        <v>12</v>
      </c>
      <c r="D75" s="162" t="s">
        <v>602</v>
      </c>
      <c r="E75" s="82">
        <v>0</v>
      </c>
      <c r="F75" s="79">
        <v>0</v>
      </c>
      <c r="G75" s="136">
        <f>IF(ISNUMBER(G74),G74-Tabla49[[Gasto ]]+Tabla49[Ingresos],0+Tabla49[[#This Row],[Ingresos]]-Tabla49[[#This Row],[Gasto ]])</f>
        <v>18.810000000000002</v>
      </c>
    </row>
    <row r="76" spans="1:7" x14ac:dyDescent="0.25">
      <c r="A76" s="72">
        <v>43906</v>
      </c>
      <c r="B76" s="149" t="s">
        <v>716</v>
      </c>
      <c r="C76" s="57">
        <f t="shared" si="2"/>
        <v>12</v>
      </c>
      <c r="D76" s="56" t="s">
        <v>601</v>
      </c>
      <c r="E76" s="82">
        <v>0</v>
      </c>
      <c r="F76" s="79">
        <v>0</v>
      </c>
      <c r="G76" s="136">
        <f>IF(ISNUMBER(G75),G75-Tabla49[[Gasto ]]+Tabla49[Ingresos],0+Tabla49[[#This Row],[Ingresos]]-Tabla49[[#This Row],[Gasto ]])</f>
        <v>18.810000000000002</v>
      </c>
    </row>
    <row r="77" spans="1:7" x14ac:dyDescent="0.25">
      <c r="A77" s="51">
        <v>43912</v>
      </c>
      <c r="B77" s="89" t="s">
        <v>604</v>
      </c>
      <c r="C77" s="52">
        <f t="shared" si="2"/>
        <v>12</v>
      </c>
      <c r="D77" s="178" t="s">
        <v>602</v>
      </c>
      <c r="E77" s="81">
        <f>12</f>
        <v>12</v>
      </c>
      <c r="F77" s="78">
        <f>E77</f>
        <v>12</v>
      </c>
      <c r="G77" s="84">
        <f>IF(ISNUMBER(G76),G76-Tabla49[[Gasto ]]+Tabla49[Ingresos],0+Tabla49[[#This Row],[Ingresos]]-Tabla49[[#This Row],[Gasto ]])</f>
        <v>18.810000000000002</v>
      </c>
    </row>
    <row r="78" spans="1:7" x14ac:dyDescent="0.25">
      <c r="A78" s="51">
        <v>43912</v>
      </c>
      <c r="B78" s="89" t="s">
        <v>604</v>
      </c>
      <c r="C78" s="90">
        <f t="shared" si="2"/>
        <v>12</v>
      </c>
      <c r="D78" s="91" t="s">
        <v>601</v>
      </c>
      <c r="E78" s="92">
        <f>6.81</f>
        <v>6.81</v>
      </c>
      <c r="F78" s="93">
        <f>E78</f>
        <v>6.81</v>
      </c>
      <c r="G78" s="84">
        <f>IF(ISNUMBER(G77),G77-Tabla49[[Gasto ]]+Tabla49[Ingresos],0+Tabla49[[#This Row],[Ingresos]]-Tabla49[[#This Row],[Gasto ]])</f>
        <v>18.810000000000002</v>
      </c>
    </row>
    <row r="79" spans="1:7" x14ac:dyDescent="0.25">
      <c r="A79" s="72">
        <v>43913</v>
      </c>
      <c r="B79" s="135" t="s">
        <v>716</v>
      </c>
      <c r="C79" s="57">
        <f t="shared" si="2"/>
        <v>13</v>
      </c>
      <c r="D79" s="162" t="s">
        <v>602</v>
      </c>
      <c r="E79" s="82">
        <v>0</v>
      </c>
      <c r="F79" s="79">
        <v>0</v>
      </c>
      <c r="G79" s="136">
        <f>IF(ISNUMBER(G78),G78-Tabla49[[Gasto ]]+Tabla49[Ingresos],0+Tabla49[[#This Row],[Ingresos]]-Tabla49[[#This Row],[Gasto ]])</f>
        <v>18.810000000000002</v>
      </c>
    </row>
    <row r="80" spans="1:7" x14ac:dyDescent="0.25">
      <c r="A80" s="72">
        <v>43913</v>
      </c>
      <c r="B80" s="135" t="s">
        <v>716</v>
      </c>
      <c r="C80" s="57">
        <f t="shared" si="2"/>
        <v>13</v>
      </c>
      <c r="D80" s="56" t="s">
        <v>601</v>
      </c>
      <c r="E80" s="82">
        <v>0</v>
      </c>
      <c r="F80" s="79">
        <v>0</v>
      </c>
      <c r="G80" s="136">
        <f>IF(ISNUMBER(G79),G79-Tabla49[[Gasto ]]+Tabla49[Ingresos],0+Tabla49[[#This Row],[Ingresos]]-Tabla49[[#This Row],[Gasto ]])</f>
        <v>18.810000000000002</v>
      </c>
    </row>
    <row r="81" spans="1:10" x14ac:dyDescent="0.25">
      <c r="A81" s="51">
        <v>43919</v>
      </c>
      <c r="B81" s="89" t="s">
        <v>604</v>
      </c>
      <c r="C81" s="52">
        <f t="shared" si="2"/>
        <v>13</v>
      </c>
      <c r="D81" s="178" t="s">
        <v>602</v>
      </c>
      <c r="E81" s="81">
        <f>12</f>
        <v>12</v>
      </c>
      <c r="F81" s="78">
        <f>E81</f>
        <v>12</v>
      </c>
      <c r="G81" s="84">
        <f>IF(ISNUMBER(G80),G80-Tabla49[[Gasto ]]+Tabla49[Ingresos],0+Tabla49[[#This Row],[Ingresos]]-Tabla49[[#This Row],[Gasto ]])</f>
        <v>18.810000000000002</v>
      </c>
    </row>
    <row r="82" spans="1:10" x14ac:dyDescent="0.25">
      <c r="A82" s="51">
        <v>43919</v>
      </c>
      <c r="B82" s="89" t="s">
        <v>604</v>
      </c>
      <c r="C82" s="90">
        <f t="shared" si="2"/>
        <v>13</v>
      </c>
      <c r="D82" s="91" t="s">
        <v>601</v>
      </c>
      <c r="E82" s="92">
        <f>6.81</f>
        <v>6.81</v>
      </c>
      <c r="F82" s="93">
        <f>E82</f>
        <v>6.81</v>
      </c>
      <c r="G82" s="84">
        <f>IF(ISNUMBER(G81),G81-Tabla49[[Gasto ]]+Tabla49[Ingresos],0+Tabla49[[#This Row],[Ingresos]]-Tabla49[[#This Row],[Gasto ]])</f>
        <v>18.810000000000002</v>
      </c>
    </row>
    <row r="83" spans="1:10" x14ac:dyDescent="0.25">
      <c r="A83" s="72">
        <v>43920</v>
      </c>
      <c r="B83" s="135" t="s">
        <v>716</v>
      </c>
      <c r="C83" s="57">
        <f t="shared" si="2"/>
        <v>14</v>
      </c>
      <c r="D83" s="162" t="s">
        <v>602</v>
      </c>
      <c r="E83" s="82">
        <v>0</v>
      </c>
      <c r="F83" s="79">
        <v>0</v>
      </c>
      <c r="G83" s="136">
        <f>IF(ISNUMBER(G82),G82-Tabla49[[Gasto ]]+Tabla49[Ingresos],0+Tabla49[[#This Row],[Ingresos]]-Tabla49[[#This Row],[Gasto ]])</f>
        <v>18.810000000000002</v>
      </c>
    </row>
    <row r="84" spans="1:10" x14ac:dyDescent="0.25">
      <c r="A84" s="72">
        <v>43920</v>
      </c>
      <c r="B84" s="135" t="s">
        <v>716</v>
      </c>
      <c r="C84" s="57">
        <f t="shared" si="2"/>
        <v>14</v>
      </c>
      <c r="D84" s="56" t="s">
        <v>601</v>
      </c>
      <c r="E84" s="82">
        <v>0</v>
      </c>
      <c r="F84" s="79">
        <v>0</v>
      </c>
      <c r="G84" s="136">
        <f>IF(ISNUMBER(G83),G83-Tabla49[[Gasto ]]+Tabla49[Ingresos],0+Tabla49[[#This Row],[Ingresos]]-Tabla49[[#This Row],[Gasto ]])</f>
        <v>18.810000000000002</v>
      </c>
    </row>
    <row r="85" spans="1:10" x14ac:dyDescent="0.25">
      <c r="A85" s="51">
        <v>43926</v>
      </c>
      <c r="B85" s="89" t="s">
        <v>604</v>
      </c>
      <c r="C85" s="52">
        <f t="shared" si="2"/>
        <v>14</v>
      </c>
      <c r="D85" s="178" t="s">
        <v>602</v>
      </c>
      <c r="E85" s="81">
        <f>12</f>
        <v>12</v>
      </c>
      <c r="F85" s="78">
        <f>E85</f>
        <v>12</v>
      </c>
      <c r="G85" s="84">
        <f>IF(ISNUMBER(G84),G84-Tabla49[[Gasto ]]+Tabla49[Ingresos],0+Tabla49[[#This Row],[Ingresos]]-Tabla49[[#This Row],[Gasto ]])</f>
        <v>18.810000000000002</v>
      </c>
    </row>
    <row r="86" spans="1:10" x14ac:dyDescent="0.25">
      <c r="A86" s="51">
        <v>43926</v>
      </c>
      <c r="B86" s="89" t="s">
        <v>604</v>
      </c>
      <c r="C86" s="90">
        <f t="shared" si="2"/>
        <v>14</v>
      </c>
      <c r="D86" s="91" t="s">
        <v>601</v>
      </c>
      <c r="E86" s="92">
        <f>6.81</f>
        <v>6.81</v>
      </c>
      <c r="F86" s="93">
        <f>E86</f>
        <v>6.81</v>
      </c>
      <c r="G86" s="84">
        <f>IF(ISNUMBER(G85),G85-Tabla49[[Gasto ]]+Tabla49[Ingresos],0+Tabla49[[#This Row],[Ingresos]]-Tabla49[[#This Row],[Gasto ]])</f>
        <v>18.810000000000002</v>
      </c>
    </row>
    <row r="87" spans="1:10" x14ac:dyDescent="0.25">
      <c r="A87" s="72">
        <v>43927</v>
      </c>
      <c r="B87" s="149" t="s">
        <v>716</v>
      </c>
      <c r="C87" s="57">
        <f t="shared" si="2"/>
        <v>15</v>
      </c>
      <c r="D87" s="162" t="s">
        <v>602</v>
      </c>
      <c r="E87" s="82">
        <v>0</v>
      </c>
      <c r="F87" s="79">
        <v>0</v>
      </c>
      <c r="G87" s="136">
        <f>IF(ISNUMBER(G86),G86-Tabla49[[Gasto ]]+Tabla49[Ingresos],0+Tabla49[[#This Row],[Ingresos]]-Tabla49[[#This Row],[Gasto ]])</f>
        <v>18.810000000000002</v>
      </c>
    </row>
    <row r="88" spans="1:10" x14ac:dyDescent="0.25">
      <c r="A88" s="72">
        <v>43927</v>
      </c>
      <c r="B88" s="135" t="s">
        <v>716</v>
      </c>
      <c r="C88" s="57">
        <f t="shared" si="2"/>
        <v>15</v>
      </c>
      <c r="D88" s="56" t="s">
        <v>601</v>
      </c>
      <c r="E88" s="82">
        <v>0</v>
      </c>
      <c r="F88" s="79">
        <v>0</v>
      </c>
      <c r="G88" s="136">
        <f>IF(ISNUMBER(G87),G87-Tabla49[[Gasto ]]+Tabla49[Ingresos],0+Tabla49[[#This Row],[Ingresos]]-Tabla49[[#This Row],[Gasto ]])</f>
        <v>18.810000000000002</v>
      </c>
    </row>
    <row r="89" spans="1:10" x14ac:dyDescent="0.25">
      <c r="A89" s="51">
        <v>43933</v>
      </c>
      <c r="B89" s="89" t="s">
        <v>604</v>
      </c>
      <c r="C89" s="52">
        <f t="shared" si="2"/>
        <v>15</v>
      </c>
      <c r="D89" s="178" t="s">
        <v>602</v>
      </c>
      <c r="E89" s="81">
        <f>12</f>
        <v>12</v>
      </c>
      <c r="F89" s="78">
        <f>E89</f>
        <v>12</v>
      </c>
      <c r="G89" s="84">
        <f>IF(ISNUMBER(G88),G88-Tabla49[[Gasto ]]+Tabla49[Ingresos],0+Tabla49[[#This Row],[Ingresos]]-Tabla49[[#This Row],[Gasto ]])</f>
        <v>18.810000000000002</v>
      </c>
      <c r="J89" s="21"/>
    </row>
    <row r="90" spans="1:10" x14ac:dyDescent="0.25">
      <c r="A90" s="51">
        <v>43933</v>
      </c>
      <c r="B90" s="89" t="s">
        <v>604</v>
      </c>
      <c r="C90" s="90">
        <f t="shared" si="2"/>
        <v>15</v>
      </c>
      <c r="D90" s="91" t="s">
        <v>601</v>
      </c>
      <c r="E90" s="92">
        <f>6.81</f>
        <v>6.81</v>
      </c>
      <c r="F90" s="93">
        <f>E90</f>
        <v>6.81</v>
      </c>
      <c r="G90" s="84">
        <f>IF(ISNUMBER(G89),G89-Tabla49[[Gasto ]]+Tabla49[Ingresos],0+Tabla49[[#This Row],[Ingresos]]-Tabla49[[#This Row],[Gasto ]])</f>
        <v>18.810000000000002</v>
      </c>
    </row>
    <row r="91" spans="1:10" x14ac:dyDescent="0.25">
      <c r="A91" s="72">
        <v>43934</v>
      </c>
      <c r="B91" s="135" t="s">
        <v>716</v>
      </c>
      <c r="C91" s="57">
        <f t="shared" si="2"/>
        <v>16</v>
      </c>
      <c r="D91" s="162" t="s">
        <v>602</v>
      </c>
      <c r="E91" s="82">
        <v>0</v>
      </c>
      <c r="F91" s="79">
        <v>0</v>
      </c>
      <c r="G91" s="136">
        <f>IF(ISNUMBER(G90),G90-Tabla49[[Gasto ]]+Tabla49[Ingresos],0+Tabla49[[#This Row],[Ingresos]]-Tabla49[[#This Row],[Gasto ]])</f>
        <v>18.810000000000002</v>
      </c>
    </row>
    <row r="92" spans="1:10" x14ac:dyDescent="0.25">
      <c r="A92" s="72">
        <v>43934</v>
      </c>
      <c r="B92" s="149" t="s">
        <v>716</v>
      </c>
      <c r="C92" s="57">
        <f t="shared" si="2"/>
        <v>16</v>
      </c>
      <c r="D92" s="56" t="s">
        <v>601</v>
      </c>
      <c r="E92" s="82">
        <v>0</v>
      </c>
      <c r="F92" s="79">
        <v>0</v>
      </c>
      <c r="G92" s="136">
        <f>IF(ISNUMBER(G91),G91-Tabla49[[Gasto ]]+Tabla49[Ingresos],0+Tabla49[[#This Row],[Ingresos]]-Tabla49[[#This Row],[Gasto ]])</f>
        <v>18.810000000000002</v>
      </c>
    </row>
    <row r="93" spans="1:10" x14ac:dyDescent="0.25">
      <c r="A93" s="51">
        <v>43940</v>
      </c>
      <c r="B93" s="89" t="s">
        <v>604</v>
      </c>
      <c r="C93" s="52">
        <f t="shared" si="2"/>
        <v>16</v>
      </c>
      <c r="D93" s="178" t="s">
        <v>602</v>
      </c>
      <c r="E93" s="81">
        <f>12</f>
        <v>12</v>
      </c>
      <c r="F93" s="78">
        <f>E93</f>
        <v>12</v>
      </c>
      <c r="G93" s="84">
        <f>IF(ISNUMBER(G92),G92-Tabla49[[Gasto ]]+Tabla49[Ingresos],0+Tabla49[[#This Row],[Ingresos]]-Tabla49[[#This Row],[Gasto ]])</f>
        <v>18.810000000000002</v>
      </c>
    </row>
    <row r="94" spans="1:10" x14ac:dyDescent="0.25">
      <c r="A94" s="51">
        <v>43940</v>
      </c>
      <c r="B94" s="89" t="s">
        <v>604</v>
      </c>
      <c r="C94" s="90">
        <f t="shared" si="2"/>
        <v>16</v>
      </c>
      <c r="D94" s="91" t="s">
        <v>601</v>
      </c>
      <c r="E94" s="92">
        <f>6.81</f>
        <v>6.81</v>
      </c>
      <c r="F94" s="93">
        <f>E94</f>
        <v>6.81</v>
      </c>
      <c r="G94" s="84">
        <f>IF(ISNUMBER(G93),G93-Tabla49[[Gasto ]]+Tabla49[Ingresos],0+Tabla49[[#This Row],[Ingresos]]-Tabla49[[#This Row],[Gasto ]])</f>
        <v>18.810000000000002</v>
      </c>
    </row>
    <row r="95" spans="1:10" x14ac:dyDescent="0.25">
      <c r="A95" s="72">
        <v>43941</v>
      </c>
      <c r="B95" s="149" t="s">
        <v>716</v>
      </c>
      <c r="C95" s="57">
        <f t="shared" si="2"/>
        <v>17</v>
      </c>
      <c r="D95" s="162" t="s">
        <v>602</v>
      </c>
      <c r="E95" s="82">
        <v>0</v>
      </c>
      <c r="F95" s="79">
        <v>0</v>
      </c>
      <c r="G95" s="136">
        <f>IF(ISNUMBER(G94),G94-Tabla49[[Gasto ]]+Tabla49[Ingresos],0+Tabla49[[#This Row],[Ingresos]]-Tabla49[[#This Row],[Gasto ]])</f>
        <v>18.810000000000002</v>
      </c>
    </row>
    <row r="96" spans="1:10" x14ac:dyDescent="0.25">
      <c r="A96" s="72">
        <v>43941</v>
      </c>
      <c r="B96" s="135" t="s">
        <v>716</v>
      </c>
      <c r="C96" s="57">
        <f t="shared" si="2"/>
        <v>17</v>
      </c>
      <c r="D96" s="56" t="s">
        <v>601</v>
      </c>
      <c r="E96" s="82">
        <v>0</v>
      </c>
      <c r="F96" s="79">
        <v>0</v>
      </c>
      <c r="G96" s="136">
        <f>IF(ISNUMBER(G95),G95-Tabla49[[Gasto ]]+Tabla49[Ingresos],0+Tabla49[[#This Row],[Ingresos]]-Tabla49[[#This Row],[Gasto ]])</f>
        <v>18.810000000000002</v>
      </c>
    </row>
    <row r="97" spans="1:7" x14ac:dyDescent="0.25">
      <c r="A97" s="51">
        <v>43947</v>
      </c>
      <c r="B97" s="89" t="s">
        <v>604</v>
      </c>
      <c r="C97" s="52">
        <f t="shared" si="2"/>
        <v>17</v>
      </c>
      <c r="D97" s="178" t="s">
        <v>602</v>
      </c>
      <c r="E97" s="81">
        <f>12</f>
        <v>12</v>
      </c>
      <c r="F97" s="78">
        <f>E97</f>
        <v>12</v>
      </c>
      <c r="G97" s="84">
        <f>IF(ISNUMBER(G96),G96-Tabla49[[Gasto ]]+Tabla49[Ingresos],0+Tabla49[[#This Row],[Ingresos]]-Tabla49[[#This Row],[Gasto ]])</f>
        <v>18.810000000000002</v>
      </c>
    </row>
    <row r="98" spans="1:7" x14ac:dyDescent="0.25">
      <c r="A98" s="51">
        <v>43947</v>
      </c>
      <c r="B98" s="89" t="s">
        <v>604</v>
      </c>
      <c r="C98" s="90">
        <f t="shared" si="2"/>
        <v>17</v>
      </c>
      <c r="D98" s="91" t="s">
        <v>601</v>
      </c>
      <c r="E98" s="92">
        <f>6.81</f>
        <v>6.81</v>
      </c>
      <c r="F98" s="93">
        <f>E98</f>
        <v>6.81</v>
      </c>
      <c r="G98" s="84">
        <f>IF(ISNUMBER(G97),G97-Tabla49[[Gasto ]]+Tabla49[Ingresos],0+Tabla49[[#This Row],[Ingresos]]-Tabla49[[#This Row],[Gasto ]])</f>
        <v>18.810000000000002</v>
      </c>
    </row>
    <row r="99" spans="1:7" x14ac:dyDescent="0.25">
      <c r="A99" s="72">
        <v>43948</v>
      </c>
      <c r="B99" s="135" t="s">
        <v>716</v>
      </c>
      <c r="C99" s="57">
        <f t="shared" ref="C99:C130" si="3">WEEKNUM(A99,21)</f>
        <v>18</v>
      </c>
      <c r="D99" s="162" t="s">
        <v>602</v>
      </c>
      <c r="E99" s="82">
        <v>0</v>
      </c>
      <c r="F99" s="79">
        <v>0</v>
      </c>
      <c r="G99" s="136">
        <f>IF(ISNUMBER(G98),G98-Tabla49[[Gasto ]]+Tabla49[Ingresos],0+Tabla49[[#This Row],[Ingresos]]-Tabla49[[#This Row],[Gasto ]])</f>
        <v>18.810000000000002</v>
      </c>
    </row>
    <row r="100" spans="1:7" x14ac:dyDescent="0.25">
      <c r="A100" s="72">
        <v>43948</v>
      </c>
      <c r="B100" s="149" t="s">
        <v>716</v>
      </c>
      <c r="C100" s="57">
        <f t="shared" si="3"/>
        <v>18</v>
      </c>
      <c r="D100" s="56" t="s">
        <v>601</v>
      </c>
      <c r="E100" s="82">
        <v>0</v>
      </c>
      <c r="F100" s="79">
        <v>0</v>
      </c>
      <c r="G100" s="136">
        <f>IF(ISNUMBER(G99),G99-Tabla49[[Gasto ]]+Tabla49[Ingresos],0+Tabla49[[#This Row],[Ingresos]]-Tabla49[[#This Row],[Gasto ]])</f>
        <v>18.810000000000002</v>
      </c>
    </row>
    <row r="101" spans="1:7" x14ac:dyDescent="0.25">
      <c r="A101" s="51">
        <v>43954</v>
      </c>
      <c r="B101" s="89" t="s">
        <v>604</v>
      </c>
      <c r="C101" s="52">
        <f t="shared" si="3"/>
        <v>18</v>
      </c>
      <c r="D101" s="178" t="s">
        <v>602</v>
      </c>
      <c r="E101" s="81">
        <f>12</f>
        <v>12</v>
      </c>
      <c r="F101" s="78">
        <f>E101</f>
        <v>12</v>
      </c>
      <c r="G101" s="84">
        <f>IF(ISNUMBER(G100),G100-Tabla49[[Gasto ]]+Tabla49[Ingresos],0+Tabla49[[#This Row],[Ingresos]]-Tabla49[[#This Row],[Gasto ]])</f>
        <v>18.810000000000002</v>
      </c>
    </row>
    <row r="102" spans="1:7" x14ac:dyDescent="0.25">
      <c r="A102" s="51">
        <v>43954</v>
      </c>
      <c r="B102" s="89" t="s">
        <v>604</v>
      </c>
      <c r="C102" s="90">
        <f t="shared" si="3"/>
        <v>18</v>
      </c>
      <c r="D102" s="91" t="s">
        <v>601</v>
      </c>
      <c r="E102" s="92">
        <f>6.81</f>
        <v>6.81</v>
      </c>
      <c r="F102" s="93">
        <f>E102</f>
        <v>6.81</v>
      </c>
      <c r="G102" s="84">
        <f>IF(ISNUMBER(G101),G101-Tabla49[[Gasto ]]+Tabla49[Ingresos],0+Tabla49[[#This Row],[Ingresos]]-Tabla49[[#This Row],[Gasto ]])</f>
        <v>18.810000000000002</v>
      </c>
    </row>
    <row r="103" spans="1:7" x14ac:dyDescent="0.25">
      <c r="A103" s="72">
        <v>43955</v>
      </c>
      <c r="B103" s="135" t="s">
        <v>716</v>
      </c>
      <c r="C103" s="57">
        <f t="shared" si="3"/>
        <v>19</v>
      </c>
      <c r="D103" s="162" t="s">
        <v>602</v>
      </c>
      <c r="E103" s="82">
        <v>0</v>
      </c>
      <c r="F103" s="79">
        <v>0</v>
      </c>
      <c r="G103" s="136">
        <f>IF(ISNUMBER(G102),G102-Tabla49[[Gasto ]]+Tabla49[Ingresos],0+Tabla49[[#This Row],[Ingresos]]-Tabla49[[#This Row],[Gasto ]])</f>
        <v>18.810000000000002</v>
      </c>
    </row>
    <row r="104" spans="1:7" x14ac:dyDescent="0.25">
      <c r="A104" s="72">
        <v>43955</v>
      </c>
      <c r="B104" s="135" t="s">
        <v>716</v>
      </c>
      <c r="C104" s="57">
        <f t="shared" si="3"/>
        <v>19</v>
      </c>
      <c r="D104" s="56" t="s">
        <v>601</v>
      </c>
      <c r="E104" s="82">
        <v>0</v>
      </c>
      <c r="F104" s="79">
        <v>0</v>
      </c>
      <c r="G104" s="136">
        <f>IF(ISNUMBER(G103),G103-Tabla49[[Gasto ]]+Tabla49[Ingresos],0+Tabla49[[#This Row],[Ingresos]]-Tabla49[[#This Row],[Gasto ]])</f>
        <v>18.810000000000002</v>
      </c>
    </row>
    <row r="105" spans="1:7" x14ac:dyDescent="0.25">
      <c r="A105" s="51">
        <v>43961</v>
      </c>
      <c r="B105" s="89" t="s">
        <v>604</v>
      </c>
      <c r="C105" s="52">
        <f t="shared" si="3"/>
        <v>19</v>
      </c>
      <c r="D105" s="178" t="s">
        <v>602</v>
      </c>
      <c r="E105" s="81">
        <f>12</f>
        <v>12</v>
      </c>
      <c r="F105" s="78">
        <f>E105</f>
        <v>12</v>
      </c>
      <c r="G105" s="84">
        <f>IF(ISNUMBER(G104),G104-Tabla49[[Gasto ]]+Tabla49[Ingresos],0+Tabla49[[#This Row],[Ingresos]]-Tabla49[[#This Row],[Gasto ]])</f>
        <v>18.810000000000002</v>
      </c>
    </row>
    <row r="106" spans="1:7" x14ac:dyDescent="0.25">
      <c r="A106" s="51">
        <v>43961</v>
      </c>
      <c r="B106" s="89" t="s">
        <v>604</v>
      </c>
      <c r="C106" s="90">
        <f t="shared" si="3"/>
        <v>19</v>
      </c>
      <c r="D106" s="91" t="s">
        <v>601</v>
      </c>
      <c r="E106" s="92">
        <f>6.81</f>
        <v>6.81</v>
      </c>
      <c r="F106" s="93">
        <f>E106</f>
        <v>6.81</v>
      </c>
      <c r="G106" s="84">
        <f>IF(ISNUMBER(G105),G105-Tabla49[[Gasto ]]+Tabla49[Ingresos],0+Tabla49[[#This Row],[Ingresos]]-Tabla49[[#This Row],[Gasto ]])</f>
        <v>18.810000000000002</v>
      </c>
    </row>
    <row r="107" spans="1:7" x14ac:dyDescent="0.25">
      <c r="A107" s="72">
        <v>43962</v>
      </c>
      <c r="B107" s="149" t="s">
        <v>716</v>
      </c>
      <c r="C107" s="57">
        <f t="shared" si="3"/>
        <v>20</v>
      </c>
      <c r="D107" s="162" t="s">
        <v>602</v>
      </c>
      <c r="E107" s="82">
        <v>0</v>
      </c>
      <c r="F107" s="79">
        <v>0</v>
      </c>
      <c r="G107" s="136">
        <f>IF(ISNUMBER(G106),G106-Tabla49[[Gasto ]]+Tabla49[Ingresos],0+Tabla49[[#This Row],[Ingresos]]-Tabla49[[#This Row],[Gasto ]])</f>
        <v>18.810000000000002</v>
      </c>
    </row>
    <row r="108" spans="1:7" x14ac:dyDescent="0.25">
      <c r="A108" s="72">
        <v>43962</v>
      </c>
      <c r="B108" s="135" t="s">
        <v>716</v>
      </c>
      <c r="C108" s="57">
        <f t="shared" si="3"/>
        <v>20</v>
      </c>
      <c r="D108" s="56" t="s">
        <v>601</v>
      </c>
      <c r="E108" s="82">
        <v>0</v>
      </c>
      <c r="F108" s="79">
        <v>0</v>
      </c>
      <c r="G108" s="136">
        <f>IF(ISNUMBER(G107),G107-Tabla49[[Gasto ]]+Tabla49[Ingresos],0+Tabla49[[#This Row],[Ingresos]]-Tabla49[[#This Row],[Gasto ]])</f>
        <v>18.810000000000002</v>
      </c>
    </row>
    <row r="109" spans="1:7" x14ac:dyDescent="0.25">
      <c r="A109" s="166">
        <v>43968</v>
      </c>
      <c r="B109" s="89" t="s">
        <v>604</v>
      </c>
      <c r="C109" s="52">
        <f t="shared" si="3"/>
        <v>20</v>
      </c>
      <c r="D109" s="178" t="s">
        <v>602</v>
      </c>
      <c r="E109" s="81">
        <f>12</f>
        <v>12</v>
      </c>
      <c r="F109" s="78">
        <f>E109</f>
        <v>12</v>
      </c>
      <c r="G109" s="84">
        <f>IF(ISNUMBER(G108),G108-Tabla49[[Gasto ]]+Tabla49[Ingresos],0+Tabla49[[#This Row],[Ingresos]]-Tabla49[[#This Row],[Gasto ]])</f>
        <v>18.810000000000002</v>
      </c>
    </row>
    <row r="110" spans="1:7" x14ac:dyDescent="0.25">
      <c r="A110" s="51">
        <v>43968</v>
      </c>
      <c r="B110" s="89" t="s">
        <v>604</v>
      </c>
      <c r="C110" s="90">
        <f t="shared" si="3"/>
        <v>20</v>
      </c>
      <c r="D110" s="91" t="s">
        <v>601</v>
      </c>
      <c r="E110" s="92">
        <f>6.81</f>
        <v>6.81</v>
      </c>
      <c r="F110" s="93">
        <f>E110</f>
        <v>6.81</v>
      </c>
      <c r="G110" s="84">
        <f>IF(ISNUMBER(G109),G109-Tabla49[[Gasto ]]+Tabla49[Ingresos],0+Tabla49[[#This Row],[Ingresos]]-Tabla49[[#This Row],[Gasto ]])</f>
        <v>18.810000000000002</v>
      </c>
    </row>
    <row r="111" spans="1:7" x14ac:dyDescent="0.25">
      <c r="A111" s="72">
        <v>43969</v>
      </c>
      <c r="B111" s="99" t="s">
        <v>600</v>
      </c>
      <c r="C111" s="57">
        <f t="shared" si="3"/>
        <v>21</v>
      </c>
      <c r="D111" s="162" t="s">
        <v>602</v>
      </c>
      <c r="E111" s="82"/>
      <c r="F111" s="79">
        <v>2</v>
      </c>
      <c r="G111" s="136">
        <f>IF(ISNUMBER(G110),G110-Tabla49[[Gasto ]]+Tabla49[Ingresos],0+Tabla49[[#This Row],[Ingresos]]-Tabla49[[#This Row],[Gasto ]])</f>
        <v>16.810000000000002</v>
      </c>
    </row>
    <row r="112" spans="1:7" x14ac:dyDescent="0.25">
      <c r="A112" s="72">
        <v>43969</v>
      </c>
      <c r="B112" s="99" t="s">
        <v>600</v>
      </c>
      <c r="C112" s="57">
        <f t="shared" si="3"/>
        <v>21</v>
      </c>
      <c r="D112" s="56" t="s">
        <v>601</v>
      </c>
      <c r="E112" s="82"/>
      <c r="F112" s="79">
        <v>2</v>
      </c>
      <c r="G112" s="136">
        <f>IF(ISNUMBER(G111),G111-Tabla49[[Gasto ]]+Tabla49[Ingresos],0+Tabla49[[#This Row],[Ingresos]]-Tabla49[[#This Row],[Gasto ]])</f>
        <v>14.810000000000002</v>
      </c>
    </row>
    <row r="113" spans="1:7" x14ac:dyDescent="0.25">
      <c r="A113" s="72">
        <v>43972</v>
      </c>
      <c r="B113" s="100" t="s">
        <v>715</v>
      </c>
      <c r="C113" s="57">
        <f t="shared" si="3"/>
        <v>21</v>
      </c>
      <c r="D113" s="55" t="s">
        <v>602</v>
      </c>
      <c r="E113" s="82">
        <v>1</v>
      </c>
      <c r="F113" s="79"/>
      <c r="G113" s="85">
        <f>IF(ISNUMBER(G112),G112-Tabla49[[Gasto ]]+Tabla49[Ingresos],0+Tabla49[[#This Row],[Ingresos]]-Tabla49[[#This Row],[Gasto ]])</f>
        <v>15.810000000000002</v>
      </c>
    </row>
    <row r="114" spans="1:7" x14ac:dyDescent="0.25">
      <c r="A114" s="51">
        <v>43975</v>
      </c>
      <c r="B114" s="89" t="s">
        <v>604</v>
      </c>
      <c r="C114" s="52">
        <f t="shared" si="3"/>
        <v>21</v>
      </c>
      <c r="D114" s="178" t="s">
        <v>602</v>
      </c>
      <c r="E114" s="81">
        <f>12-2+1</f>
        <v>11</v>
      </c>
      <c r="F114" s="78">
        <f>E114</f>
        <v>11</v>
      </c>
      <c r="G114" s="84">
        <f>IF(ISNUMBER(G113),G113-Tabla49[[Gasto ]]+Tabla49[Ingresos],0+Tabla49[[#This Row],[Ingresos]]-Tabla49[[#This Row],[Gasto ]])</f>
        <v>15.810000000000002</v>
      </c>
    </row>
    <row r="115" spans="1:7" x14ac:dyDescent="0.25">
      <c r="A115" s="51">
        <v>43975</v>
      </c>
      <c r="B115" s="89" t="s">
        <v>604</v>
      </c>
      <c r="C115" s="90">
        <f t="shared" si="3"/>
        <v>21</v>
      </c>
      <c r="D115" s="91" t="s">
        <v>601</v>
      </c>
      <c r="E115" s="92">
        <f>6.81-2</f>
        <v>4.8099999999999996</v>
      </c>
      <c r="F115" s="93">
        <f>E115</f>
        <v>4.8099999999999996</v>
      </c>
      <c r="G115" s="84">
        <f>IF(ISNUMBER(G114),G114-Tabla49[[Gasto ]]+Tabla49[Ingresos],0+Tabla49[[#This Row],[Ingresos]]-Tabla49[[#This Row],[Gasto ]])</f>
        <v>15.810000000000002</v>
      </c>
    </row>
    <row r="116" spans="1:7" x14ac:dyDescent="0.25">
      <c r="A116" s="72">
        <v>43976</v>
      </c>
      <c r="B116" s="99" t="s">
        <v>600</v>
      </c>
      <c r="C116" s="54">
        <f t="shared" si="3"/>
        <v>22</v>
      </c>
      <c r="D116" s="55" t="s">
        <v>602</v>
      </c>
      <c r="E116" s="82"/>
      <c r="F116" s="79">
        <v>6</v>
      </c>
      <c r="G116" s="85">
        <f>IF(ISNUMBER(G115),G115-Tabla49[[Gasto ]]+Tabla49[Ingresos],0+Tabla49[[#This Row],[Ingresos]]-Tabla49[[#This Row],[Gasto ]])</f>
        <v>9.8100000000000023</v>
      </c>
    </row>
    <row r="117" spans="1:7" x14ac:dyDescent="0.25">
      <c r="A117" s="72">
        <v>43976</v>
      </c>
      <c r="B117" s="99" t="s">
        <v>600</v>
      </c>
      <c r="C117" s="54">
        <f t="shared" si="3"/>
        <v>22</v>
      </c>
      <c r="D117" s="56" t="s">
        <v>601</v>
      </c>
      <c r="E117" s="82"/>
      <c r="F117" s="79">
        <v>4</v>
      </c>
      <c r="G117" s="85">
        <f>IF(ISNUMBER(G116),G116-Tabla49[[Gasto ]]+Tabla49[Ingresos],0+Tabla49[[#This Row],[Ingresos]]-Tabla49[[#This Row],[Gasto ]])</f>
        <v>5.8100000000000023</v>
      </c>
    </row>
    <row r="118" spans="1:7" x14ac:dyDescent="0.25">
      <c r="A118" s="72">
        <v>43981</v>
      </c>
      <c r="B118" s="100" t="s">
        <v>715</v>
      </c>
      <c r="C118" s="57">
        <f t="shared" si="3"/>
        <v>22</v>
      </c>
      <c r="D118" s="55" t="s">
        <v>602</v>
      </c>
      <c r="E118" s="82">
        <v>1</v>
      </c>
      <c r="F118" s="79"/>
      <c r="G118" s="136">
        <f>IF(ISNUMBER(G117),G117-Tabla49[[Gasto ]]+Tabla49[Ingresos],0+Tabla49[[#This Row],[Ingresos]]-Tabla49[[#This Row],[Gasto ]])</f>
        <v>6.8100000000000023</v>
      </c>
    </row>
    <row r="119" spans="1:7" x14ac:dyDescent="0.25">
      <c r="A119" s="72">
        <v>43981</v>
      </c>
      <c r="B119" s="100" t="s">
        <v>734</v>
      </c>
      <c r="C119" s="57">
        <f t="shared" si="3"/>
        <v>22</v>
      </c>
      <c r="D119" s="55" t="s">
        <v>602</v>
      </c>
      <c r="E119" s="82">
        <v>8</v>
      </c>
      <c r="F119" s="79"/>
      <c r="G119" s="85">
        <f>IF(ISNUMBER(G118),G118-Tabla49[[Gasto ]]+Tabla49[Ingresos],0+Tabla49[[#This Row],[Ingresos]]-Tabla49[[#This Row],[Gasto ]])</f>
        <v>14.810000000000002</v>
      </c>
    </row>
    <row r="120" spans="1:7" x14ac:dyDescent="0.25">
      <c r="A120" s="72">
        <v>43981</v>
      </c>
      <c r="B120" s="135" t="s">
        <v>713</v>
      </c>
      <c r="C120" s="57">
        <f t="shared" si="3"/>
        <v>22</v>
      </c>
      <c r="D120" s="55" t="s">
        <v>602</v>
      </c>
      <c r="E120" s="82">
        <v>10</v>
      </c>
      <c r="F120" s="79"/>
      <c r="G120" s="136">
        <f>IF(ISNUMBER(G119),G119-Tabla49[[Gasto ]]+Tabla49[Ingresos],0+Tabla49[[#This Row],[Ingresos]]-Tabla49[[#This Row],[Gasto ]])</f>
        <v>24.810000000000002</v>
      </c>
    </row>
    <row r="121" spans="1:7" x14ac:dyDescent="0.25">
      <c r="A121" s="72">
        <v>43981</v>
      </c>
      <c r="B121" s="135" t="s">
        <v>713</v>
      </c>
      <c r="C121" s="57">
        <f t="shared" si="3"/>
        <v>22</v>
      </c>
      <c r="D121" s="56" t="s">
        <v>601</v>
      </c>
      <c r="E121" s="82">
        <v>10</v>
      </c>
      <c r="F121" s="79"/>
      <c r="G121" s="136">
        <f>IF(ISNUMBER(G120),G120-Tabla49[[Gasto ]]+Tabla49[Ingresos],0+Tabla49[[#This Row],[Ingresos]]-Tabla49[[#This Row],[Gasto ]])</f>
        <v>34.81</v>
      </c>
    </row>
    <row r="122" spans="1:7" x14ac:dyDescent="0.25">
      <c r="A122" s="51">
        <v>43982</v>
      </c>
      <c r="B122" s="89" t="s">
        <v>604</v>
      </c>
      <c r="C122" s="52">
        <f t="shared" si="3"/>
        <v>22</v>
      </c>
      <c r="D122" s="178" t="s">
        <v>602</v>
      </c>
      <c r="E122" s="81">
        <f>11-6+1+8+10</f>
        <v>24</v>
      </c>
      <c r="F122" s="78">
        <f>E122</f>
        <v>24</v>
      </c>
      <c r="G122" s="84">
        <f>IF(ISNUMBER(G121),G121-Tabla49[[Gasto ]]+Tabla49[Ingresos],0+Tabla49[[#This Row],[Ingresos]]-Tabla49[[#This Row],[Gasto ]])</f>
        <v>34.81</v>
      </c>
    </row>
    <row r="123" spans="1:7" x14ac:dyDescent="0.25">
      <c r="A123" s="51">
        <v>43982</v>
      </c>
      <c r="B123" s="89" t="s">
        <v>604</v>
      </c>
      <c r="C123" s="90">
        <f t="shared" si="3"/>
        <v>22</v>
      </c>
      <c r="D123" s="91" t="s">
        <v>601</v>
      </c>
      <c r="E123" s="92">
        <f>4.81-4+10</f>
        <v>10.809999999999999</v>
      </c>
      <c r="F123" s="93">
        <f>E123</f>
        <v>10.809999999999999</v>
      </c>
      <c r="G123" s="84">
        <f>IF(ISNUMBER(G122),G122-Tabla49[[Gasto ]]+Tabla49[Ingresos],0+Tabla49[[#This Row],[Ingresos]]-Tabla49[[#This Row],[Gasto ]])</f>
        <v>34.81</v>
      </c>
    </row>
    <row r="124" spans="1:7" x14ac:dyDescent="0.25">
      <c r="A124" s="72">
        <v>43983</v>
      </c>
      <c r="B124" s="99" t="s">
        <v>600</v>
      </c>
      <c r="C124" s="54">
        <f t="shared" si="3"/>
        <v>23</v>
      </c>
      <c r="D124" s="55" t="s">
        <v>602</v>
      </c>
      <c r="E124" s="82"/>
      <c r="F124" s="79">
        <v>4</v>
      </c>
      <c r="G124" s="136">
        <f>IF(ISNUMBER(G123),G123-Tabla49[[Gasto ]]+Tabla49[Ingresos],0+Tabla49[[#This Row],[Ingresos]]-Tabla49[[#This Row],[Gasto ]])</f>
        <v>30.810000000000002</v>
      </c>
    </row>
    <row r="125" spans="1:7" x14ac:dyDescent="0.25">
      <c r="A125" s="72">
        <v>43983</v>
      </c>
      <c r="B125" s="99" t="s">
        <v>600</v>
      </c>
      <c r="C125" s="54">
        <f t="shared" si="3"/>
        <v>23</v>
      </c>
      <c r="D125" s="56" t="s">
        <v>601</v>
      </c>
      <c r="E125" s="82"/>
      <c r="F125" s="79">
        <v>6</v>
      </c>
      <c r="G125" s="136">
        <f>IF(ISNUMBER(G124),G124-Tabla49[[Gasto ]]+Tabla49[Ingresos],0+Tabla49[[#This Row],[Ingresos]]-Tabla49[[#This Row],[Gasto ]])</f>
        <v>24.810000000000002</v>
      </c>
    </row>
    <row r="126" spans="1:7" x14ac:dyDescent="0.25">
      <c r="A126" s="51">
        <v>43989</v>
      </c>
      <c r="B126" s="89" t="s">
        <v>604</v>
      </c>
      <c r="C126" s="52">
        <f t="shared" si="3"/>
        <v>23</v>
      </c>
      <c r="D126" s="178" t="s">
        <v>602</v>
      </c>
      <c r="E126" s="81">
        <f>24-4</f>
        <v>20</v>
      </c>
      <c r="F126" s="78">
        <f>E126</f>
        <v>20</v>
      </c>
      <c r="G126" s="84">
        <f>IF(ISNUMBER(G125),G125-Tabla49[[Gasto ]]+Tabla49[Ingresos],0+Tabla49[[#This Row],[Ingresos]]-Tabla49[[#This Row],[Gasto ]])</f>
        <v>24.810000000000002</v>
      </c>
    </row>
    <row r="127" spans="1:7" x14ac:dyDescent="0.25">
      <c r="A127" s="51">
        <v>43989</v>
      </c>
      <c r="B127" s="89" t="s">
        <v>604</v>
      </c>
      <c r="C127" s="90">
        <f t="shared" si="3"/>
        <v>23</v>
      </c>
      <c r="D127" s="91" t="s">
        <v>601</v>
      </c>
      <c r="E127" s="92">
        <f>10.81-6</f>
        <v>4.8100000000000005</v>
      </c>
      <c r="F127" s="93">
        <f>E127</f>
        <v>4.8100000000000005</v>
      </c>
      <c r="G127" s="84">
        <f>IF(ISNUMBER(G126),G126-Tabla49[[Gasto ]]+Tabla49[Ingresos],0+Tabla49[[#This Row],[Ingresos]]-Tabla49[[#This Row],[Gasto ]])</f>
        <v>24.810000000000002</v>
      </c>
    </row>
    <row r="128" spans="1:7" x14ac:dyDescent="0.25">
      <c r="A128" s="72">
        <v>43990</v>
      </c>
      <c r="B128" s="99" t="s">
        <v>600</v>
      </c>
      <c r="C128" s="54">
        <f t="shared" si="3"/>
        <v>24</v>
      </c>
      <c r="D128" s="55" t="s">
        <v>602</v>
      </c>
      <c r="E128" s="82"/>
      <c r="F128" s="79">
        <v>6</v>
      </c>
      <c r="G128" s="136">
        <f>IF(ISNUMBER(G127),G127-Tabla49[[Gasto ]]+Tabla49[Ingresos],0+Tabla49[[#This Row],[Ingresos]]-Tabla49[[#This Row],[Gasto ]])</f>
        <v>18.810000000000002</v>
      </c>
    </row>
    <row r="129" spans="1:7" x14ac:dyDescent="0.25">
      <c r="A129" s="72">
        <v>43990</v>
      </c>
      <c r="B129" s="99" t="s">
        <v>600</v>
      </c>
      <c r="C129" s="54">
        <f t="shared" si="3"/>
        <v>24</v>
      </c>
      <c r="D129" s="56" t="s">
        <v>601</v>
      </c>
      <c r="E129" s="82"/>
      <c r="F129" s="79">
        <v>4</v>
      </c>
      <c r="G129" s="136">
        <f>IF(ISNUMBER(G128),G128-Tabla49[[Gasto ]]+Tabla49[Ingresos],0+Tabla49[[#This Row],[Ingresos]]-Tabla49[[#This Row],[Gasto ]])</f>
        <v>14.810000000000002</v>
      </c>
    </row>
    <row r="130" spans="1:7" x14ac:dyDescent="0.25">
      <c r="A130" s="72">
        <v>43994</v>
      </c>
      <c r="B130" s="100" t="s">
        <v>605</v>
      </c>
      <c r="C130" s="57">
        <f t="shared" si="3"/>
        <v>24</v>
      </c>
      <c r="D130" s="56" t="s">
        <v>601</v>
      </c>
      <c r="E130" s="82">
        <v>1</v>
      </c>
      <c r="F130" s="79"/>
      <c r="G130" s="136">
        <f>IF(ISNUMBER(G129),G129-Tabla49[[Gasto ]]+Tabla49[Ingresos],0+Tabla49[[#This Row],[Ingresos]]-Tabla49[[#This Row],[Gasto ]])</f>
        <v>15.810000000000002</v>
      </c>
    </row>
    <row r="131" spans="1:7" x14ac:dyDescent="0.25">
      <c r="A131" s="72">
        <v>43996</v>
      </c>
      <c r="B131" s="149" t="s">
        <v>713</v>
      </c>
      <c r="C131" s="57">
        <f t="shared" ref="C131:C162" si="4">WEEKNUM(A131,21)</f>
        <v>24</v>
      </c>
      <c r="D131" s="55" t="s">
        <v>602</v>
      </c>
      <c r="E131" s="82">
        <v>10</v>
      </c>
      <c r="F131" s="79"/>
      <c r="G131" s="136">
        <f>IF(ISNUMBER(G130),G130-Tabla49[[Gasto ]]+Tabla49[Ingresos],0+Tabla49[[#This Row],[Ingresos]]-Tabla49[[#This Row],[Gasto ]])</f>
        <v>25.810000000000002</v>
      </c>
    </row>
    <row r="132" spans="1:7" x14ac:dyDescent="0.25">
      <c r="A132" s="51">
        <v>43996</v>
      </c>
      <c r="B132" s="89" t="s">
        <v>604</v>
      </c>
      <c r="C132" s="52">
        <f t="shared" si="4"/>
        <v>24</v>
      </c>
      <c r="D132" s="178" t="s">
        <v>602</v>
      </c>
      <c r="E132" s="81">
        <f>20-6+10</f>
        <v>24</v>
      </c>
      <c r="F132" s="78">
        <f>E132</f>
        <v>24</v>
      </c>
      <c r="G132" s="84">
        <f>IF(ISNUMBER(G131),G131-Tabla49[[Gasto ]]+Tabla49[Ingresos],0+Tabla49[[#This Row],[Ingresos]]-Tabla49[[#This Row],[Gasto ]])</f>
        <v>25.810000000000002</v>
      </c>
    </row>
    <row r="133" spans="1:7" x14ac:dyDescent="0.25">
      <c r="A133" s="72">
        <v>43996</v>
      </c>
      <c r="B133" s="149" t="s">
        <v>713</v>
      </c>
      <c r="C133" s="57">
        <f t="shared" si="4"/>
        <v>24</v>
      </c>
      <c r="D133" s="56" t="s">
        <v>601</v>
      </c>
      <c r="E133" s="82">
        <v>10</v>
      </c>
      <c r="F133" s="79"/>
      <c r="G133" s="136">
        <f>IF(ISNUMBER(G132),G132-Tabla49[[Gasto ]]+Tabla49[Ingresos],0+Tabla49[[#This Row],[Ingresos]]-Tabla49[[#This Row],[Gasto ]])</f>
        <v>35.81</v>
      </c>
    </row>
    <row r="134" spans="1:7" x14ac:dyDescent="0.25">
      <c r="A134" s="51">
        <v>43996</v>
      </c>
      <c r="B134" s="89" t="s">
        <v>604</v>
      </c>
      <c r="C134" s="90">
        <f t="shared" si="4"/>
        <v>24</v>
      </c>
      <c r="D134" s="91" t="s">
        <v>601</v>
      </c>
      <c r="E134" s="92">
        <f>4.81-4+10+1</f>
        <v>11.809999999999999</v>
      </c>
      <c r="F134" s="93">
        <f>E134</f>
        <v>11.809999999999999</v>
      </c>
      <c r="G134" s="84">
        <f>IF(ISNUMBER(G133),G133-Tabla49[[Gasto ]]+Tabla49[Ingresos],0+Tabla49[[#This Row],[Ingresos]]-Tabla49[[#This Row],[Gasto ]])</f>
        <v>35.81</v>
      </c>
    </row>
    <row r="135" spans="1:7" x14ac:dyDescent="0.25">
      <c r="A135" s="72">
        <v>43997</v>
      </c>
      <c r="B135" s="150" t="s">
        <v>600</v>
      </c>
      <c r="C135" s="54">
        <f t="shared" si="4"/>
        <v>25</v>
      </c>
      <c r="D135" s="55" t="s">
        <v>602</v>
      </c>
      <c r="E135" s="82"/>
      <c r="F135" s="79">
        <v>4</v>
      </c>
      <c r="G135" s="136">
        <f>IF(ISNUMBER(G134),G134-Tabla49[[Gasto ]]+Tabla49[Ingresos],0+Tabla49[[#This Row],[Ingresos]]-Tabla49[[#This Row],[Gasto ]])</f>
        <v>31.810000000000002</v>
      </c>
    </row>
    <row r="136" spans="1:7" x14ac:dyDescent="0.25">
      <c r="A136" s="72">
        <v>43997</v>
      </c>
      <c r="B136" s="99" t="s">
        <v>600</v>
      </c>
      <c r="C136" s="54">
        <f t="shared" si="4"/>
        <v>25</v>
      </c>
      <c r="D136" s="56" t="s">
        <v>601</v>
      </c>
      <c r="E136" s="82"/>
      <c r="F136" s="79">
        <v>6</v>
      </c>
      <c r="G136" s="136">
        <f>IF(ISNUMBER(G135),G135-Tabla49[[Gasto ]]+Tabla49[Ingresos],0+Tabla49[[#This Row],[Ingresos]]-Tabla49[[#This Row],[Gasto ]])</f>
        <v>25.810000000000002</v>
      </c>
    </row>
    <row r="137" spans="1:7" x14ac:dyDescent="0.25">
      <c r="A137" s="72">
        <v>43998</v>
      </c>
      <c r="B137" s="96" t="s">
        <v>605</v>
      </c>
      <c r="C137" s="57">
        <f t="shared" si="4"/>
        <v>25</v>
      </c>
      <c r="D137" s="55" t="s">
        <v>602</v>
      </c>
      <c r="E137" s="82">
        <v>1</v>
      </c>
      <c r="F137" s="79"/>
      <c r="G137" s="136">
        <f>IF(ISNUMBER(G136),G136-Tabla49[[Gasto ]]+Tabla49[Ingresos],0+Tabla49[[#This Row],[Ingresos]]-Tabla49[[#This Row],[Gasto ]])</f>
        <v>26.810000000000002</v>
      </c>
    </row>
    <row r="138" spans="1:7" x14ac:dyDescent="0.25">
      <c r="A138" s="72">
        <v>44002</v>
      </c>
      <c r="B138" s="100" t="s">
        <v>715</v>
      </c>
      <c r="C138" s="57">
        <f t="shared" si="4"/>
        <v>25</v>
      </c>
      <c r="D138" s="56" t="s">
        <v>601</v>
      </c>
      <c r="E138" s="82">
        <v>1</v>
      </c>
      <c r="F138" s="79"/>
      <c r="G138" s="136">
        <f>IF(ISNUMBER(G137),G137-Tabla49[[Gasto ]]+Tabla49[Ingresos],0+Tabla49[[#This Row],[Ingresos]]-Tabla49[[#This Row],[Gasto ]])</f>
        <v>27.810000000000002</v>
      </c>
    </row>
    <row r="139" spans="1:7" x14ac:dyDescent="0.25">
      <c r="A139" s="51">
        <v>44003</v>
      </c>
      <c r="B139" s="89" t="s">
        <v>604</v>
      </c>
      <c r="C139" s="52">
        <f t="shared" si="4"/>
        <v>25</v>
      </c>
      <c r="D139" s="178" t="s">
        <v>602</v>
      </c>
      <c r="E139" s="81">
        <f>24-4+1</f>
        <v>21</v>
      </c>
      <c r="F139" s="78">
        <f>E139</f>
        <v>21</v>
      </c>
      <c r="G139" s="84">
        <f>IF(ISNUMBER(G138),G138-Tabla49[[Gasto ]]+Tabla49[Ingresos],0+Tabla49[[#This Row],[Ingresos]]-Tabla49[[#This Row],[Gasto ]])</f>
        <v>27.810000000000002</v>
      </c>
    </row>
    <row r="140" spans="1:7" x14ac:dyDescent="0.25">
      <c r="A140" s="51">
        <v>44003</v>
      </c>
      <c r="B140" s="89" t="s">
        <v>604</v>
      </c>
      <c r="C140" s="90">
        <f t="shared" si="4"/>
        <v>25</v>
      </c>
      <c r="D140" s="91" t="s">
        <v>601</v>
      </c>
      <c r="E140" s="92">
        <f>11.81-6+1</f>
        <v>6.8100000000000005</v>
      </c>
      <c r="F140" s="93">
        <f>E140</f>
        <v>6.8100000000000005</v>
      </c>
      <c r="G140" s="84">
        <f>IF(ISNUMBER(G139),G139-Tabla49[[Gasto ]]+Tabla49[Ingresos],0+Tabla49[[#This Row],[Ingresos]]-Tabla49[[#This Row],[Gasto ]])</f>
        <v>27.810000000000002</v>
      </c>
    </row>
    <row r="141" spans="1:7" x14ac:dyDescent="0.25">
      <c r="A141" s="72">
        <v>44004</v>
      </c>
      <c r="B141" s="99" t="s">
        <v>600</v>
      </c>
      <c r="C141" s="54">
        <f t="shared" si="4"/>
        <v>26</v>
      </c>
      <c r="D141" s="55" t="s">
        <v>602</v>
      </c>
      <c r="E141" s="82"/>
      <c r="F141" s="79">
        <v>10</v>
      </c>
      <c r="G141" s="136">
        <f>IF(ISNUMBER(G140),G140-Tabla49[[Gasto ]]+Tabla49[Ingresos],0+Tabla49[[#This Row],[Ingresos]]-Tabla49[[#This Row],[Gasto ]])</f>
        <v>17.810000000000002</v>
      </c>
    </row>
    <row r="142" spans="1:7" x14ac:dyDescent="0.25">
      <c r="A142" s="51">
        <v>44010</v>
      </c>
      <c r="B142" s="89" t="s">
        <v>604</v>
      </c>
      <c r="C142" s="52">
        <f t="shared" si="4"/>
        <v>26</v>
      </c>
      <c r="D142" s="178" t="s">
        <v>602</v>
      </c>
      <c r="E142" s="81">
        <f>21-10</f>
        <v>11</v>
      </c>
      <c r="F142" s="78">
        <f>E142</f>
        <v>11</v>
      </c>
      <c r="G142" s="84">
        <f>IF(ISNUMBER(G141),G141-Tabla49[[Gasto ]]+Tabla49[Ingresos],0+Tabla49[[#This Row],[Ingresos]]-Tabla49[[#This Row],[Gasto ]])</f>
        <v>17.810000000000002</v>
      </c>
    </row>
    <row r="143" spans="1:7" x14ac:dyDescent="0.25">
      <c r="A143" s="51">
        <v>44010</v>
      </c>
      <c r="B143" s="89" t="s">
        <v>604</v>
      </c>
      <c r="C143" s="90">
        <f t="shared" si="4"/>
        <v>26</v>
      </c>
      <c r="D143" s="91" t="s">
        <v>601</v>
      </c>
      <c r="E143" s="92">
        <f>6.81</f>
        <v>6.81</v>
      </c>
      <c r="F143" s="93">
        <f>E143</f>
        <v>6.81</v>
      </c>
      <c r="G143" s="84">
        <f>IF(ISNUMBER(G142),G142-Tabla49[[Gasto ]]+Tabla49[Ingresos],0+Tabla49[[#This Row],[Ingresos]]-Tabla49[[#This Row],[Gasto ]])</f>
        <v>17.810000000000002</v>
      </c>
    </row>
    <row r="144" spans="1:7" x14ac:dyDescent="0.25">
      <c r="A144" s="72">
        <v>44011</v>
      </c>
      <c r="B144" s="99" t="s">
        <v>600</v>
      </c>
      <c r="C144" s="54">
        <f t="shared" si="4"/>
        <v>27</v>
      </c>
      <c r="D144" s="55" t="s">
        <v>602</v>
      </c>
      <c r="E144" s="82"/>
      <c r="F144" s="79">
        <v>6</v>
      </c>
      <c r="G144" s="136">
        <f>IF(ISNUMBER(G143),G143-Tabla49[[Gasto ]]+Tabla49[Ingresos],0+Tabla49[[#This Row],[Ingresos]]-Tabla49[[#This Row],[Gasto ]])</f>
        <v>11.810000000000002</v>
      </c>
    </row>
    <row r="145" spans="1:7" x14ac:dyDescent="0.25">
      <c r="A145" s="72">
        <v>44011</v>
      </c>
      <c r="B145" s="99" t="s">
        <v>600</v>
      </c>
      <c r="C145" s="54">
        <f t="shared" si="4"/>
        <v>27</v>
      </c>
      <c r="D145" s="56" t="s">
        <v>601</v>
      </c>
      <c r="E145" s="82"/>
      <c r="F145" s="79">
        <v>4</v>
      </c>
      <c r="G145" s="136">
        <f>IF(ISNUMBER(G144),G144-Tabla49[[Gasto ]]+Tabla49[Ingresos],0+Tabla49[[#This Row],[Ingresos]]-Tabla49[[#This Row],[Gasto ]])</f>
        <v>7.8100000000000023</v>
      </c>
    </row>
    <row r="146" spans="1:7" x14ac:dyDescent="0.25">
      <c r="A146" s="72">
        <v>44016</v>
      </c>
      <c r="B146" s="135" t="s">
        <v>713</v>
      </c>
      <c r="C146" s="57">
        <f t="shared" si="4"/>
        <v>27</v>
      </c>
      <c r="D146" s="55" t="s">
        <v>602</v>
      </c>
      <c r="E146" s="82">
        <v>10</v>
      </c>
      <c r="F146" s="79"/>
      <c r="G146" s="136">
        <f>IF(ISNUMBER(G145),G145-Tabla49[[Gasto ]]+Tabla49[Ingresos],0+Tabla49[[#This Row],[Ingresos]]-Tabla49[[#This Row],[Gasto ]])</f>
        <v>17.810000000000002</v>
      </c>
    </row>
    <row r="147" spans="1:7" x14ac:dyDescent="0.25">
      <c r="A147" s="72">
        <v>44016</v>
      </c>
      <c r="B147" s="149" t="s">
        <v>713</v>
      </c>
      <c r="C147" s="57">
        <f t="shared" si="4"/>
        <v>27</v>
      </c>
      <c r="D147" s="56" t="s">
        <v>601</v>
      </c>
      <c r="E147" s="82">
        <v>10</v>
      </c>
      <c r="F147" s="79"/>
      <c r="G147" s="136">
        <f>IF(ISNUMBER(G146),G146-Tabla49[[Gasto ]]+Tabla49[Ingresos],0+Tabla49[[#This Row],[Ingresos]]-Tabla49[[#This Row],[Gasto ]])</f>
        <v>27.810000000000002</v>
      </c>
    </row>
    <row r="148" spans="1:7" x14ac:dyDescent="0.25">
      <c r="A148" s="51">
        <v>44017</v>
      </c>
      <c r="B148" s="89" t="s">
        <v>604</v>
      </c>
      <c r="C148" s="52">
        <f t="shared" si="4"/>
        <v>27</v>
      </c>
      <c r="D148" s="178" t="s">
        <v>602</v>
      </c>
      <c r="E148" s="81">
        <f>11-6+10</f>
        <v>15</v>
      </c>
      <c r="F148" s="78">
        <f>E148</f>
        <v>15</v>
      </c>
      <c r="G148" s="84">
        <f>IF(ISNUMBER(G147),G147-Tabla49[[Gasto ]]+Tabla49[Ingresos],0+Tabla49[[#This Row],[Ingresos]]-Tabla49[[#This Row],[Gasto ]])</f>
        <v>27.810000000000002</v>
      </c>
    </row>
    <row r="149" spans="1:7" x14ac:dyDescent="0.25">
      <c r="A149" s="51">
        <v>44017</v>
      </c>
      <c r="B149" s="106" t="s">
        <v>604</v>
      </c>
      <c r="C149" s="90">
        <f t="shared" si="4"/>
        <v>27</v>
      </c>
      <c r="D149" s="91" t="s">
        <v>601</v>
      </c>
      <c r="E149" s="92">
        <f>6.81-4+10</f>
        <v>12.809999999999999</v>
      </c>
      <c r="F149" s="93">
        <f>E149</f>
        <v>12.809999999999999</v>
      </c>
      <c r="G149" s="84">
        <f>IF(ISNUMBER(G148),G148-Tabla49[[Gasto ]]+Tabla49[Ingresos],0+Tabla49[[#This Row],[Ingresos]]-Tabla49[[#This Row],[Gasto ]])</f>
        <v>27.810000000000002</v>
      </c>
    </row>
    <row r="150" spans="1:7" x14ac:dyDescent="0.25">
      <c r="A150" s="72">
        <v>44018</v>
      </c>
      <c r="B150" s="150" t="s">
        <v>600</v>
      </c>
      <c r="C150" s="54">
        <f t="shared" si="4"/>
        <v>28</v>
      </c>
      <c r="D150" s="55" t="s">
        <v>602</v>
      </c>
      <c r="E150" s="82"/>
      <c r="F150" s="79">
        <v>4</v>
      </c>
      <c r="G150" s="136">
        <f>IF(ISNUMBER(G149),G149-Tabla49[[Gasto ]]+Tabla49[Ingresos],0+Tabla49[[#This Row],[Ingresos]]-Tabla49[[#This Row],[Gasto ]])</f>
        <v>23.810000000000002</v>
      </c>
    </row>
    <row r="151" spans="1:7" x14ac:dyDescent="0.25">
      <c r="A151" s="72">
        <v>44018</v>
      </c>
      <c r="B151" s="150" t="s">
        <v>600</v>
      </c>
      <c r="C151" s="54">
        <f t="shared" si="4"/>
        <v>28</v>
      </c>
      <c r="D151" s="56" t="s">
        <v>601</v>
      </c>
      <c r="E151" s="82"/>
      <c r="F151" s="79">
        <v>6</v>
      </c>
      <c r="G151" s="136">
        <f>IF(ISNUMBER(G150),G150-Tabla49[[Gasto ]]+Tabla49[Ingresos],0+Tabla49[[#This Row],[Ingresos]]-Tabla49[[#This Row],[Gasto ]])</f>
        <v>17.810000000000002</v>
      </c>
    </row>
    <row r="152" spans="1:7" x14ac:dyDescent="0.25">
      <c r="A152" s="72">
        <v>44021</v>
      </c>
      <c r="B152" s="100" t="s">
        <v>715</v>
      </c>
      <c r="C152" s="57">
        <f t="shared" si="4"/>
        <v>28</v>
      </c>
      <c r="D152" s="55" t="s">
        <v>602</v>
      </c>
      <c r="E152" s="82">
        <v>1</v>
      </c>
      <c r="F152" s="79"/>
      <c r="G152" s="136">
        <f>IF(ISNUMBER(G151),G151-Tabla49[[Gasto ]]+Tabla49[Ingresos],0+Tabla49[[#This Row],[Ingresos]]-Tabla49[[#This Row],[Gasto ]])</f>
        <v>18.810000000000002</v>
      </c>
    </row>
    <row r="153" spans="1:7" x14ac:dyDescent="0.25">
      <c r="A153" s="51">
        <v>44024</v>
      </c>
      <c r="B153" s="89" t="s">
        <v>604</v>
      </c>
      <c r="C153" s="52">
        <f t="shared" si="4"/>
        <v>28</v>
      </c>
      <c r="D153" s="178" t="s">
        <v>602</v>
      </c>
      <c r="E153" s="81">
        <f>15-4+1</f>
        <v>12</v>
      </c>
      <c r="F153" s="78">
        <f>E153</f>
        <v>12</v>
      </c>
      <c r="G153" s="84">
        <f>IF(ISNUMBER(G152),G152-Tabla49[[Gasto ]]+Tabla49[Ingresos],0+Tabla49[[#This Row],[Ingresos]]-Tabla49[[#This Row],[Gasto ]])</f>
        <v>18.810000000000002</v>
      </c>
    </row>
    <row r="154" spans="1:7" x14ac:dyDescent="0.25">
      <c r="A154" s="51">
        <v>44024</v>
      </c>
      <c r="B154" s="106" t="s">
        <v>604</v>
      </c>
      <c r="C154" s="90">
        <f t="shared" si="4"/>
        <v>28</v>
      </c>
      <c r="D154" s="91" t="s">
        <v>601</v>
      </c>
      <c r="E154" s="92">
        <f>12.81-6</f>
        <v>6.8100000000000005</v>
      </c>
      <c r="F154" s="93">
        <f>E154</f>
        <v>6.8100000000000005</v>
      </c>
      <c r="G154" s="84">
        <f>IF(ISNUMBER(G153),G153-Tabla49[[Gasto ]]+Tabla49[Ingresos],0+Tabla49[[#This Row],[Ingresos]]-Tabla49[[#This Row],[Gasto ]])</f>
        <v>18.810000000000002</v>
      </c>
    </row>
    <row r="155" spans="1:7" x14ac:dyDescent="0.25">
      <c r="A155" s="72">
        <v>44025</v>
      </c>
      <c r="B155" s="150" t="s">
        <v>600</v>
      </c>
      <c r="C155" s="54">
        <f t="shared" si="4"/>
        <v>29</v>
      </c>
      <c r="D155" s="55" t="s">
        <v>602</v>
      </c>
      <c r="E155" s="82"/>
      <c r="F155" s="79">
        <v>6</v>
      </c>
      <c r="G155" s="136">
        <f>IF(ISNUMBER(G154),G154-Tabla49[[Gasto ]]+Tabla49[Ingresos],0+Tabla49[[#This Row],[Ingresos]]-Tabla49[[#This Row],[Gasto ]])</f>
        <v>12.810000000000002</v>
      </c>
    </row>
    <row r="156" spans="1:7" x14ac:dyDescent="0.25">
      <c r="A156" s="72">
        <v>44025</v>
      </c>
      <c r="B156" s="150" t="s">
        <v>600</v>
      </c>
      <c r="C156" s="54">
        <f t="shared" si="4"/>
        <v>29</v>
      </c>
      <c r="D156" s="56" t="s">
        <v>601</v>
      </c>
      <c r="E156" s="82"/>
      <c r="F156" s="79">
        <v>4</v>
      </c>
      <c r="G156" s="136">
        <f>IF(ISNUMBER(G155),G155-Tabla49[[Gasto ]]+Tabla49[Ingresos],0+Tabla49[[#This Row],[Ingresos]]-Tabla49[[#This Row],[Gasto ]])</f>
        <v>8.8100000000000023</v>
      </c>
    </row>
    <row r="157" spans="1:7" x14ac:dyDescent="0.25">
      <c r="A157" s="72">
        <v>44027</v>
      </c>
      <c r="B157" s="100" t="s">
        <v>605</v>
      </c>
      <c r="C157" s="57">
        <f t="shared" si="4"/>
        <v>29</v>
      </c>
      <c r="D157" s="55" t="s">
        <v>602</v>
      </c>
      <c r="E157" s="82">
        <v>1</v>
      </c>
      <c r="F157" s="79"/>
      <c r="G157" s="136">
        <f>IF(ISNUMBER(G156),G156-Tabla49[[Gasto ]]+Tabla49[Ingresos],0+Tabla49[[#This Row],[Ingresos]]-Tabla49[[#This Row],[Gasto ]])</f>
        <v>9.8100000000000023</v>
      </c>
    </row>
    <row r="158" spans="1:7" x14ac:dyDescent="0.25">
      <c r="A158" s="72">
        <v>44031</v>
      </c>
      <c r="B158" s="146" t="s">
        <v>713</v>
      </c>
      <c r="C158" s="57">
        <f t="shared" si="4"/>
        <v>29</v>
      </c>
      <c r="D158" s="55" t="s">
        <v>602</v>
      </c>
      <c r="E158" s="82">
        <v>10</v>
      </c>
      <c r="F158" s="79"/>
      <c r="G158" s="136">
        <f>IF(ISNUMBER(G157),G157-Tabla49[[Gasto ]]+Tabla49[Ingresos],0+Tabla49[[#This Row],[Ingresos]]-Tabla49[[#This Row],[Gasto ]])</f>
        <v>19.810000000000002</v>
      </c>
    </row>
    <row r="159" spans="1:7" x14ac:dyDescent="0.25">
      <c r="A159" s="72">
        <v>44031</v>
      </c>
      <c r="B159" s="146" t="s">
        <v>713</v>
      </c>
      <c r="C159" s="57">
        <f t="shared" si="4"/>
        <v>29</v>
      </c>
      <c r="D159" s="56" t="s">
        <v>601</v>
      </c>
      <c r="E159" s="82">
        <v>10</v>
      </c>
      <c r="F159" s="79"/>
      <c r="G159" s="136">
        <f>IF(ISNUMBER(G158),G158-Tabla49[[Gasto ]]+Tabla49[Ingresos],0+Tabla49[[#This Row],[Ingresos]]-Tabla49[[#This Row],[Gasto ]])</f>
        <v>29.810000000000002</v>
      </c>
    </row>
    <row r="160" spans="1:7" x14ac:dyDescent="0.25">
      <c r="A160" s="51">
        <v>44031</v>
      </c>
      <c r="B160" s="89" t="s">
        <v>604</v>
      </c>
      <c r="C160" s="52">
        <f t="shared" si="4"/>
        <v>29</v>
      </c>
      <c r="D160" s="178" t="s">
        <v>602</v>
      </c>
      <c r="E160" s="81">
        <f>12+1+10-6</f>
        <v>17</v>
      </c>
      <c r="F160" s="78">
        <f>E160</f>
        <v>17</v>
      </c>
      <c r="G160" s="84">
        <f>IF(ISNUMBER(G159),G159-Tabla49[[Gasto ]]+Tabla49[Ingresos],0+Tabla49[[#This Row],[Ingresos]]-Tabla49[[#This Row],[Gasto ]])</f>
        <v>29.810000000000002</v>
      </c>
    </row>
    <row r="161" spans="1:7" x14ac:dyDescent="0.25">
      <c r="A161" s="51">
        <v>44031</v>
      </c>
      <c r="B161" s="89" t="s">
        <v>604</v>
      </c>
      <c r="C161" s="90">
        <f t="shared" si="4"/>
        <v>29</v>
      </c>
      <c r="D161" s="91" t="s">
        <v>601</v>
      </c>
      <c r="E161" s="92">
        <f>6.81-4+10</f>
        <v>12.809999999999999</v>
      </c>
      <c r="F161" s="93">
        <f>E161</f>
        <v>12.809999999999999</v>
      </c>
      <c r="G161" s="84">
        <f>IF(ISNUMBER(G160),G160-Tabla49[[Gasto ]]+Tabla49[Ingresos],0+Tabla49[[#This Row],[Ingresos]]-Tabla49[[#This Row],[Gasto ]])</f>
        <v>29.810000000000002</v>
      </c>
    </row>
    <row r="162" spans="1:7" x14ac:dyDescent="0.25">
      <c r="A162" s="72">
        <v>44032</v>
      </c>
      <c r="B162" s="150" t="s">
        <v>600</v>
      </c>
      <c r="C162" s="54">
        <f t="shared" si="4"/>
        <v>30</v>
      </c>
      <c r="D162" s="55" t="s">
        <v>602</v>
      </c>
      <c r="E162" s="82"/>
      <c r="F162" s="79">
        <v>4</v>
      </c>
      <c r="G162" s="136">
        <f>IF(ISNUMBER(G161),G161-Tabla49[[Gasto ]]+Tabla49[Ingresos],0+Tabla49[[#This Row],[Ingresos]]-Tabla49[[#This Row],[Gasto ]])</f>
        <v>25.810000000000002</v>
      </c>
    </row>
    <row r="163" spans="1:7" x14ac:dyDescent="0.25">
      <c r="A163" s="72">
        <v>44032</v>
      </c>
      <c r="B163" s="150" t="s">
        <v>600</v>
      </c>
      <c r="C163" s="54">
        <f t="shared" ref="C163:C188" si="5">WEEKNUM(A163,21)</f>
        <v>30</v>
      </c>
      <c r="D163" s="56" t="s">
        <v>601</v>
      </c>
      <c r="E163" s="82"/>
      <c r="F163" s="79">
        <v>6</v>
      </c>
      <c r="G163" s="136">
        <f>IF(ISNUMBER(G162),G162-Tabla49[[Gasto ]]+Tabla49[Ingresos],0+Tabla49[[#This Row],[Ingresos]]-Tabla49[[#This Row],[Gasto ]])</f>
        <v>19.810000000000002</v>
      </c>
    </row>
    <row r="164" spans="1:7" x14ac:dyDescent="0.25">
      <c r="A164" s="72">
        <v>44035</v>
      </c>
      <c r="B164" s="100" t="s">
        <v>715</v>
      </c>
      <c r="C164" s="57">
        <f t="shared" si="5"/>
        <v>30</v>
      </c>
      <c r="D164" s="55" t="s">
        <v>602</v>
      </c>
      <c r="E164" s="82">
        <v>1</v>
      </c>
      <c r="F164" s="79"/>
      <c r="G164" s="136">
        <f>IF(ISNUMBER(G163),G163-Tabla49[[Gasto ]]+Tabla49[Ingresos],0+Tabla49[[#This Row],[Ingresos]]-Tabla49[[#This Row],[Gasto ]])</f>
        <v>20.810000000000002</v>
      </c>
    </row>
    <row r="165" spans="1:7" x14ac:dyDescent="0.25">
      <c r="A165" s="72">
        <v>44037</v>
      </c>
      <c r="B165" s="100" t="s">
        <v>715</v>
      </c>
      <c r="C165" s="57">
        <f t="shared" si="5"/>
        <v>30</v>
      </c>
      <c r="D165" s="56" t="s">
        <v>601</v>
      </c>
      <c r="E165" s="82">
        <v>1</v>
      </c>
      <c r="F165" s="79"/>
      <c r="G165" s="136">
        <f>IF(ISNUMBER(G164),G164-Tabla49[[Gasto ]]+Tabla49[Ingresos],0+Tabla49[[#This Row],[Ingresos]]-Tabla49[[#This Row],[Gasto ]])</f>
        <v>21.810000000000002</v>
      </c>
    </row>
    <row r="166" spans="1:7" x14ac:dyDescent="0.25">
      <c r="A166" s="51">
        <v>44038</v>
      </c>
      <c r="B166" s="89" t="s">
        <v>604</v>
      </c>
      <c r="C166" s="52">
        <f t="shared" si="5"/>
        <v>30</v>
      </c>
      <c r="D166" s="178" t="s">
        <v>602</v>
      </c>
      <c r="E166" s="81">
        <f>17-4+1</f>
        <v>14</v>
      </c>
      <c r="F166" s="78">
        <f>E166</f>
        <v>14</v>
      </c>
      <c r="G166" s="84">
        <f>IF(ISNUMBER(G165),G165-Tabla49[[Gasto ]]+Tabla49[Ingresos],0+Tabla49[[#This Row],[Ingresos]]-Tabla49[[#This Row],[Gasto ]])</f>
        <v>21.810000000000002</v>
      </c>
    </row>
    <row r="167" spans="1:7" x14ac:dyDescent="0.25">
      <c r="A167" s="51">
        <v>44038</v>
      </c>
      <c r="B167" s="89" t="s">
        <v>604</v>
      </c>
      <c r="C167" s="90">
        <f t="shared" si="5"/>
        <v>30</v>
      </c>
      <c r="D167" s="91" t="s">
        <v>601</v>
      </c>
      <c r="E167" s="92">
        <f>12.81-6+1</f>
        <v>7.8100000000000005</v>
      </c>
      <c r="F167" s="93">
        <f>E167</f>
        <v>7.8100000000000005</v>
      </c>
      <c r="G167" s="84">
        <f>IF(ISNUMBER(G166),G166-Tabla49[[Gasto ]]+Tabla49[Ingresos],0+Tabla49[[#This Row],[Ingresos]]-Tabla49[[#This Row],[Gasto ]])</f>
        <v>21.810000000000002</v>
      </c>
    </row>
    <row r="168" spans="1:7" x14ac:dyDescent="0.25">
      <c r="A168" s="72">
        <v>44039</v>
      </c>
      <c r="B168" s="150" t="s">
        <v>600</v>
      </c>
      <c r="C168" s="54">
        <f t="shared" si="5"/>
        <v>31</v>
      </c>
      <c r="D168" s="55" t="s">
        <v>602</v>
      </c>
      <c r="E168" s="82"/>
      <c r="F168" s="79">
        <v>6</v>
      </c>
      <c r="G168" s="136">
        <f>IF(ISNUMBER(G167),G167-Tabla49[[Gasto ]]+Tabla49[Ingresos],0+Tabla49[[#This Row],[Ingresos]]-Tabla49[[#This Row],[Gasto ]])</f>
        <v>15.810000000000002</v>
      </c>
    </row>
    <row r="169" spans="1:7" x14ac:dyDescent="0.25">
      <c r="A169" s="72">
        <v>44039</v>
      </c>
      <c r="B169" s="150" t="s">
        <v>600</v>
      </c>
      <c r="C169" s="54">
        <f t="shared" si="5"/>
        <v>31</v>
      </c>
      <c r="D169" s="56" t="s">
        <v>601</v>
      </c>
      <c r="E169" s="82"/>
      <c r="F169" s="79">
        <v>4</v>
      </c>
      <c r="G169" s="136">
        <f>IF(ISNUMBER(G168),G168-Tabla49[[Gasto ]]+Tabla49[Ingresos],0+Tabla49[[#This Row],[Ingresos]]-Tabla49[[#This Row],[Gasto ]])</f>
        <v>11.810000000000002</v>
      </c>
    </row>
    <row r="170" spans="1:7" x14ac:dyDescent="0.25">
      <c r="A170" s="72">
        <v>44040</v>
      </c>
      <c r="B170" s="100" t="s">
        <v>606</v>
      </c>
      <c r="C170" s="57">
        <f t="shared" si="5"/>
        <v>31</v>
      </c>
      <c r="D170" s="56" t="s">
        <v>601</v>
      </c>
      <c r="E170" s="82">
        <v>4</v>
      </c>
      <c r="F170" s="79"/>
      <c r="G170" s="136">
        <f>IF(ISNUMBER(G169),G169-Tabla49[[Gasto ]]+Tabla49[Ingresos],0+Tabla49[[#This Row],[Ingresos]]-Tabla49[[#This Row],[Gasto ]])</f>
        <v>15.810000000000002</v>
      </c>
    </row>
    <row r="171" spans="1:7" x14ac:dyDescent="0.25">
      <c r="A171" s="72">
        <v>44041</v>
      </c>
      <c r="B171" s="100" t="s">
        <v>715</v>
      </c>
      <c r="C171" s="57">
        <f t="shared" si="5"/>
        <v>31</v>
      </c>
      <c r="D171" s="55" t="s">
        <v>602</v>
      </c>
      <c r="E171" s="82">
        <v>1</v>
      </c>
      <c r="F171" s="79"/>
      <c r="G171" s="136">
        <f>IF(ISNUMBER(G170),G170-Tabla49[[Gasto ]]+Tabla49[Ingresos],0+Tabla49[[#This Row],[Ingresos]]-Tabla49[[#This Row],[Gasto ]])</f>
        <v>16.810000000000002</v>
      </c>
    </row>
    <row r="172" spans="1:7" x14ac:dyDescent="0.25">
      <c r="A172" s="72">
        <v>44044</v>
      </c>
      <c r="B172" s="100" t="s">
        <v>715</v>
      </c>
      <c r="C172" s="57">
        <f t="shared" si="5"/>
        <v>31</v>
      </c>
      <c r="D172" s="55" t="s">
        <v>602</v>
      </c>
      <c r="E172" s="82">
        <v>1</v>
      </c>
      <c r="F172" s="79"/>
      <c r="G172" s="136">
        <f>IF(ISNUMBER(G171),G171-Tabla49[[Gasto ]]+Tabla49[Ingresos],0+Tabla49[[#This Row],[Ingresos]]-Tabla49[[#This Row],[Gasto ]])</f>
        <v>17.810000000000002</v>
      </c>
    </row>
    <row r="173" spans="1:7" x14ac:dyDescent="0.25">
      <c r="A173" s="72">
        <v>44044</v>
      </c>
      <c r="B173" s="100" t="s">
        <v>605</v>
      </c>
      <c r="C173" s="57">
        <f t="shared" si="5"/>
        <v>31</v>
      </c>
      <c r="D173" s="55" t="s">
        <v>602</v>
      </c>
      <c r="E173" s="82">
        <v>1</v>
      </c>
      <c r="F173" s="79"/>
      <c r="G173" s="136">
        <f>IF(ISNUMBER(G172),G172-Tabla49[[Gasto ]]+Tabla49[Ingresos],0+Tabla49[[#This Row],[Ingresos]]-Tabla49[[#This Row],[Gasto ]])</f>
        <v>18.810000000000002</v>
      </c>
    </row>
    <row r="174" spans="1:7" x14ac:dyDescent="0.25">
      <c r="A174" s="51">
        <v>44045</v>
      </c>
      <c r="B174" s="89" t="s">
        <v>604</v>
      </c>
      <c r="C174" s="52">
        <f t="shared" si="5"/>
        <v>31</v>
      </c>
      <c r="D174" s="178" t="s">
        <v>602</v>
      </c>
      <c r="E174" s="81">
        <f>14-6+3</f>
        <v>11</v>
      </c>
      <c r="F174" s="78">
        <f>E174</f>
        <v>11</v>
      </c>
      <c r="G174" s="84">
        <f>IF(ISNUMBER(G173),G173-Tabla49[[Gasto ]]+Tabla49[Ingresos],0+Tabla49[[#This Row],[Ingresos]]-Tabla49[[#This Row],[Gasto ]])</f>
        <v>18.810000000000002</v>
      </c>
    </row>
    <row r="175" spans="1:7" x14ac:dyDescent="0.25">
      <c r="A175" s="51">
        <v>44045</v>
      </c>
      <c r="B175" s="89" t="s">
        <v>604</v>
      </c>
      <c r="C175" s="90">
        <f t="shared" si="5"/>
        <v>31</v>
      </c>
      <c r="D175" s="91" t="s">
        <v>601</v>
      </c>
      <c r="E175" s="92">
        <f>7.81-4+4</f>
        <v>7.81</v>
      </c>
      <c r="F175" s="93">
        <f>E175</f>
        <v>7.81</v>
      </c>
      <c r="G175" s="84">
        <f>IF(ISNUMBER(G174),G174-Tabla49[[Gasto ]]+Tabla49[Ingresos],0+Tabla49[[#This Row],[Ingresos]]-Tabla49[[#This Row],[Gasto ]])</f>
        <v>18.810000000000002</v>
      </c>
    </row>
    <row r="176" spans="1:7" x14ac:dyDescent="0.25">
      <c r="A176" s="72">
        <v>44046</v>
      </c>
      <c r="B176" s="150" t="s">
        <v>600</v>
      </c>
      <c r="C176" s="54">
        <f t="shared" si="5"/>
        <v>32</v>
      </c>
      <c r="D176" s="55" t="s">
        <v>602</v>
      </c>
      <c r="E176" s="82"/>
      <c r="F176" s="79">
        <v>7</v>
      </c>
      <c r="G176" s="136">
        <f>IF(ISNUMBER(G175),G175-Tabla49[[Gasto ]]+Tabla49[Ingresos],0+Tabla49[[#This Row],[Ingresos]]-Tabla49[[#This Row],[Gasto ]])</f>
        <v>11.810000000000002</v>
      </c>
    </row>
    <row r="177" spans="1:7" x14ac:dyDescent="0.25">
      <c r="A177" s="72">
        <v>44046</v>
      </c>
      <c r="B177" s="150" t="s">
        <v>600</v>
      </c>
      <c r="C177" s="54">
        <f t="shared" si="5"/>
        <v>32</v>
      </c>
      <c r="D177" s="56" t="s">
        <v>601</v>
      </c>
      <c r="E177" s="82"/>
      <c r="F177" s="79">
        <v>3</v>
      </c>
      <c r="G177" s="136">
        <f>IF(ISNUMBER(G176),G176-Tabla49[[Gasto ]]+Tabla49[Ingresos],0+Tabla49[[#This Row],[Ingresos]]-Tabla49[[#This Row],[Gasto ]])</f>
        <v>8.8100000000000023</v>
      </c>
    </row>
    <row r="178" spans="1:7" x14ac:dyDescent="0.25">
      <c r="A178" s="72">
        <v>44048</v>
      </c>
      <c r="B178" s="100" t="s">
        <v>605</v>
      </c>
      <c r="C178" s="57">
        <f t="shared" si="5"/>
        <v>32</v>
      </c>
      <c r="D178" s="56" t="s">
        <v>601</v>
      </c>
      <c r="E178" s="82">
        <v>1</v>
      </c>
      <c r="F178" s="79"/>
      <c r="G178" s="136">
        <f>IF(ISNUMBER(G177),G177-Tabla49[[Gasto ]]+Tabla49[Ingresos],0+Tabla49[[#This Row],[Ingresos]]-Tabla49[[#This Row],[Gasto ]])</f>
        <v>9.8100000000000023</v>
      </c>
    </row>
    <row r="179" spans="1:7" x14ac:dyDescent="0.25">
      <c r="A179" s="72">
        <v>44051</v>
      </c>
      <c r="B179" s="100" t="s">
        <v>606</v>
      </c>
      <c r="C179" s="57">
        <f t="shared" si="5"/>
        <v>32</v>
      </c>
      <c r="D179" s="55" t="s">
        <v>602</v>
      </c>
      <c r="E179" s="82">
        <v>4</v>
      </c>
      <c r="F179" s="79"/>
      <c r="G179" s="136">
        <f>IF(ISNUMBER(G178),G178-Tabla49[[Gasto ]]+Tabla49[Ingresos],0+Tabla49[[#This Row],[Ingresos]]-Tabla49[[#This Row],[Gasto ]])</f>
        <v>13.810000000000002</v>
      </c>
    </row>
    <row r="180" spans="1:7" x14ac:dyDescent="0.25">
      <c r="A180" s="72">
        <v>44052</v>
      </c>
      <c r="B180" s="146" t="s">
        <v>713</v>
      </c>
      <c r="C180" s="57">
        <f t="shared" si="5"/>
        <v>32</v>
      </c>
      <c r="D180" s="55" t="s">
        <v>602</v>
      </c>
      <c r="E180" s="82">
        <v>10</v>
      </c>
      <c r="F180" s="79"/>
      <c r="G180" s="136">
        <f>IF(ISNUMBER(G179),G179-Tabla49[[Gasto ]]+Tabla49[Ingresos],0+Tabla49[[#This Row],[Ingresos]]-Tabla49[[#This Row],[Gasto ]])</f>
        <v>23.810000000000002</v>
      </c>
    </row>
    <row r="181" spans="1:7" x14ac:dyDescent="0.25">
      <c r="A181" s="72">
        <v>44052</v>
      </c>
      <c r="B181" s="146" t="s">
        <v>713</v>
      </c>
      <c r="C181" s="57">
        <f t="shared" si="5"/>
        <v>32</v>
      </c>
      <c r="D181" s="56" t="s">
        <v>601</v>
      </c>
      <c r="E181" s="82">
        <v>10</v>
      </c>
      <c r="F181" s="79"/>
      <c r="G181" s="136">
        <f>IF(ISNUMBER(G180),G180-Tabla49[[Gasto ]]+Tabla49[Ingresos],0+Tabla49[[#This Row],[Ingresos]]-Tabla49[[#This Row],[Gasto ]])</f>
        <v>33.81</v>
      </c>
    </row>
    <row r="182" spans="1:7" x14ac:dyDescent="0.25">
      <c r="A182" s="51">
        <v>44052</v>
      </c>
      <c r="B182" s="89" t="s">
        <v>604</v>
      </c>
      <c r="C182" s="52">
        <f t="shared" si="5"/>
        <v>32</v>
      </c>
      <c r="D182" s="178" t="s">
        <v>602</v>
      </c>
      <c r="E182" s="81">
        <f>11-7+4+10</f>
        <v>18</v>
      </c>
      <c r="F182" s="78">
        <f>E182</f>
        <v>18</v>
      </c>
      <c r="G182" s="84">
        <f>IF(ISNUMBER(G181),G181-Tabla49[[Gasto ]]+Tabla49[Ingresos],0+Tabla49[[#This Row],[Ingresos]]-Tabla49[[#This Row],[Gasto ]])</f>
        <v>33.81</v>
      </c>
    </row>
    <row r="183" spans="1:7" x14ac:dyDescent="0.25">
      <c r="A183" s="51">
        <v>44052</v>
      </c>
      <c r="B183" s="89" t="s">
        <v>604</v>
      </c>
      <c r="C183" s="90">
        <f t="shared" si="5"/>
        <v>32</v>
      </c>
      <c r="D183" s="91" t="s">
        <v>601</v>
      </c>
      <c r="E183" s="92">
        <f>7.81-3+1+10</f>
        <v>15.809999999999999</v>
      </c>
      <c r="F183" s="93">
        <f>E183</f>
        <v>15.809999999999999</v>
      </c>
      <c r="G183" s="84">
        <f>IF(ISNUMBER(G182),G182-Tabla49[[Gasto ]]+Tabla49[Ingresos],0+Tabla49[[#This Row],[Ingresos]]-Tabla49[[#This Row],[Gasto ]])</f>
        <v>33.81</v>
      </c>
    </row>
    <row r="184" spans="1:7" x14ac:dyDescent="0.25">
      <c r="A184" s="72">
        <v>44053</v>
      </c>
      <c r="B184" s="150" t="s">
        <v>600</v>
      </c>
      <c r="C184" s="54">
        <f t="shared" si="5"/>
        <v>33</v>
      </c>
      <c r="D184" s="55" t="s">
        <v>602</v>
      </c>
      <c r="E184" s="82"/>
      <c r="F184" s="79">
        <v>4</v>
      </c>
      <c r="G184" s="136">
        <f>IF(ISNUMBER(G183),G183-Tabla49[[Gasto ]]+Tabla49[Ingresos],0+Tabla49[[#This Row],[Ingresos]]-Tabla49[[#This Row],[Gasto ]])</f>
        <v>29.810000000000002</v>
      </c>
    </row>
    <row r="185" spans="1:7" x14ac:dyDescent="0.25">
      <c r="A185" s="72">
        <v>44053</v>
      </c>
      <c r="B185" s="150" t="s">
        <v>600</v>
      </c>
      <c r="C185" s="54">
        <f t="shared" si="5"/>
        <v>33</v>
      </c>
      <c r="D185" s="56" t="s">
        <v>601</v>
      </c>
      <c r="E185" s="82"/>
      <c r="F185" s="79">
        <v>6</v>
      </c>
      <c r="G185" s="136">
        <f>IF(ISNUMBER(G184),G184-Tabla49[[Gasto ]]+Tabla49[Ingresos],0+Tabla49[[#This Row],[Ingresos]]-Tabla49[[#This Row],[Gasto ]])</f>
        <v>23.810000000000002</v>
      </c>
    </row>
    <row r="186" spans="1:7" x14ac:dyDescent="0.25">
      <c r="A186" s="72">
        <v>44055</v>
      </c>
      <c r="B186" s="100" t="s">
        <v>605</v>
      </c>
      <c r="C186" s="57">
        <f t="shared" si="5"/>
        <v>33</v>
      </c>
      <c r="D186" s="56" t="s">
        <v>601</v>
      </c>
      <c r="E186" s="82">
        <v>1</v>
      </c>
      <c r="F186" s="79"/>
      <c r="G186" s="136">
        <f>IF(ISNUMBER(G185),G185-Tabla49[[Gasto ]]+Tabla49[Ingresos],0+Tabla49[[#This Row],[Ingresos]]-Tabla49[[#This Row],[Gasto ]])</f>
        <v>24.810000000000002</v>
      </c>
    </row>
    <row r="187" spans="1:7" x14ac:dyDescent="0.25">
      <c r="A187" s="51">
        <v>44059</v>
      </c>
      <c r="B187" s="89" t="s">
        <v>604</v>
      </c>
      <c r="C187" s="52">
        <f t="shared" si="5"/>
        <v>33</v>
      </c>
      <c r="D187" s="178" t="s">
        <v>602</v>
      </c>
      <c r="E187" s="81">
        <f>18-4</f>
        <v>14</v>
      </c>
      <c r="F187" s="78">
        <f>E187</f>
        <v>14</v>
      </c>
      <c r="G187" s="84">
        <f>IF(ISNUMBER(G186),G186-Tabla49[[Gasto ]]+Tabla49[Ingresos],0+Tabla49[[#This Row],[Ingresos]]-Tabla49[[#This Row],[Gasto ]])</f>
        <v>24.810000000000002</v>
      </c>
    </row>
    <row r="188" spans="1:7" x14ac:dyDescent="0.25">
      <c r="A188" s="51">
        <v>44059</v>
      </c>
      <c r="B188" s="89" t="s">
        <v>604</v>
      </c>
      <c r="C188" s="90">
        <f t="shared" si="5"/>
        <v>33</v>
      </c>
      <c r="D188" s="91" t="s">
        <v>601</v>
      </c>
      <c r="E188" s="92">
        <f>15.81-6+1</f>
        <v>10.81</v>
      </c>
      <c r="F188" s="93">
        <f>E188</f>
        <v>10.81</v>
      </c>
      <c r="G188" s="84">
        <f>IF(ISNUMBER(G187),G187-Tabla49[[Gasto ]]+Tabla49[Ingresos],0+Tabla49[[#This Row],[Ingresos]]-Tabla49[[#This Row],[Gasto ]])</f>
        <v>24.810000000000002</v>
      </c>
    </row>
    <row r="189" spans="1:7" x14ac:dyDescent="0.25">
      <c r="A189" s="72">
        <v>44060</v>
      </c>
      <c r="B189" s="150" t="s">
        <v>600</v>
      </c>
      <c r="C189" s="54">
        <f t="shared" ref="C189:C200" si="6">WEEKNUM(A189,21)</f>
        <v>34</v>
      </c>
      <c r="D189" s="55" t="s">
        <v>602</v>
      </c>
      <c r="E189" s="82"/>
      <c r="F189" s="79">
        <v>10</v>
      </c>
      <c r="G189" s="136">
        <f>IF(ISNUMBER(G188),G188-Tabla49[[Gasto ]]+Tabla49[Ingresos],0+Tabla49[[#This Row],[Ingresos]]-Tabla49[[#This Row],[Gasto ]])</f>
        <v>14.810000000000002</v>
      </c>
    </row>
    <row r="190" spans="1:7" x14ac:dyDescent="0.25">
      <c r="A190" s="72">
        <v>44063</v>
      </c>
      <c r="B190" s="100" t="s">
        <v>734</v>
      </c>
      <c r="C190" s="57">
        <f t="shared" si="6"/>
        <v>34</v>
      </c>
      <c r="D190" s="55" t="s">
        <v>602</v>
      </c>
      <c r="E190" s="82">
        <v>8</v>
      </c>
      <c r="F190" s="79"/>
      <c r="G190" s="136">
        <f>IF(ISNUMBER(G189),G189-Tabla49[[Gasto ]]+Tabla49[Ingresos],0+Tabla49[[#This Row],[Ingresos]]-Tabla49[[#This Row],[Gasto ]])</f>
        <v>22.810000000000002</v>
      </c>
    </row>
    <row r="191" spans="1:7" x14ac:dyDescent="0.25">
      <c r="A191" s="72">
        <v>44064</v>
      </c>
      <c r="B191" s="100" t="s">
        <v>605</v>
      </c>
      <c r="C191" s="57">
        <f t="shared" si="6"/>
        <v>34</v>
      </c>
      <c r="D191" s="55" t="s">
        <v>602</v>
      </c>
      <c r="E191" s="82">
        <v>1</v>
      </c>
      <c r="F191" s="79"/>
      <c r="G191" s="136">
        <f>IF(ISNUMBER(G190),G190-Tabla49[[Gasto ]]+Tabla49[Ingresos],0+Tabla49[[#This Row],[Ingresos]]-Tabla49[[#This Row],[Gasto ]])</f>
        <v>23.810000000000002</v>
      </c>
    </row>
    <row r="192" spans="1:7" x14ac:dyDescent="0.25">
      <c r="A192" s="72">
        <v>44065</v>
      </c>
      <c r="B192" s="100" t="s">
        <v>715</v>
      </c>
      <c r="C192" s="57">
        <f t="shared" si="6"/>
        <v>34</v>
      </c>
      <c r="D192" s="55" t="s">
        <v>602</v>
      </c>
      <c r="E192" s="82">
        <v>1</v>
      </c>
      <c r="F192" s="79"/>
      <c r="G192" s="136">
        <f>IF(ISNUMBER(G191),G191-Tabla49[[Gasto ]]+Tabla49[Ingresos],0+Tabla49[[#This Row],[Ingresos]]-Tabla49[[#This Row],[Gasto ]])</f>
        <v>24.810000000000002</v>
      </c>
    </row>
    <row r="193" spans="1:7" x14ac:dyDescent="0.25">
      <c r="A193" s="51">
        <v>44066</v>
      </c>
      <c r="B193" s="89" t="s">
        <v>604</v>
      </c>
      <c r="C193" s="52">
        <f t="shared" si="6"/>
        <v>34</v>
      </c>
      <c r="D193" s="178" t="s">
        <v>602</v>
      </c>
      <c r="E193" s="81">
        <f>14-10+10</f>
        <v>14</v>
      </c>
      <c r="F193" s="78">
        <f>E193</f>
        <v>14</v>
      </c>
      <c r="G193" s="84">
        <f>IF(ISNUMBER(G192),G192-Tabla49[[Gasto ]]+Tabla49[Ingresos],0+Tabla49[[#This Row],[Ingresos]]-Tabla49[[#This Row],[Gasto ]])</f>
        <v>24.810000000000002</v>
      </c>
    </row>
    <row r="194" spans="1:7" x14ac:dyDescent="0.25">
      <c r="A194" s="51">
        <v>44066</v>
      </c>
      <c r="B194" s="89" t="s">
        <v>604</v>
      </c>
      <c r="C194" s="90">
        <f t="shared" si="6"/>
        <v>34</v>
      </c>
      <c r="D194" s="91" t="s">
        <v>601</v>
      </c>
      <c r="E194" s="92">
        <f>10.81</f>
        <v>10.81</v>
      </c>
      <c r="F194" s="93">
        <f>E194</f>
        <v>10.81</v>
      </c>
      <c r="G194" s="84">
        <f>IF(ISNUMBER(G193),G193-Tabla49[[Gasto ]]+Tabla49[Ingresos],0+Tabla49[[#This Row],[Ingresos]]-Tabla49[[#This Row],[Gasto ]])</f>
        <v>24.810000000000002</v>
      </c>
    </row>
    <row r="195" spans="1:7" x14ac:dyDescent="0.25">
      <c r="A195" s="72">
        <v>44067</v>
      </c>
      <c r="B195" s="150" t="s">
        <v>600</v>
      </c>
      <c r="C195" s="54">
        <f t="shared" si="6"/>
        <v>35</v>
      </c>
      <c r="D195" s="56" t="s">
        <v>601</v>
      </c>
      <c r="E195" s="82"/>
      <c r="F195" s="79">
        <v>10</v>
      </c>
      <c r="G195" s="136">
        <f>IF(ISNUMBER(G194),G194-Tabla49[[Gasto ]]+Tabla49[Ingresos],0+Tabla49[[#This Row],[Ingresos]]-Tabla49[[#This Row],[Gasto ]])</f>
        <v>14.810000000000002</v>
      </c>
    </row>
    <row r="196" spans="1:7" x14ac:dyDescent="0.25">
      <c r="A196" s="72">
        <v>44070</v>
      </c>
      <c r="B196" s="100" t="s">
        <v>605</v>
      </c>
      <c r="C196" s="57">
        <f t="shared" si="6"/>
        <v>35</v>
      </c>
      <c r="D196" s="56" t="s">
        <v>601</v>
      </c>
      <c r="E196" s="82">
        <v>1</v>
      </c>
      <c r="F196" s="79"/>
      <c r="G196" s="136">
        <f>IF(ISNUMBER(G195),G195-Tabla49[[Gasto ]]+Tabla49[Ingresos],0+Tabla49[[#This Row],[Ingresos]]-Tabla49[[#This Row],[Gasto ]])</f>
        <v>15.810000000000002</v>
      </c>
    </row>
    <row r="197" spans="1:7" x14ac:dyDescent="0.25">
      <c r="A197" s="72">
        <v>44070</v>
      </c>
      <c r="B197" s="100" t="s">
        <v>715</v>
      </c>
      <c r="C197" s="57">
        <f t="shared" si="6"/>
        <v>35</v>
      </c>
      <c r="D197" s="56" t="s">
        <v>601</v>
      </c>
      <c r="E197" s="82">
        <v>1</v>
      </c>
      <c r="F197" s="79"/>
      <c r="G197" s="136">
        <f>IF(ISNUMBER(G196),G196-Tabla49[[Gasto ]]+Tabla49[Ingresos],0+Tabla49[[#This Row],[Ingresos]]-Tabla49[[#This Row],[Gasto ]])</f>
        <v>16.810000000000002</v>
      </c>
    </row>
    <row r="198" spans="1:7" x14ac:dyDescent="0.25">
      <c r="A198" s="72">
        <v>44071</v>
      </c>
      <c r="B198" s="100" t="s">
        <v>606</v>
      </c>
      <c r="C198" s="57">
        <f t="shared" si="6"/>
        <v>35</v>
      </c>
      <c r="D198" s="56" t="s">
        <v>601</v>
      </c>
      <c r="E198" s="82">
        <v>4</v>
      </c>
      <c r="F198" s="79"/>
      <c r="G198" s="136">
        <f>IF(ISNUMBER(G197),G197-Tabla49[[Gasto ]]+Tabla49[Ingresos],0+Tabla49[[#This Row],[Ingresos]]-Tabla49[[#This Row],[Gasto ]])</f>
        <v>20.810000000000002</v>
      </c>
    </row>
    <row r="199" spans="1:7" x14ac:dyDescent="0.25">
      <c r="A199" s="51">
        <v>44073</v>
      </c>
      <c r="B199" s="89" t="s">
        <v>604</v>
      </c>
      <c r="C199" s="52">
        <f t="shared" si="6"/>
        <v>35</v>
      </c>
      <c r="D199" s="178" t="s">
        <v>602</v>
      </c>
      <c r="E199" s="81">
        <f>14</f>
        <v>14</v>
      </c>
      <c r="F199" s="78">
        <f>E199</f>
        <v>14</v>
      </c>
      <c r="G199" s="84">
        <f>IF(ISNUMBER(G198),G198-Tabla49[[Gasto ]]+Tabla49[Ingresos],0+Tabla49[[#This Row],[Ingresos]]-Tabla49[[#This Row],[Gasto ]])</f>
        <v>20.810000000000002</v>
      </c>
    </row>
    <row r="200" spans="1:7" x14ac:dyDescent="0.25">
      <c r="A200" s="51">
        <v>44073</v>
      </c>
      <c r="B200" s="89" t="s">
        <v>604</v>
      </c>
      <c r="C200" s="90">
        <f t="shared" si="6"/>
        <v>35</v>
      </c>
      <c r="D200" s="91" t="s">
        <v>601</v>
      </c>
      <c r="E200" s="92">
        <f>10.81-10+4+2</f>
        <v>6.8100000000000005</v>
      </c>
      <c r="F200" s="93">
        <f>E200</f>
        <v>6.8100000000000005</v>
      </c>
      <c r="G200" s="84">
        <f>IF(ISNUMBER(G199),G199-Tabla49[[Gasto ]]+Tabla49[Ingresos],0+Tabla49[[#This Row],[Ingresos]]-Tabla49[[#This Row],[Gasto ]])</f>
        <v>20.810000000000002</v>
      </c>
    </row>
    <row r="201" spans="1:7" ht="15" x14ac:dyDescent="0.25">
      <c r="A201" s="22" t="s">
        <v>16</v>
      </c>
      <c r="B201"/>
      <c r="C201" s="23"/>
      <c r="D201" s="20"/>
      <c r="E201" s="86">
        <f>SUBTOTAL(109,Tabla49[Ingresos])</f>
        <v>1137.1599999999989</v>
      </c>
      <c r="F201" s="87">
        <f>SUBTOTAL(109,Tabla49[[Gasto ]])</f>
        <v>1116.349999999999</v>
      </c>
      <c r="G201" s="88">
        <f>+Tabla49[[#Totals],[Ingresos]]-Tabla49[[#Totals],[Gasto ]]</f>
        <v>20.809999999999945</v>
      </c>
    </row>
  </sheetData>
  <mergeCells count="1">
    <mergeCell ref="A1:G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/>
  <dimension ref="A1:T679"/>
  <sheetViews>
    <sheetView topLeftCell="A667" zoomScale="180" zoomScaleNormal="145" workbookViewId="0">
      <selection activeCell="A675" sqref="A675:B679"/>
    </sheetView>
  </sheetViews>
  <sheetFormatPr baseColWidth="10" defaultColWidth="10.7109375" defaultRowHeight="12.75" x14ac:dyDescent="0.25"/>
  <cols>
    <col min="1" max="1" width="4" style="17" bestFit="1" customWidth="1"/>
    <col min="2" max="2" width="8.7109375" style="17" bestFit="1" customWidth="1"/>
    <col min="3" max="3" width="10.28515625" style="17" bestFit="1" customWidth="1"/>
    <col min="4" max="4" width="4" style="17" bestFit="1" customWidth="1"/>
    <col min="5" max="5" width="5.140625" style="17" bestFit="1" customWidth="1"/>
    <col min="6" max="11" width="3.28515625" style="17" bestFit="1" customWidth="1"/>
    <col min="12" max="12" width="3" style="17" bestFit="1" customWidth="1"/>
    <col min="13" max="13" width="2.28515625" style="17" bestFit="1" customWidth="1"/>
    <col min="14" max="14" width="4.28515625" style="17" bestFit="1" customWidth="1"/>
    <col min="15" max="15" width="8.42578125" style="17" bestFit="1" customWidth="1"/>
    <col min="16" max="17" width="3.140625" style="17" bestFit="1" customWidth="1"/>
    <col min="18" max="18" width="10.7109375" style="17"/>
    <col min="19" max="19" width="2" style="17" bestFit="1" customWidth="1"/>
    <col min="20" max="20" width="3.140625" style="17" bestFit="1" customWidth="1"/>
    <col min="21" max="16384" width="10.7109375" style="17"/>
  </cols>
  <sheetData>
    <row r="1" spans="1:15" x14ac:dyDescent="0.25">
      <c r="A1" s="187" t="s">
        <v>17</v>
      </c>
      <c r="B1" s="187" t="s">
        <v>18</v>
      </c>
      <c r="C1" s="187" t="s">
        <v>19</v>
      </c>
      <c r="D1" s="188" t="s">
        <v>20</v>
      </c>
      <c r="E1" s="188" t="s">
        <v>21</v>
      </c>
      <c r="F1" s="188" t="s">
        <v>22</v>
      </c>
      <c r="G1" s="188" t="s">
        <v>23</v>
      </c>
      <c r="H1" s="188" t="s">
        <v>24</v>
      </c>
      <c r="I1" s="188" t="s">
        <v>25</v>
      </c>
      <c r="J1" s="188" t="s">
        <v>26</v>
      </c>
      <c r="K1" s="188" t="s">
        <v>27</v>
      </c>
      <c r="L1" s="187" t="s">
        <v>28</v>
      </c>
      <c r="M1" s="187" t="s">
        <v>29</v>
      </c>
      <c r="N1" s="188" t="s">
        <v>30</v>
      </c>
      <c r="O1" s="189" t="s">
        <v>12</v>
      </c>
    </row>
    <row r="2" spans="1:15" x14ac:dyDescent="0.25">
      <c r="A2" s="190">
        <v>313</v>
      </c>
      <c r="B2" s="191" t="s">
        <v>31</v>
      </c>
      <c r="C2" s="192">
        <v>41641</v>
      </c>
      <c r="D2" s="190" t="str">
        <f t="shared" ref="D2:D25" si="0">CHOOSE(WEEKDAY(C2),"D","L","M","X","J","V","S")</f>
        <v>J</v>
      </c>
      <c r="E2" s="193">
        <f t="shared" ref="E2:E25" si="1">WEEKNUM(C2,21)</f>
        <v>1</v>
      </c>
      <c r="F2" s="194">
        <v>37</v>
      </c>
      <c r="G2" s="194">
        <v>42</v>
      </c>
      <c r="H2" s="194">
        <v>35</v>
      </c>
      <c r="I2" s="194">
        <v>21</v>
      </c>
      <c r="J2" s="194">
        <v>33</v>
      </c>
      <c r="K2" s="194">
        <v>41</v>
      </c>
      <c r="L2" s="194">
        <v>38</v>
      </c>
      <c r="M2" s="194">
        <v>1</v>
      </c>
      <c r="N2" s="190" t="s">
        <v>32</v>
      </c>
      <c r="O2" s="195"/>
    </row>
    <row r="3" spans="1:15" x14ac:dyDescent="0.25">
      <c r="A3" s="190">
        <f>+A2+1</f>
        <v>314</v>
      </c>
      <c r="B3" s="191" t="s">
        <v>33</v>
      </c>
      <c r="C3" s="192">
        <f>+C2+2</f>
        <v>41643</v>
      </c>
      <c r="D3" s="190" t="str">
        <f t="shared" si="0"/>
        <v>S</v>
      </c>
      <c r="E3" s="193">
        <f t="shared" si="1"/>
        <v>1</v>
      </c>
      <c r="F3" s="194">
        <v>18</v>
      </c>
      <c r="G3" s="194">
        <v>13</v>
      </c>
      <c r="H3" s="194">
        <v>45</v>
      </c>
      <c r="I3" s="194">
        <v>43</v>
      </c>
      <c r="J3" s="194">
        <v>11</v>
      </c>
      <c r="K3" s="194">
        <v>16</v>
      </c>
      <c r="L3" s="194">
        <v>49</v>
      </c>
      <c r="M3" s="194">
        <v>9</v>
      </c>
      <c r="N3" s="190" t="s">
        <v>32</v>
      </c>
      <c r="O3" s="195"/>
    </row>
    <row r="4" spans="1:15" x14ac:dyDescent="0.25">
      <c r="A4" s="190">
        <f t="shared" ref="A4:A67" si="2">+A3+1</f>
        <v>315</v>
      </c>
      <c r="B4" s="191" t="s">
        <v>34</v>
      </c>
      <c r="C4" s="192">
        <f>+C2+7</f>
        <v>41648</v>
      </c>
      <c r="D4" s="190" t="str">
        <f t="shared" si="0"/>
        <v>J</v>
      </c>
      <c r="E4" s="193">
        <f t="shared" si="1"/>
        <v>2</v>
      </c>
      <c r="F4" s="194">
        <v>32</v>
      </c>
      <c r="G4" s="194">
        <v>41</v>
      </c>
      <c r="H4" s="194">
        <v>13</v>
      </c>
      <c r="I4" s="194">
        <v>45</v>
      </c>
      <c r="J4" s="194">
        <v>30</v>
      </c>
      <c r="K4" s="194">
        <v>15</v>
      </c>
      <c r="L4" s="194">
        <v>43</v>
      </c>
      <c r="M4" s="194">
        <v>8</v>
      </c>
      <c r="N4" s="190" t="s">
        <v>32</v>
      </c>
      <c r="O4" s="195"/>
    </row>
    <row r="5" spans="1:15" x14ac:dyDescent="0.25">
      <c r="A5" s="190">
        <f t="shared" si="2"/>
        <v>316</v>
      </c>
      <c r="B5" s="191" t="s">
        <v>35</v>
      </c>
      <c r="C5" s="192">
        <f>+C3+7</f>
        <v>41650</v>
      </c>
      <c r="D5" s="190" t="str">
        <f t="shared" si="0"/>
        <v>S</v>
      </c>
      <c r="E5" s="193">
        <f t="shared" si="1"/>
        <v>2</v>
      </c>
      <c r="F5" s="194">
        <v>16</v>
      </c>
      <c r="G5" s="194">
        <v>9</v>
      </c>
      <c r="H5" s="194">
        <v>43</v>
      </c>
      <c r="I5" s="194">
        <v>35</v>
      </c>
      <c r="J5" s="194">
        <v>27</v>
      </c>
      <c r="K5" s="194">
        <v>46</v>
      </c>
      <c r="L5" s="194">
        <v>34</v>
      </c>
      <c r="M5" s="194">
        <v>9</v>
      </c>
      <c r="N5" s="190" t="s">
        <v>32</v>
      </c>
      <c r="O5" s="195"/>
    </row>
    <row r="6" spans="1:15" x14ac:dyDescent="0.25">
      <c r="A6" s="190">
        <f t="shared" si="2"/>
        <v>317</v>
      </c>
      <c r="B6" s="191" t="s">
        <v>36</v>
      </c>
      <c r="C6" s="192">
        <f t="shared" ref="C6:C37" si="3">C4+7</f>
        <v>41655</v>
      </c>
      <c r="D6" s="190" t="str">
        <f t="shared" si="0"/>
        <v>J</v>
      </c>
      <c r="E6" s="193">
        <f t="shared" si="1"/>
        <v>3</v>
      </c>
      <c r="F6" s="194">
        <v>13</v>
      </c>
      <c r="G6" s="194">
        <v>9</v>
      </c>
      <c r="H6" s="194">
        <v>12</v>
      </c>
      <c r="I6" s="194">
        <v>48</v>
      </c>
      <c r="J6" s="194">
        <v>29</v>
      </c>
      <c r="K6" s="194">
        <v>7</v>
      </c>
      <c r="L6" s="194">
        <v>46</v>
      </c>
      <c r="M6" s="194">
        <v>5</v>
      </c>
      <c r="N6" s="190" t="s">
        <v>32</v>
      </c>
      <c r="O6" s="195"/>
    </row>
    <row r="7" spans="1:15" x14ac:dyDescent="0.25">
      <c r="A7" s="190">
        <f t="shared" si="2"/>
        <v>318</v>
      </c>
      <c r="B7" s="191" t="s">
        <v>37</v>
      </c>
      <c r="C7" s="192">
        <f t="shared" si="3"/>
        <v>41657</v>
      </c>
      <c r="D7" s="190" t="str">
        <f t="shared" si="0"/>
        <v>S</v>
      </c>
      <c r="E7" s="193">
        <f t="shared" si="1"/>
        <v>3</v>
      </c>
      <c r="F7" s="194">
        <v>24</v>
      </c>
      <c r="G7" s="194">
        <v>27</v>
      </c>
      <c r="H7" s="194">
        <v>1</v>
      </c>
      <c r="I7" s="194">
        <v>36</v>
      </c>
      <c r="J7" s="194">
        <v>46</v>
      </c>
      <c r="K7" s="194">
        <v>3</v>
      </c>
      <c r="L7" s="194">
        <v>12</v>
      </c>
      <c r="M7" s="194">
        <v>5</v>
      </c>
      <c r="N7" s="190" t="s">
        <v>32</v>
      </c>
      <c r="O7" s="195"/>
    </row>
    <row r="8" spans="1:15" x14ac:dyDescent="0.25">
      <c r="A8" s="190">
        <f t="shared" si="2"/>
        <v>319</v>
      </c>
      <c r="B8" s="191" t="s">
        <v>38</v>
      </c>
      <c r="C8" s="192">
        <f t="shared" si="3"/>
        <v>41662</v>
      </c>
      <c r="D8" s="190" t="str">
        <f t="shared" si="0"/>
        <v>J</v>
      </c>
      <c r="E8" s="193">
        <f t="shared" si="1"/>
        <v>4</v>
      </c>
      <c r="F8" s="194">
        <v>49</v>
      </c>
      <c r="G8" s="194">
        <v>34</v>
      </c>
      <c r="H8" s="194">
        <v>47</v>
      </c>
      <c r="I8" s="194">
        <v>24</v>
      </c>
      <c r="J8" s="194">
        <v>5</v>
      </c>
      <c r="K8" s="194">
        <v>45</v>
      </c>
      <c r="L8" s="194">
        <v>14</v>
      </c>
      <c r="M8" s="194">
        <v>0</v>
      </c>
      <c r="N8" s="190" t="s">
        <v>32</v>
      </c>
      <c r="O8" s="195"/>
    </row>
    <row r="9" spans="1:15" x14ac:dyDescent="0.25">
      <c r="A9" s="190">
        <f t="shared" si="2"/>
        <v>320</v>
      </c>
      <c r="B9" s="191" t="s">
        <v>39</v>
      </c>
      <c r="C9" s="192">
        <f t="shared" si="3"/>
        <v>41664</v>
      </c>
      <c r="D9" s="190" t="str">
        <f t="shared" si="0"/>
        <v>S</v>
      </c>
      <c r="E9" s="193">
        <f t="shared" si="1"/>
        <v>4</v>
      </c>
      <c r="F9" s="194">
        <v>7</v>
      </c>
      <c r="G9" s="194">
        <v>6</v>
      </c>
      <c r="H9" s="194">
        <v>34</v>
      </c>
      <c r="I9" s="194">
        <v>49</v>
      </c>
      <c r="J9" s="194">
        <v>21</v>
      </c>
      <c r="K9" s="194">
        <v>3</v>
      </c>
      <c r="L9" s="194">
        <v>35</v>
      </c>
      <c r="M9" s="194">
        <v>1</v>
      </c>
      <c r="N9" s="190" t="s">
        <v>32</v>
      </c>
      <c r="O9" s="195"/>
    </row>
    <row r="10" spans="1:15" x14ac:dyDescent="0.25">
      <c r="A10" s="190">
        <f t="shared" si="2"/>
        <v>321</v>
      </c>
      <c r="B10" s="191" t="s">
        <v>40</v>
      </c>
      <c r="C10" s="192">
        <f t="shared" si="3"/>
        <v>41669</v>
      </c>
      <c r="D10" s="190" t="str">
        <f t="shared" si="0"/>
        <v>J</v>
      </c>
      <c r="E10" s="193">
        <f t="shared" si="1"/>
        <v>5</v>
      </c>
      <c r="F10" s="194">
        <v>41</v>
      </c>
      <c r="G10" s="194">
        <v>2</v>
      </c>
      <c r="H10" s="194">
        <v>18</v>
      </c>
      <c r="I10" s="194">
        <v>33</v>
      </c>
      <c r="J10" s="194">
        <v>3</v>
      </c>
      <c r="K10" s="194">
        <v>36</v>
      </c>
      <c r="L10" s="194">
        <v>4</v>
      </c>
      <c r="M10" s="194">
        <v>8</v>
      </c>
      <c r="N10" s="190" t="s">
        <v>32</v>
      </c>
      <c r="O10" s="195"/>
    </row>
    <row r="11" spans="1:15" x14ac:dyDescent="0.25">
      <c r="A11" s="190">
        <f t="shared" si="2"/>
        <v>322</v>
      </c>
      <c r="B11" s="191" t="s">
        <v>41</v>
      </c>
      <c r="C11" s="192">
        <f t="shared" si="3"/>
        <v>41671</v>
      </c>
      <c r="D11" s="190" t="str">
        <f t="shared" si="0"/>
        <v>S</v>
      </c>
      <c r="E11" s="193">
        <f t="shared" si="1"/>
        <v>5</v>
      </c>
      <c r="F11" s="194">
        <v>31</v>
      </c>
      <c r="G11" s="194">
        <v>27</v>
      </c>
      <c r="H11" s="194">
        <v>28</v>
      </c>
      <c r="I11" s="194">
        <v>13</v>
      </c>
      <c r="J11" s="194">
        <v>34</v>
      </c>
      <c r="K11" s="194">
        <v>9</v>
      </c>
      <c r="L11" s="194">
        <v>11</v>
      </c>
      <c r="M11" s="194">
        <v>2</v>
      </c>
      <c r="N11" s="190" t="s">
        <v>32</v>
      </c>
      <c r="O11" s="195"/>
    </row>
    <row r="12" spans="1:15" x14ac:dyDescent="0.25">
      <c r="A12" s="190">
        <f t="shared" si="2"/>
        <v>323</v>
      </c>
      <c r="B12" s="191" t="s">
        <v>42</v>
      </c>
      <c r="C12" s="192">
        <f t="shared" si="3"/>
        <v>41676</v>
      </c>
      <c r="D12" s="190" t="str">
        <f t="shared" si="0"/>
        <v>J</v>
      </c>
      <c r="E12" s="193">
        <f t="shared" si="1"/>
        <v>6</v>
      </c>
      <c r="F12" s="194">
        <v>36</v>
      </c>
      <c r="G12" s="194">
        <v>4</v>
      </c>
      <c r="H12" s="194">
        <v>32</v>
      </c>
      <c r="I12" s="194">
        <v>46</v>
      </c>
      <c r="J12" s="194">
        <v>37</v>
      </c>
      <c r="K12" s="194">
        <v>23</v>
      </c>
      <c r="L12" s="194">
        <v>3</v>
      </c>
      <c r="M12" s="194">
        <v>7</v>
      </c>
      <c r="N12" s="190" t="s">
        <v>32</v>
      </c>
      <c r="O12" s="195"/>
    </row>
    <row r="13" spans="1:15" x14ac:dyDescent="0.25">
      <c r="A13" s="190">
        <f t="shared" si="2"/>
        <v>324</v>
      </c>
      <c r="B13" s="191" t="s">
        <v>43</v>
      </c>
      <c r="C13" s="192">
        <f t="shared" si="3"/>
        <v>41678</v>
      </c>
      <c r="D13" s="190" t="str">
        <f t="shared" si="0"/>
        <v>S</v>
      </c>
      <c r="E13" s="193">
        <f t="shared" si="1"/>
        <v>6</v>
      </c>
      <c r="F13" s="194">
        <v>29</v>
      </c>
      <c r="G13" s="194">
        <v>22</v>
      </c>
      <c r="H13" s="194">
        <v>7</v>
      </c>
      <c r="I13" s="194">
        <v>4</v>
      </c>
      <c r="J13" s="194">
        <v>40</v>
      </c>
      <c r="K13" s="194">
        <v>30</v>
      </c>
      <c r="L13" s="194">
        <v>33</v>
      </c>
      <c r="M13" s="194">
        <v>8</v>
      </c>
      <c r="N13" s="190" t="s">
        <v>32</v>
      </c>
      <c r="O13" s="195"/>
    </row>
    <row r="14" spans="1:15" x14ac:dyDescent="0.25">
      <c r="A14" s="190">
        <f t="shared" si="2"/>
        <v>325</v>
      </c>
      <c r="B14" s="191" t="s">
        <v>44</v>
      </c>
      <c r="C14" s="192">
        <f t="shared" si="3"/>
        <v>41683</v>
      </c>
      <c r="D14" s="190" t="str">
        <f t="shared" si="0"/>
        <v>J</v>
      </c>
      <c r="E14" s="193">
        <f t="shared" si="1"/>
        <v>7</v>
      </c>
      <c r="F14" s="194">
        <v>46</v>
      </c>
      <c r="G14" s="194">
        <v>45</v>
      </c>
      <c r="H14" s="194">
        <v>15</v>
      </c>
      <c r="I14" s="194">
        <v>34</v>
      </c>
      <c r="J14" s="194">
        <v>18</v>
      </c>
      <c r="K14" s="194">
        <v>1</v>
      </c>
      <c r="L14" s="194">
        <v>20</v>
      </c>
      <c r="M14" s="194">
        <v>7</v>
      </c>
      <c r="N14" s="190" t="s">
        <v>32</v>
      </c>
      <c r="O14" s="195"/>
    </row>
    <row r="15" spans="1:15" x14ac:dyDescent="0.25">
      <c r="A15" s="190">
        <f t="shared" si="2"/>
        <v>326</v>
      </c>
      <c r="B15" s="191" t="s">
        <v>45</v>
      </c>
      <c r="C15" s="192">
        <f t="shared" si="3"/>
        <v>41685</v>
      </c>
      <c r="D15" s="190" t="str">
        <f t="shared" si="0"/>
        <v>S</v>
      </c>
      <c r="E15" s="193">
        <f t="shared" si="1"/>
        <v>7</v>
      </c>
      <c r="F15" s="194">
        <v>35</v>
      </c>
      <c r="G15" s="194">
        <v>36</v>
      </c>
      <c r="H15" s="194">
        <v>17</v>
      </c>
      <c r="I15" s="194">
        <v>49</v>
      </c>
      <c r="J15" s="194">
        <v>48</v>
      </c>
      <c r="K15" s="194">
        <v>31</v>
      </c>
      <c r="L15" s="194">
        <v>21</v>
      </c>
      <c r="M15" s="194">
        <v>5</v>
      </c>
      <c r="N15" s="190" t="s">
        <v>32</v>
      </c>
      <c r="O15" s="195"/>
    </row>
    <row r="16" spans="1:15" x14ac:dyDescent="0.25">
      <c r="A16" s="190">
        <f t="shared" si="2"/>
        <v>327</v>
      </c>
      <c r="B16" s="191" t="s">
        <v>46</v>
      </c>
      <c r="C16" s="192">
        <f t="shared" si="3"/>
        <v>41690</v>
      </c>
      <c r="D16" s="190" t="str">
        <f t="shared" si="0"/>
        <v>J</v>
      </c>
      <c r="E16" s="193">
        <f t="shared" si="1"/>
        <v>8</v>
      </c>
      <c r="F16" s="194">
        <v>49</v>
      </c>
      <c r="G16" s="194">
        <v>27</v>
      </c>
      <c r="H16" s="194">
        <v>1</v>
      </c>
      <c r="I16" s="194">
        <v>34</v>
      </c>
      <c r="J16" s="194">
        <v>4</v>
      </c>
      <c r="K16" s="194">
        <v>17</v>
      </c>
      <c r="L16" s="194">
        <v>13</v>
      </c>
      <c r="M16" s="194">
        <v>6</v>
      </c>
      <c r="N16" s="190" t="s">
        <v>32</v>
      </c>
      <c r="O16" s="195"/>
    </row>
    <row r="17" spans="1:15" x14ac:dyDescent="0.25">
      <c r="A17" s="190">
        <f t="shared" si="2"/>
        <v>328</v>
      </c>
      <c r="B17" s="191" t="s">
        <v>47</v>
      </c>
      <c r="C17" s="192">
        <f t="shared" si="3"/>
        <v>41692</v>
      </c>
      <c r="D17" s="190" t="str">
        <f t="shared" si="0"/>
        <v>S</v>
      </c>
      <c r="E17" s="193">
        <f t="shared" si="1"/>
        <v>8</v>
      </c>
      <c r="F17" s="194">
        <v>39</v>
      </c>
      <c r="G17" s="194">
        <v>25</v>
      </c>
      <c r="H17" s="194">
        <v>15</v>
      </c>
      <c r="I17" s="194">
        <v>44</v>
      </c>
      <c r="J17" s="194">
        <v>4</v>
      </c>
      <c r="K17" s="194">
        <v>30</v>
      </c>
      <c r="L17" s="194">
        <v>31</v>
      </c>
      <c r="M17" s="194">
        <v>8</v>
      </c>
      <c r="N17" s="190" t="s">
        <v>32</v>
      </c>
      <c r="O17" s="195"/>
    </row>
    <row r="18" spans="1:15" x14ac:dyDescent="0.25">
      <c r="A18" s="190">
        <f t="shared" si="2"/>
        <v>329</v>
      </c>
      <c r="B18" s="191" t="s">
        <v>48</v>
      </c>
      <c r="C18" s="192">
        <f t="shared" si="3"/>
        <v>41697</v>
      </c>
      <c r="D18" s="190" t="str">
        <f t="shared" si="0"/>
        <v>J</v>
      </c>
      <c r="E18" s="193">
        <f t="shared" si="1"/>
        <v>9</v>
      </c>
      <c r="F18" s="194">
        <v>38</v>
      </c>
      <c r="G18" s="194">
        <v>29</v>
      </c>
      <c r="H18" s="194">
        <v>31</v>
      </c>
      <c r="I18" s="194">
        <v>36</v>
      </c>
      <c r="J18" s="194">
        <v>10</v>
      </c>
      <c r="K18" s="194">
        <v>46</v>
      </c>
      <c r="L18" s="194">
        <v>8</v>
      </c>
      <c r="M18" s="194">
        <v>8</v>
      </c>
      <c r="N18" s="190" t="s">
        <v>32</v>
      </c>
      <c r="O18" s="195"/>
    </row>
    <row r="19" spans="1:15" x14ac:dyDescent="0.25">
      <c r="A19" s="190">
        <f t="shared" si="2"/>
        <v>330</v>
      </c>
      <c r="B19" s="191" t="s">
        <v>49</v>
      </c>
      <c r="C19" s="192">
        <f t="shared" si="3"/>
        <v>41699</v>
      </c>
      <c r="D19" s="190" t="str">
        <f t="shared" si="0"/>
        <v>S</v>
      </c>
      <c r="E19" s="193">
        <f t="shared" si="1"/>
        <v>9</v>
      </c>
      <c r="F19" s="194">
        <v>20</v>
      </c>
      <c r="G19" s="194">
        <v>19</v>
      </c>
      <c r="H19" s="194">
        <v>2</v>
      </c>
      <c r="I19" s="194">
        <v>26</v>
      </c>
      <c r="J19" s="194">
        <v>21</v>
      </c>
      <c r="K19" s="194">
        <v>17</v>
      </c>
      <c r="L19" s="194">
        <v>41</v>
      </c>
      <c r="M19" s="194">
        <v>7</v>
      </c>
      <c r="N19" s="190" t="s">
        <v>32</v>
      </c>
      <c r="O19" s="195"/>
    </row>
    <row r="20" spans="1:15" x14ac:dyDescent="0.25">
      <c r="A20" s="190">
        <f t="shared" si="2"/>
        <v>331</v>
      </c>
      <c r="B20" s="191" t="s">
        <v>50</v>
      </c>
      <c r="C20" s="192">
        <f t="shared" si="3"/>
        <v>41704</v>
      </c>
      <c r="D20" s="190" t="str">
        <f t="shared" si="0"/>
        <v>J</v>
      </c>
      <c r="E20" s="193">
        <f t="shared" si="1"/>
        <v>10</v>
      </c>
      <c r="F20" s="194">
        <v>38</v>
      </c>
      <c r="G20" s="194">
        <v>33</v>
      </c>
      <c r="H20" s="194">
        <v>27</v>
      </c>
      <c r="I20" s="194">
        <v>41</v>
      </c>
      <c r="J20" s="194">
        <v>2</v>
      </c>
      <c r="K20" s="194">
        <v>12</v>
      </c>
      <c r="L20" s="194">
        <v>1</v>
      </c>
      <c r="M20" s="194">
        <v>5</v>
      </c>
      <c r="N20" s="190" t="s">
        <v>32</v>
      </c>
      <c r="O20" s="195"/>
    </row>
    <row r="21" spans="1:15" x14ac:dyDescent="0.25">
      <c r="A21" s="190">
        <f t="shared" si="2"/>
        <v>332</v>
      </c>
      <c r="B21" s="191" t="s">
        <v>51</v>
      </c>
      <c r="C21" s="192">
        <f t="shared" si="3"/>
        <v>41706</v>
      </c>
      <c r="D21" s="190" t="str">
        <f t="shared" si="0"/>
        <v>S</v>
      </c>
      <c r="E21" s="193">
        <f t="shared" si="1"/>
        <v>10</v>
      </c>
      <c r="F21" s="194">
        <v>23</v>
      </c>
      <c r="G21" s="194">
        <v>43</v>
      </c>
      <c r="H21" s="194">
        <v>11</v>
      </c>
      <c r="I21" s="194">
        <v>31</v>
      </c>
      <c r="J21" s="194">
        <v>20</v>
      </c>
      <c r="K21" s="194">
        <v>28</v>
      </c>
      <c r="L21" s="194">
        <v>27</v>
      </c>
      <c r="M21" s="194">
        <v>7</v>
      </c>
      <c r="N21" s="190" t="s">
        <v>32</v>
      </c>
      <c r="O21" s="195"/>
    </row>
    <row r="22" spans="1:15" x14ac:dyDescent="0.25">
      <c r="A22" s="190">
        <f t="shared" si="2"/>
        <v>333</v>
      </c>
      <c r="B22" s="191" t="s">
        <v>52</v>
      </c>
      <c r="C22" s="192">
        <f t="shared" si="3"/>
        <v>41711</v>
      </c>
      <c r="D22" s="190" t="str">
        <f t="shared" si="0"/>
        <v>J</v>
      </c>
      <c r="E22" s="193">
        <f t="shared" si="1"/>
        <v>11</v>
      </c>
      <c r="F22" s="194">
        <v>3</v>
      </c>
      <c r="G22" s="194">
        <v>12</v>
      </c>
      <c r="H22" s="194">
        <v>23</v>
      </c>
      <c r="I22" s="194">
        <v>25</v>
      </c>
      <c r="J22" s="194">
        <v>43</v>
      </c>
      <c r="K22" s="194">
        <v>22</v>
      </c>
      <c r="L22" s="194">
        <v>9</v>
      </c>
      <c r="M22" s="194">
        <v>1</v>
      </c>
      <c r="N22" s="190" t="s">
        <v>32</v>
      </c>
      <c r="O22" s="195"/>
    </row>
    <row r="23" spans="1:15" x14ac:dyDescent="0.25">
      <c r="A23" s="190">
        <f t="shared" si="2"/>
        <v>334</v>
      </c>
      <c r="B23" s="191" t="s">
        <v>53</v>
      </c>
      <c r="C23" s="192">
        <f t="shared" si="3"/>
        <v>41713</v>
      </c>
      <c r="D23" s="190" t="str">
        <f t="shared" si="0"/>
        <v>S</v>
      </c>
      <c r="E23" s="193">
        <f t="shared" si="1"/>
        <v>11</v>
      </c>
      <c r="F23" s="194">
        <v>14</v>
      </c>
      <c r="G23" s="194">
        <v>20</v>
      </c>
      <c r="H23" s="194">
        <v>37</v>
      </c>
      <c r="I23" s="194">
        <v>13</v>
      </c>
      <c r="J23" s="194">
        <v>19</v>
      </c>
      <c r="K23" s="194">
        <v>5</v>
      </c>
      <c r="L23" s="194">
        <v>44</v>
      </c>
      <c r="M23" s="194">
        <v>1</v>
      </c>
      <c r="N23" s="190" t="s">
        <v>32</v>
      </c>
      <c r="O23" s="195"/>
    </row>
    <row r="24" spans="1:15" x14ac:dyDescent="0.25">
      <c r="A24" s="190">
        <f t="shared" si="2"/>
        <v>335</v>
      </c>
      <c r="B24" s="191" t="s">
        <v>54</v>
      </c>
      <c r="C24" s="192">
        <f t="shared" si="3"/>
        <v>41718</v>
      </c>
      <c r="D24" s="190" t="str">
        <f t="shared" si="0"/>
        <v>J</v>
      </c>
      <c r="E24" s="193">
        <f t="shared" si="1"/>
        <v>12</v>
      </c>
      <c r="F24" s="194">
        <v>7</v>
      </c>
      <c r="G24" s="194">
        <v>49</v>
      </c>
      <c r="H24" s="194">
        <v>14</v>
      </c>
      <c r="I24" s="194">
        <v>4</v>
      </c>
      <c r="J24" s="194">
        <v>15</v>
      </c>
      <c r="K24" s="194">
        <v>12</v>
      </c>
      <c r="L24" s="194">
        <v>32</v>
      </c>
      <c r="M24" s="194">
        <v>6</v>
      </c>
      <c r="N24" s="190" t="s">
        <v>32</v>
      </c>
      <c r="O24" s="195"/>
    </row>
    <row r="25" spans="1:15" x14ac:dyDescent="0.25">
      <c r="A25" s="190">
        <f t="shared" si="2"/>
        <v>336</v>
      </c>
      <c r="B25" s="191" t="s">
        <v>55</v>
      </c>
      <c r="C25" s="192">
        <f t="shared" si="3"/>
        <v>41720</v>
      </c>
      <c r="D25" s="190" t="str">
        <f t="shared" si="0"/>
        <v>S</v>
      </c>
      <c r="E25" s="193">
        <f t="shared" si="1"/>
        <v>12</v>
      </c>
      <c r="F25" s="194">
        <v>34</v>
      </c>
      <c r="G25" s="194">
        <v>12</v>
      </c>
      <c r="H25" s="194">
        <v>32</v>
      </c>
      <c r="I25" s="194">
        <v>27</v>
      </c>
      <c r="J25" s="194">
        <v>18</v>
      </c>
      <c r="K25" s="194">
        <v>7</v>
      </c>
      <c r="L25" s="194">
        <v>25</v>
      </c>
      <c r="M25" s="194">
        <v>6</v>
      </c>
      <c r="N25" s="190" t="s">
        <v>32</v>
      </c>
      <c r="O25" s="195"/>
    </row>
    <row r="26" spans="1:15" x14ac:dyDescent="0.25">
      <c r="A26" s="190">
        <f t="shared" si="2"/>
        <v>337</v>
      </c>
      <c r="B26" s="191" t="s">
        <v>56</v>
      </c>
      <c r="C26" s="192">
        <f t="shared" si="3"/>
        <v>41725</v>
      </c>
      <c r="D26" s="190" t="str">
        <f t="shared" ref="D26:D89" si="4">CHOOSE(WEEKDAY(C26),"D","L","M","X","J","V","S")</f>
        <v>J</v>
      </c>
      <c r="E26" s="193">
        <f t="shared" ref="E26:E89" si="5">WEEKNUM(C26,21)</f>
        <v>13</v>
      </c>
      <c r="F26" s="194">
        <v>5</v>
      </c>
      <c r="G26" s="194">
        <v>32</v>
      </c>
      <c r="H26" s="194">
        <v>29</v>
      </c>
      <c r="I26" s="194">
        <v>11</v>
      </c>
      <c r="J26" s="194">
        <v>37</v>
      </c>
      <c r="K26" s="194">
        <v>22</v>
      </c>
      <c r="L26" s="194">
        <v>8</v>
      </c>
      <c r="M26" s="194">
        <v>4</v>
      </c>
      <c r="N26" s="190" t="s">
        <v>32</v>
      </c>
      <c r="O26" s="195"/>
    </row>
    <row r="27" spans="1:15" x14ac:dyDescent="0.25">
      <c r="A27" s="190">
        <f t="shared" si="2"/>
        <v>338</v>
      </c>
      <c r="B27" s="191" t="s">
        <v>57</v>
      </c>
      <c r="C27" s="192">
        <f t="shared" si="3"/>
        <v>41727</v>
      </c>
      <c r="D27" s="190" t="str">
        <f t="shared" si="4"/>
        <v>S</v>
      </c>
      <c r="E27" s="193">
        <f t="shared" si="5"/>
        <v>13</v>
      </c>
      <c r="F27" s="194">
        <v>30</v>
      </c>
      <c r="G27" s="194">
        <v>14</v>
      </c>
      <c r="H27" s="194">
        <v>43</v>
      </c>
      <c r="I27" s="194">
        <v>6</v>
      </c>
      <c r="J27" s="194">
        <v>41</v>
      </c>
      <c r="K27" s="194">
        <v>49</v>
      </c>
      <c r="L27" s="194">
        <v>36</v>
      </c>
      <c r="M27" s="194">
        <v>6</v>
      </c>
      <c r="N27" s="190" t="s">
        <v>32</v>
      </c>
      <c r="O27" s="195"/>
    </row>
    <row r="28" spans="1:15" x14ac:dyDescent="0.25">
      <c r="A28" s="190">
        <f t="shared" si="2"/>
        <v>339</v>
      </c>
      <c r="B28" s="191" t="s">
        <v>58</v>
      </c>
      <c r="C28" s="192">
        <f t="shared" si="3"/>
        <v>41732</v>
      </c>
      <c r="D28" s="190" t="str">
        <f t="shared" si="4"/>
        <v>J</v>
      </c>
      <c r="E28" s="193">
        <f t="shared" si="5"/>
        <v>14</v>
      </c>
      <c r="F28" s="194">
        <v>13</v>
      </c>
      <c r="G28" s="194">
        <v>18</v>
      </c>
      <c r="H28" s="194">
        <v>22</v>
      </c>
      <c r="I28" s="194">
        <v>41</v>
      </c>
      <c r="J28" s="194">
        <v>48</v>
      </c>
      <c r="K28" s="194">
        <v>15</v>
      </c>
      <c r="L28" s="194">
        <v>6</v>
      </c>
      <c r="M28" s="194">
        <v>8</v>
      </c>
      <c r="N28" s="190" t="s">
        <v>32</v>
      </c>
      <c r="O28" s="195"/>
    </row>
    <row r="29" spans="1:15" x14ac:dyDescent="0.25">
      <c r="A29" s="190">
        <f t="shared" si="2"/>
        <v>340</v>
      </c>
      <c r="B29" s="191" t="s">
        <v>59</v>
      </c>
      <c r="C29" s="192">
        <f t="shared" si="3"/>
        <v>41734</v>
      </c>
      <c r="D29" s="190" t="str">
        <f t="shared" si="4"/>
        <v>S</v>
      </c>
      <c r="E29" s="193">
        <f t="shared" si="5"/>
        <v>14</v>
      </c>
      <c r="F29" s="194">
        <v>13</v>
      </c>
      <c r="G29" s="194">
        <v>9</v>
      </c>
      <c r="H29" s="194">
        <v>30</v>
      </c>
      <c r="I29" s="194">
        <v>45</v>
      </c>
      <c r="J29" s="194">
        <v>36</v>
      </c>
      <c r="K29" s="194">
        <v>37</v>
      </c>
      <c r="L29" s="194">
        <v>16</v>
      </c>
      <c r="M29" s="194">
        <v>6</v>
      </c>
      <c r="N29" s="190" t="s">
        <v>32</v>
      </c>
      <c r="O29" s="195"/>
    </row>
    <row r="30" spans="1:15" x14ac:dyDescent="0.25">
      <c r="A30" s="190">
        <f t="shared" si="2"/>
        <v>341</v>
      </c>
      <c r="B30" s="191" t="s">
        <v>60</v>
      </c>
      <c r="C30" s="192">
        <f t="shared" si="3"/>
        <v>41739</v>
      </c>
      <c r="D30" s="190" t="str">
        <f t="shared" si="4"/>
        <v>J</v>
      </c>
      <c r="E30" s="193">
        <f t="shared" si="5"/>
        <v>15</v>
      </c>
      <c r="F30" s="194">
        <v>17</v>
      </c>
      <c r="G30" s="194">
        <v>24</v>
      </c>
      <c r="H30" s="194">
        <v>5</v>
      </c>
      <c r="I30" s="194">
        <v>6</v>
      </c>
      <c r="J30" s="194">
        <v>32</v>
      </c>
      <c r="K30" s="194">
        <v>12</v>
      </c>
      <c r="L30" s="194">
        <v>18</v>
      </c>
      <c r="M30" s="194">
        <v>4</v>
      </c>
      <c r="N30" s="190" t="s">
        <v>32</v>
      </c>
      <c r="O30" s="195"/>
    </row>
    <row r="31" spans="1:15" x14ac:dyDescent="0.25">
      <c r="A31" s="190">
        <f t="shared" si="2"/>
        <v>342</v>
      </c>
      <c r="B31" s="191" t="s">
        <v>61</v>
      </c>
      <c r="C31" s="192">
        <f t="shared" si="3"/>
        <v>41741</v>
      </c>
      <c r="D31" s="190" t="str">
        <f t="shared" si="4"/>
        <v>S</v>
      </c>
      <c r="E31" s="193">
        <f t="shared" si="5"/>
        <v>15</v>
      </c>
      <c r="F31" s="194">
        <v>27</v>
      </c>
      <c r="G31" s="194">
        <v>22</v>
      </c>
      <c r="H31" s="194">
        <v>24</v>
      </c>
      <c r="I31" s="194">
        <v>19</v>
      </c>
      <c r="J31" s="194">
        <v>13</v>
      </c>
      <c r="K31" s="194">
        <v>4</v>
      </c>
      <c r="L31" s="194">
        <v>1</v>
      </c>
      <c r="M31" s="194">
        <v>5</v>
      </c>
      <c r="N31" s="190" t="s">
        <v>32</v>
      </c>
      <c r="O31" s="195"/>
    </row>
    <row r="32" spans="1:15" x14ac:dyDescent="0.25">
      <c r="A32" s="190">
        <f t="shared" si="2"/>
        <v>343</v>
      </c>
      <c r="B32" s="191" t="s">
        <v>62</v>
      </c>
      <c r="C32" s="192">
        <f t="shared" si="3"/>
        <v>41746</v>
      </c>
      <c r="D32" s="190" t="str">
        <f t="shared" si="4"/>
        <v>J</v>
      </c>
      <c r="E32" s="193">
        <f t="shared" si="5"/>
        <v>16</v>
      </c>
      <c r="F32" s="194">
        <v>9</v>
      </c>
      <c r="G32" s="194">
        <v>14</v>
      </c>
      <c r="H32" s="194">
        <v>23</v>
      </c>
      <c r="I32" s="194">
        <v>11</v>
      </c>
      <c r="J32" s="194">
        <v>28</v>
      </c>
      <c r="K32" s="194">
        <v>47</v>
      </c>
      <c r="L32" s="194">
        <v>15</v>
      </c>
      <c r="M32" s="194">
        <v>6</v>
      </c>
      <c r="N32" s="190" t="s">
        <v>32</v>
      </c>
      <c r="O32" s="195"/>
    </row>
    <row r="33" spans="1:15" x14ac:dyDescent="0.25">
      <c r="A33" s="190">
        <f t="shared" si="2"/>
        <v>344</v>
      </c>
      <c r="B33" s="191" t="s">
        <v>63</v>
      </c>
      <c r="C33" s="192">
        <f t="shared" si="3"/>
        <v>41748</v>
      </c>
      <c r="D33" s="190" t="str">
        <f t="shared" si="4"/>
        <v>S</v>
      </c>
      <c r="E33" s="193">
        <f t="shared" si="5"/>
        <v>16</v>
      </c>
      <c r="F33" s="194">
        <v>17</v>
      </c>
      <c r="G33" s="194">
        <v>40</v>
      </c>
      <c r="H33" s="194">
        <v>45</v>
      </c>
      <c r="I33" s="194">
        <v>29</v>
      </c>
      <c r="J33" s="194">
        <v>11</v>
      </c>
      <c r="K33" s="194">
        <v>27</v>
      </c>
      <c r="L33" s="194">
        <v>44</v>
      </c>
      <c r="M33" s="194">
        <v>6</v>
      </c>
      <c r="N33" s="190" t="s">
        <v>32</v>
      </c>
      <c r="O33" s="195"/>
    </row>
    <row r="34" spans="1:15" x14ac:dyDescent="0.25">
      <c r="A34" s="190">
        <f t="shared" si="2"/>
        <v>345</v>
      </c>
      <c r="B34" s="191" t="s">
        <v>64</v>
      </c>
      <c r="C34" s="192">
        <f t="shared" si="3"/>
        <v>41753</v>
      </c>
      <c r="D34" s="190" t="str">
        <f t="shared" si="4"/>
        <v>J</v>
      </c>
      <c r="E34" s="193">
        <f t="shared" si="5"/>
        <v>17</v>
      </c>
      <c r="F34" s="194">
        <v>26</v>
      </c>
      <c r="G34" s="194">
        <v>12</v>
      </c>
      <c r="H34" s="194">
        <v>42</v>
      </c>
      <c r="I34" s="194">
        <v>48</v>
      </c>
      <c r="J34" s="194">
        <v>3</v>
      </c>
      <c r="K34" s="194">
        <v>19</v>
      </c>
      <c r="L34" s="194">
        <v>22</v>
      </c>
      <c r="M34" s="194">
        <v>7</v>
      </c>
      <c r="N34" s="190" t="s">
        <v>32</v>
      </c>
      <c r="O34" s="195"/>
    </row>
    <row r="35" spans="1:15" x14ac:dyDescent="0.25">
      <c r="A35" s="190">
        <f t="shared" si="2"/>
        <v>346</v>
      </c>
      <c r="B35" s="191" t="s">
        <v>65</v>
      </c>
      <c r="C35" s="192">
        <f t="shared" si="3"/>
        <v>41755</v>
      </c>
      <c r="D35" s="190" t="str">
        <f t="shared" si="4"/>
        <v>S</v>
      </c>
      <c r="E35" s="193">
        <f t="shared" si="5"/>
        <v>17</v>
      </c>
      <c r="F35" s="194">
        <v>9</v>
      </c>
      <c r="G35" s="194">
        <v>18</v>
      </c>
      <c r="H35" s="194">
        <v>1</v>
      </c>
      <c r="I35" s="194">
        <v>38</v>
      </c>
      <c r="J35" s="194">
        <v>2</v>
      </c>
      <c r="K35" s="194">
        <v>48</v>
      </c>
      <c r="L35" s="194">
        <v>6</v>
      </c>
      <c r="M35" s="194">
        <v>0</v>
      </c>
      <c r="N35" s="190" t="s">
        <v>32</v>
      </c>
      <c r="O35" s="195"/>
    </row>
    <row r="36" spans="1:15" x14ac:dyDescent="0.25">
      <c r="A36" s="190">
        <f t="shared" si="2"/>
        <v>347</v>
      </c>
      <c r="B36" s="191" t="s">
        <v>66</v>
      </c>
      <c r="C36" s="192">
        <f t="shared" si="3"/>
        <v>41760</v>
      </c>
      <c r="D36" s="190" t="str">
        <f t="shared" si="4"/>
        <v>J</v>
      </c>
      <c r="E36" s="193">
        <f t="shared" si="5"/>
        <v>18</v>
      </c>
      <c r="F36" s="194">
        <v>44</v>
      </c>
      <c r="G36" s="194">
        <v>33</v>
      </c>
      <c r="H36" s="194">
        <v>9</v>
      </c>
      <c r="I36" s="194">
        <v>27</v>
      </c>
      <c r="J36" s="194">
        <v>23</v>
      </c>
      <c r="K36" s="194">
        <v>38</v>
      </c>
      <c r="L36" s="194">
        <v>37</v>
      </c>
      <c r="M36" s="194">
        <v>9</v>
      </c>
      <c r="N36" s="190" t="s">
        <v>32</v>
      </c>
      <c r="O36" s="195"/>
    </row>
    <row r="37" spans="1:15" x14ac:dyDescent="0.25">
      <c r="A37" s="190">
        <f t="shared" si="2"/>
        <v>348</v>
      </c>
      <c r="B37" s="191" t="s">
        <v>67</v>
      </c>
      <c r="C37" s="192">
        <f t="shared" si="3"/>
        <v>41762</v>
      </c>
      <c r="D37" s="190" t="str">
        <f t="shared" si="4"/>
        <v>S</v>
      </c>
      <c r="E37" s="193">
        <f t="shared" si="5"/>
        <v>18</v>
      </c>
      <c r="F37" s="194">
        <v>4</v>
      </c>
      <c r="G37" s="194">
        <v>14</v>
      </c>
      <c r="H37" s="194">
        <v>5</v>
      </c>
      <c r="I37" s="194">
        <v>45</v>
      </c>
      <c r="J37" s="194">
        <v>16</v>
      </c>
      <c r="K37" s="194">
        <v>49</v>
      </c>
      <c r="L37" s="194">
        <v>37</v>
      </c>
      <c r="M37" s="194">
        <v>1</v>
      </c>
      <c r="N37" s="190" t="s">
        <v>32</v>
      </c>
      <c r="O37" s="195"/>
    </row>
    <row r="38" spans="1:15" x14ac:dyDescent="0.25">
      <c r="A38" s="190">
        <f t="shared" si="2"/>
        <v>349</v>
      </c>
      <c r="B38" s="191" t="s">
        <v>68</v>
      </c>
      <c r="C38" s="192">
        <f t="shared" ref="C38:C69" si="6">C36+7</f>
        <v>41767</v>
      </c>
      <c r="D38" s="190" t="str">
        <f t="shared" si="4"/>
        <v>J</v>
      </c>
      <c r="E38" s="193">
        <f t="shared" si="5"/>
        <v>19</v>
      </c>
      <c r="F38" s="194">
        <v>14</v>
      </c>
      <c r="G38" s="194">
        <v>11</v>
      </c>
      <c r="H38" s="194">
        <v>26</v>
      </c>
      <c r="I38" s="194">
        <v>38</v>
      </c>
      <c r="J38" s="194">
        <v>22</v>
      </c>
      <c r="K38" s="194">
        <v>44</v>
      </c>
      <c r="L38" s="194">
        <v>42</v>
      </c>
      <c r="M38" s="194">
        <v>0</v>
      </c>
      <c r="N38" s="190" t="s">
        <v>32</v>
      </c>
      <c r="O38" s="195"/>
    </row>
    <row r="39" spans="1:15" x14ac:dyDescent="0.25">
      <c r="A39" s="190">
        <f t="shared" si="2"/>
        <v>350</v>
      </c>
      <c r="B39" s="191" t="s">
        <v>69</v>
      </c>
      <c r="C39" s="192">
        <f t="shared" si="6"/>
        <v>41769</v>
      </c>
      <c r="D39" s="190" t="str">
        <f t="shared" si="4"/>
        <v>S</v>
      </c>
      <c r="E39" s="193">
        <f t="shared" si="5"/>
        <v>19</v>
      </c>
      <c r="F39" s="194">
        <v>37</v>
      </c>
      <c r="G39" s="194">
        <v>33</v>
      </c>
      <c r="H39" s="194">
        <v>15</v>
      </c>
      <c r="I39" s="194">
        <v>17</v>
      </c>
      <c r="J39" s="194">
        <v>23</v>
      </c>
      <c r="K39" s="194">
        <v>5</v>
      </c>
      <c r="L39" s="194">
        <v>16</v>
      </c>
      <c r="M39" s="194">
        <v>6</v>
      </c>
      <c r="N39" s="190" t="s">
        <v>32</v>
      </c>
      <c r="O39" s="195"/>
    </row>
    <row r="40" spans="1:15" x14ac:dyDescent="0.25">
      <c r="A40" s="190">
        <f t="shared" si="2"/>
        <v>351</v>
      </c>
      <c r="B40" s="191" t="s">
        <v>70</v>
      </c>
      <c r="C40" s="192">
        <f t="shared" si="6"/>
        <v>41774</v>
      </c>
      <c r="D40" s="190" t="str">
        <f t="shared" si="4"/>
        <v>J</v>
      </c>
      <c r="E40" s="193">
        <f t="shared" si="5"/>
        <v>20</v>
      </c>
      <c r="F40" s="194">
        <v>28</v>
      </c>
      <c r="G40" s="194">
        <v>14</v>
      </c>
      <c r="H40" s="194">
        <v>3</v>
      </c>
      <c r="I40" s="194">
        <v>18</v>
      </c>
      <c r="J40" s="194">
        <v>45</v>
      </c>
      <c r="K40" s="194">
        <v>23</v>
      </c>
      <c r="L40" s="194">
        <v>37</v>
      </c>
      <c r="M40" s="194">
        <v>0</v>
      </c>
      <c r="N40" s="190" t="s">
        <v>32</v>
      </c>
      <c r="O40" s="195"/>
    </row>
    <row r="41" spans="1:15" x14ac:dyDescent="0.25">
      <c r="A41" s="190">
        <f t="shared" si="2"/>
        <v>352</v>
      </c>
      <c r="B41" s="191" t="s">
        <v>71</v>
      </c>
      <c r="C41" s="192">
        <f t="shared" si="6"/>
        <v>41776</v>
      </c>
      <c r="D41" s="190" t="str">
        <f t="shared" si="4"/>
        <v>S</v>
      </c>
      <c r="E41" s="193">
        <f t="shared" si="5"/>
        <v>20</v>
      </c>
      <c r="F41" s="194">
        <v>7</v>
      </c>
      <c r="G41" s="194">
        <v>3</v>
      </c>
      <c r="H41" s="194">
        <v>37</v>
      </c>
      <c r="I41" s="194">
        <v>47</v>
      </c>
      <c r="J41" s="194">
        <v>49</v>
      </c>
      <c r="K41" s="194">
        <v>33</v>
      </c>
      <c r="L41" s="194">
        <v>6</v>
      </c>
      <c r="M41" s="194">
        <v>1</v>
      </c>
      <c r="N41" s="190" t="s">
        <v>32</v>
      </c>
      <c r="O41" s="195"/>
    </row>
    <row r="42" spans="1:15" x14ac:dyDescent="0.25">
      <c r="A42" s="190">
        <f t="shared" si="2"/>
        <v>353</v>
      </c>
      <c r="B42" s="191" t="s">
        <v>72</v>
      </c>
      <c r="C42" s="192">
        <f t="shared" si="6"/>
        <v>41781</v>
      </c>
      <c r="D42" s="190" t="str">
        <f t="shared" si="4"/>
        <v>J</v>
      </c>
      <c r="E42" s="193">
        <f t="shared" si="5"/>
        <v>21</v>
      </c>
      <c r="F42" s="194">
        <v>36</v>
      </c>
      <c r="G42" s="194">
        <v>13</v>
      </c>
      <c r="H42" s="194">
        <v>22</v>
      </c>
      <c r="I42" s="194">
        <v>7</v>
      </c>
      <c r="J42" s="194">
        <v>26</v>
      </c>
      <c r="K42" s="194">
        <v>49</v>
      </c>
      <c r="L42" s="194">
        <v>15</v>
      </c>
      <c r="M42" s="194">
        <v>7</v>
      </c>
      <c r="N42" s="190" t="s">
        <v>32</v>
      </c>
      <c r="O42" s="195"/>
    </row>
    <row r="43" spans="1:15" x14ac:dyDescent="0.25">
      <c r="A43" s="190">
        <f t="shared" si="2"/>
        <v>354</v>
      </c>
      <c r="B43" s="191" t="s">
        <v>73</v>
      </c>
      <c r="C43" s="192">
        <f t="shared" si="6"/>
        <v>41783</v>
      </c>
      <c r="D43" s="190" t="str">
        <f t="shared" si="4"/>
        <v>S</v>
      </c>
      <c r="E43" s="193">
        <f t="shared" si="5"/>
        <v>21</v>
      </c>
      <c r="F43" s="194">
        <v>47</v>
      </c>
      <c r="G43" s="194">
        <v>36</v>
      </c>
      <c r="H43" s="194">
        <v>33</v>
      </c>
      <c r="I43" s="194">
        <v>38</v>
      </c>
      <c r="J43" s="194">
        <v>21</v>
      </c>
      <c r="K43" s="194">
        <v>45</v>
      </c>
      <c r="L43" s="194">
        <v>8</v>
      </c>
      <c r="M43" s="194">
        <v>4</v>
      </c>
      <c r="N43" s="190" t="s">
        <v>32</v>
      </c>
      <c r="O43" s="195"/>
    </row>
    <row r="44" spans="1:15" x14ac:dyDescent="0.25">
      <c r="A44" s="190">
        <f t="shared" si="2"/>
        <v>355</v>
      </c>
      <c r="B44" s="191" t="s">
        <v>74</v>
      </c>
      <c r="C44" s="192">
        <f t="shared" si="6"/>
        <v>41788</v>
      </c>
      <c r="D44" s="190" t="str">
        <f t="shared" si="4"/>
        <v>J</v>
      </c>
      <c r="E44" s="193">
        <f t="shared" si="5"/>
        <v>22</v>
      </c>
      <c r="F44" s="194">
        <v>49</v>
      </c>
      <c r="G44" s="194">
        <v>12</v>
      </c>
      <c r="H44" s="194">
        <v>5</v>
      </c>
      <c r="I44" s="194">
        <v>3</v>
      </c>
      <c r="J44" s="194">
        <v>46</v>
      </c>
      <c r="K44" s="194">
        <v>34</v>
      </c>
      <c r="L44" s="194">
        <v>27</v>
      </c>
      <c r="M44" s="194">
        <v>3</v>
      </c>
      <c r="N44" s="190" t="s">
        <v>32</v>
      </c>
      <c r="O44" s="195"/>
    </row>
    <row r="45" spans="1:15" x14ac:dyDescent="0.25">
      <c r="A45" s="190">
        <f t="shared" si="2"/>
        <v>356</v>
      </c>
      <c r="B45" s="191" t="s">
        <v>75</v>
      </c>
      <c r="C45" s="192">
        <f t="shared" si="6"/>
        <v>41790</v>
      </c>
      <c r="D45" s="190" t="str">
        <f t="shared" si="4"/>
        <v>S</v>
      </c>
      <c r="E45" s="193">
        <f t="shared" si="5"/>
        <v>22</v>
      </c>
      <c r="F45" s="194">
        <v>42</v>
      </c>
      <c r="G45" s="194">
        <v>30</v>
      </c>
      <c r="H45" s="194">
        <v>4</v>
      </c>
      <c r="I45" s="194">
        <v>12</v>
      </c>
      <c r="J45" s="194">
        <v>43</v>
      </c>
      <c r="K45" s="194">
        <v>14</v>
      </c>
      <c r="L45" s="194">
        <v>36</v>
      </c>
      <c r="M45" s="194">
        <v>5</v>
      </c>
      <c r="N45" s="190" t="s">
        <v>32</v>
      </c>
      <c r="O45" s="195"/>
    </row>
    <row r="46" spans="1:15" x14ac:dyDescent="0.25">
      <c r="A46" s="190">
        <f t="shared" si="2"/>
        <v>357</v>
      </c>
      <c r="B46" s="191" t="s">
        <v>76</v>
      </c>
      <c r="C46" s="192">
        <f t="shared" si="6"/>
        <v>41795</v>
      </c>
      <c r="D46" s="190" t="str">
        <f t="shared" si="4"/>
        <v>J</v>
      </c>
      <c r="E46" s="193">
        <f t="shared" si="5"/>
        <v>23</v>
      </c>
      <c r="F46" s="194">
        <v>16</v>
      </c>
      <c r="G46" s="194">
        <v>19</v>
      </c>
      <c r="H46" s="194">
        <v>20</v>
      </c>
      <c r="I46" s="194">
        <v>48</v>
      </c>
      <c r="J46" s="194">
        <v>10</v>
      </c>
      <c r="K46" s="194">
        <v>15</v>
      </c>
      <c r="L46" s="194">
        <v>28</v>
      </c>
      <c r="M46" s="194">
        <v>7</v>
      </c>
      <c r="N46" s="190" t="s">
        <v>32</v>
      </c>
      <c r="O46" s="195"/>
    </row>
    <row r="47" spans="1:15" x14ac:dyDescent="0.25">
      <c r="A47" s="190">
        <f t="shared" si="2"/>
        <v>358</v>
      </c>
      <c r="B47" s="191" t="s">
        <v>77</v>
      </c>
      <c r="C47" s="192">
        <f t="shared" si="6"/>
        <v>41797</v>
      </c>
      <c r="D47" s="190" t="str">
        <f t="shared" si="4"/>
        <v>S</v>
      </c>
      <c r="E47" s="193">
        <f t="shared" si="5"/>
        <v>23</v>
      </c>
      <c r="F47" s="194">
        <v>22</v>
      </c>
      <c r="G47" s="194">
        <v>19</v>
      </c>
      <c r="H47" s="194">
        <v>17</v>
      </c>
      <c r="I47" s="194">
        <v>29</v>
      </c>
      <c r="J47" s="194">
        <v>20</v>
      </c>
      <c r="K47" s="194">
        <v>13</v>
      </c>
      <c r="L47" s="194">
        <v>25</v>
      </c>
      <c r="M47" s="194">
        <v>1</v>
      </c>
      <c r="N47" s="190" t="s">
        <v>32</v>
      </c>
      <c r="O47" s="195"/>
    </row>
    <row r="48" spans="1:15" x14ac:dyDescent="0.25">
      <c r="A48" s="190">
        <f t="shared" si="2"/>
        <v>359</v>
      </c>
      <c r="B48" s="191" t="s">
        <v>78</v>
      </c>
      <c r="C48" s="192">
        <f t="shared" si="6"/>
        <v>41802</v>
      </c>
      <c r="D48" s="190" t="str">
        <f t="shared" si="4"/>
        <v>J</v>
      </c>
      <c r="E48" s="193">
        <f t="shared" si="5"/>
        <v>24</v>
      </c>
      <c r="F48" s="194">
        <v>47</v>
      </c>
      <c r="G48" s="194">
        <v>32</v>
      </c>
      <c r="H48" s="194">
        <v>31</v>
      </c>
      <c r="I48" s="194">
        <v>24</v>
      </c>
      <c r="J48" s="194">
        <v>30</v>
      </c>
      <c r="K48" s="194">
        <v>43</v>
      </c>
      <c r="L48" s="194">
        <v>7</v>
      </c>
      <c r="M48" s="194">
        <v>9</v>
      </c>
      <c r="N48" s="190" t="s">
        <v>32</v>
      </c>
      <c r="O48" s="195"/>
    </row>
    <row r="49" spans="1:15" x14ac:dyDescent="0.25">
      <c r="A49" s="190">
        <f t="shared" si="2"/>
        <v>360</v>
      </c>
      <c r="B49" s="191" t="s">
        <v>79</v>
      </c>
      <c r="C49" s="192">
        <f t="shared" si="6"/>
        <v>41804</v>
      </c>
      <c r="D49" s="190" t="str">
        <f t="shared" si="4"/>
        <v>S</v>
      </c>
      <c r="E49" s="193">
        <f t="shared" si="5"/>
        <v>24</v>
      </c>
      <c r="F49" s="194">
        <v>40</v>
      </c>
      <c r="G49" s="194">
        <v>6</v>
      </c>
      <c r="H49" s="194">
        <v>41</v>
      </c>
      <c r="I49" s="194">
        <v>43</v>
      </c>
      <c r="J49" s="194">
        <v>19</v>
      </c>
      <c r="K49" s="194">
        <v>5</v>
      </c>
      <c r="L49" s="194">
        <v>26</v>
      </c>
      <c r="M49" s="194">
        <v>0</v>
      </c>
      <c r="N49" s="190" t="s">
        <v>32</v>
      </c>
      <c r="O49" s="195"/>
    </row>
    <row r="50" spans="1:15" x14ac:dyDescent="0.25">
      <c r="A50" s="190">
        <f t="shared" si="2"/>
        <v>361</v>
      </c>
      <c r="B50" s="191" t="s">
        <v>80</v>
      </c>
      <c r="C50" s="192">
        <f t="shared" si="6"/>
        <v>41809</v>
      </c>
      <c r="D50" s="190" t="str">
        <f t="shared" si="4"/>
        <v>J</v>
      </c>
      <c r="E50" s="193">
        <f t="shared" si="5"/>
        <v>25</v>
      </c>
      <c r="F50" s="194">
        <v>9</v>
      </c>
      <c r="G50" s="194">
        <v>8</v>
      </c>
      <c r="H50" s="194">
        <v>12</v>
      </c>
      <c r="I50" s="194">
        <v>44</v>
      </c>
      <c r="J50" s="194">
        <v>2</v>
      </c>
      <c r="K50" s="194">
        <v>47</v>
      </c>
      <c r="L50" s="194">
        <v>36</v>
      </c>
      <c r="M50" s="194">
        <v>9</v>
      </c>
      <c r="N50" s="190" t="s">
        <v>32</v>
      </c>
      <c r="O50" s="195"/>
    </row>
    <row r="51" spans="1:15" x14ac:dyDescent="0.25">
      <c r="A51" s="190">
        <f t="shared" si="2"/>
        <v>362</v>
      </c>
      <c r="B51" s="191" t="s">
        <v>81</v>
      </c>
      <c r="C51" s="192">
        <f t="shared" si="6"/>
        <v>41811</v>
      </c>
      <c r="D51" s="190" t="str">
        <f t="shared" si="4"/>
        <v>S</v>
      </c>
      <c r="E51" s="193">
        <f t="shared" si="5"/>
        <v>25</v>
      </c>
      <c r="F51" s="194">
        <v>39</v>
      </c>
      <c r="G51" s="194">
        <v>3</v>
      </c>
      <c r="H51" s="194">
        <v>6</v>
      </c>
      <c r="I51" s="194">
        <v>49</v>
      </c>
      <c r="J51" s="194">
        <v>36</v>
      </c>
      <c r="K51" s="194">
        <v>35</v>
      </c>
      <c r="L51" s="194">
        <v>24</v>
      </c>
      <c r="M51" s="194">
        <v>8</v>
      </c>
      <c r="N51" s="190" t="s">
        <v>32</v>
      </c>
      <c r="O51" s="195"/>
    </row>
    <row r="52" spans="1:15" x14ac:dyDescent="0.25">
      <c r="A52" s="190">
        <f t="shared" si="2"/>
        <v>363</v>
      </c>
      <c r="B52" s="191" t="s">
        <v>82</v>
      </c>
      <c r="C52" s="192">
        <f t="shared" si="6"/>
        <v>41816</v>
      </c>
      <c r="D52" s="190" t="str">
        <f t="shared" si="4"/>
        <v>J</v>
      </c>
      <c r="E52" s="193">
        <f t="shared" si="5"/>
        <v>26</v>
      </c>
      <c r="F52" s="194">
        <v>49</v>
      </c>
      <c r="G52" s="194">
        <v>17</v>
      </c>
      <c r="H52" s="194">
        <v>41</v>
      </c>
      <c r="I52" s="194">
        <v>5</v>
      </c>
      <c r="J52" s="194">
        <v>14</v>
      </c>
      <c r="K52" s="194">
        <v>42</v>
      </c>
      <c r="L52" s="194">
        <v>2</v>
      </c>
      <c r="M52" s="194">
        <v>4</v>
      </c>
      <c r="N52" s="190" t="s">
        <v>32</v>
      </c>
      <c r="O52" s="195"/>
    </row>
    <row r="53" spans="1:15" x14ac:dyDescent="0.25">
      <c r="A53" s="190">
        <f t="shared" si="2"/>
        <v>364</v>
      </c>
      <c r="B53" s="191" t="s">
        <v>83</v>
      </c>
      <c r="C53" s="192">
        <f t="shared" si="6"/>
        <v>41818</v>
      </c>
      <c r="D53" s="190" t="str">
        <f t="shared" si="4"/>
        <v>S</v>
      </c>
      <c r="E53" s="193">
        <f t="shared" si="5"/>
        <v>26</v>
      </c>
      <c r="F53" s="194">
        <v>18</v>
      </c>
      <c r="G53" s="194">
        <v>30</v>
      </c>
      <c r="H53" s="194">
        <v>45</v>
      </c>
      <c r="I53" s="194">
        <v>46</v>
      </c>
      <c r="J53" s="194">
        <v>15</v>
      </c>
      <c r="K53" s="194">
        <v>39</v>
      </c>
      <c r="L53" s="194">
        <v>41</v>
      </c>
      <c r="M53" s="194">
        <v>9</v>
      </c>
      <c r="N53" s="190" t="s">
        <v>32</v>
      </c>
      <c r="O53" s="195"/>
    </row>
    <row r="54" spans="1:15" x14ac:dyDescent="0.25">
      <c r="A54" s="190">
        <f t="shared" si="2"/>
        <v>365</v>
      </c>
      <c r="B54" s="191" t="s">
        <v>84</v>
      </c>
      <c r="C54" s="192">
        <f t="shared" si="6"/>
        <v>41823</v>
      </c>
      <c r="D54" s="190" t="str">
        <f t="shared" si="4"/>
        <v>J</v>
      </c>
      <c r="E54" s="193">
        <f t="shared" si="5"/>
        <v>27</v>
      </c>
      <c r="F54" s="194">
        <v>15</v>
      </c>
      <c r="G54" s="194">
        <v>39</v>
      </c>
      <c r="H54" s="194">
        <v>6</v>
      </c>
      <c r="I54" s="194">
        <v>7</v>
      </c>
      <c r="J54" s="194">
        <v>1</v>
      </c>
      <c r="K54" s="194">
        <v>35</v>
      </c>
      <c r="L54" s="194">
        <v>44</v>
      </c>
      <c r="M54" s="194">
        <v>0</v>
      </c>
      <c r="N54" s="190" t="s">
        <v>32</v>
      </c>
      <c r="O54" s="195"/>
    </row>
    <row r="55" spans="1:15" x14ac:dyDescent="0.25">
      <c r="A55" s="190">
        <f t="shared" si="2"/>
        <v>366</v>
      </c>
      <c r="B55" s="191" t="s">
        <v>85</v>
      </c>
      <c r="C55" s="192">
        <f t="shared" si="6"/>
        <v>41825</v>
      </c>
      <c r="D55" s="190" t="str">
        <f t="shared" si="4"/>
        <v>S</v>
      </c>
      <c r="E55" s="193">
        <f t="shared" si="5"/>
        <v>27</v>
      </c>
      <c r="F55" s="194">
        <v>14</v>
      </c>
      <c r="G55" s="194">
        <v>3</v>
      </c>
      <c r="H55" s="194">
        <v>45</v>
      </c>
      <c r="I55" s="194">
        <v>6</v>
      </c>
      <c r="J55" s="194">
        <v>41</v>
      </c>
      <c r="K55" s="194">
        <v>43</v>
      </c>
      <c r="L55" s="194">
        <v>10</v>
      </c>
      <c r="M55" s="194">
        <v>1</v>
      </c>
      <c r="N55" s="190" t="s">
        <v>32</v>
      </c>
      <c r="O55" s="195"/>
    </row>
    <row r="56" spans="1:15" x14ac:dyDescent="0.25">
      <c r="A56" s="190">
        <f t="shared" si="2"/>
        <v>367</v>
      </c>
      <c r="B56" s="191" t="s">
        <v>86</v>
      </c>
      <c r="C56" s="192">
        <f t="shared" si="6"/>
        <v>41830</v>
      </c>
      <c r="D56" s="190" t="str">
        <f t="shared" si="4"/>
        <v>J</v>
      </c>
      <c r="E56" s="193">
        <f t="shared" si="5"/>
        <v>28</v>
      </c>
      <c r="F56" s="194">
        <v>29</v>
      </c>
      <c r="G56" s="194">
        <v>18</v>
      </c>
      <c r="H56" s="194">
        <v>17</v>
      </c>
      <c r="I56" s="194">
        <v>40</v>
      </c>
      <c r="J56" s="194">
        <v>11</v>
      </c>
      <c r="K56" s="194">
        <v>38</v>
      </c>
      <c r="L56" s="194">
        <v>24</v>
      </c>
      <c r="M56" s="194">
        <v>1</v>
      </c>
      <c r="N56" s="190" t="s">
        <v>32</v>
      </c>
      <c r="O56" s="195"/>
    </row>
    <row r="57" spans="1:15" x14ac:dyDescent="0.25">
      <c r="A57" s="190">
        <f t="shared" si="2"/>
        <v>368</v>
      </c>
      <c r="B57" s="191" t="s">
        <v>87</v>
      </c>
      <c r="C57" s="192">
        <f t="shared" si="6"/>
        <v>41832</v>
      </c>
      <c r="D57" s="190" t="str">
        <f t="shared" si="4"/>
        <v>S</v>
      </c>
      <c r="E57" s="193">
        <f t="shared" si="5"/>
        <v>28</v>
      </c>
      <c r="F57" s="194">
        <v>27</v>
      </c>
      <c r="G57" s="194">
        <v>43</v>
      </c>
      <c r="H57" s="194">
        <v>12</v>
      </c>
      <c r="I57" s="194">
        <v>20</v>
      </c>
      <c r="J57" s="194">
        <v>11</v>
      </c>
      <c r="K57" s="194">
        <v>9</v>
      </c>
      <c r="L57" s="194">
        <v>34</v>
      </c>
      <c r="M57" s="194">
        <v>6</v>
      </c>
      <c r="N57" s="190" t="s">
        <v>32</v>
      </c>
      <c r="O57" s="195"/>
    </row>
    <row r="58" spans="1:15" x14ac:dyDescent="0.25">
      <c r="A58" s="190">
        <f t="shared" si="2"/>
        <v>369</v>
      </c>
      <c r="B58" s="191" t="s">
        <v>88</v>
      </c>
      <c r="C58" s="192">
        <f t="shared" si="6"/>
        <v>41837</v>
      </c>
      <c r="D58" s="190" t="str">
        <f t="shared" si="4"/>
        <v>J</v>
      </c>
      <c r="E58" s="193">
        <f t="shared" si="5"/>
        <v>29</v>
      </c>
      <c r="F58" s="194">
        <v>23</v>
      </c>
      <c r="G58" s="194">
        <v>37</v>
      </c>
      <c r="H58" s="194">
        <v>4</v>
      </c>
      <c r="I58" s="194">
        <v>28</v>
      </c>
      <c r="J58" s="194">
        <v>26</v>
      </c>
      <c r="K58" s="194">
        <v>18</v>
      </c>
      <c r="L58" s="194">
        <v>21</v>
      </c>
      <c r="M58" s="194">
        <v>1</v>
      </c>
      <c r="N58" s="190" t="s">
        <v>32</v>
      </c>
      <c r="O58" s="195"/>
    </row>
    <row r="59" spans="1:15" x14ac:dyDescent="0.25">
      <c r="A59" s="190">
        <f t="shared" si="2"/>
        <v>370</v>
      </c>
      <c r="B59" s="191" t="s">
        <v>89</v>
      </c>
      <c r="C59" s="192">
        <f t="shared" si="6"/>
        <v>41839</v>
      </c>
      <c r="D59" s="190" t="str">
        <f t="shared" si="4"/>
        <v>S</v>
      </c>
      <c r="E59" s="193">
        <f t="shared" si="5"/>
        <v>29</v>
      </c>
      <c r="F59" s="194">
        <v>47</v>
      </c>
      <c r="G59" s="194">
        <v>12</v>
      </c>
      <c r="H59" s="194">
        <v>37</v>
      </c>
      <c r="I59" s="194">
        <v>3</v>
      </c>
      <c r="J59" s="194">
        <v>21</v>
      </c>
      <c r="K59" s="194">
        <v>42</v>
      </c>
      <c r="L59" s="194">
        <v>38</v>
      </c>
      <c r="M59" s="194">
        <v>3</v>
      </c>
      <c r="N59" s="190" t="s">
        <v>32</v>
      </c>
      <c r="O59" s="195"/>
    </row>
    <row r="60" spans="1:15" x14ac:dyDescent="0.25">
      <c r="A60" s="190">
        <f t="shared" si="2"/>
        <v>371</v>
      </c>
      <c r="B60" s="191" t="s">
        <v>90</v>
      </c>
      <c r="C60" s="192">
        <f t="shared" si="6"/>
        <v>41844</v>
      </c>
      <c r="D60" s="190" t="str">
        <f t="shared" si="4"/>
        <v>J</v>
      </c>
      <c r="E60" s="193">
        <f t="shared" si="5"/>
        <v>30</v>
      </c>
      <c r="F60" s="194">
        <v>33</v>
      </c>
      <c r="G60" s="194">
        <v>10</v>
      </c>
      <c r="H60" s="194">
        <v>26</v>
      </c>
      <c r="I60" s="194">
        <v>47</v>
      </c>
      <c r="J60" s="194">
        <v>34</v>
      </c>
      <c r="K60" s="194">
        <v>21</v>
      </c>
      <c r="L60" s="194">
        <v>36</v>
      </c>
      <c r="M60" s="194">
        <v>4</v>
      </c>
      <c r="N60" s="190" t="s">
        <v>32</v>
      </c>
      <c r="O60" s="195"/>
    </row>
    <row r="61" spans="1:15" x14ac:dyDescent="0.25">
      <c r="A61" s="190">
        <f t="shared" si="2"/>
        <v>372</v>
      </c>
      <c r="B61" s="191" t="s">
        <v>91</v>
      </c>
      <c r="C61" s="192">
        <f t="shared" si="6"/>
        <v>41846</v>
      </c>
      <c r="D61" s="190" t="str">
        <f t="shared" si="4"/>
        <v>S</v>
      </c>
      <c r="E61" s="193">
        <f t="shared" si="5"/>
        <v>30</v>
      </c>
      <c r="F61" s="194">
        <v>2</v>
      </c>
      <c r="G61" s="194">
        <v>6</v>
      </c>
      <c r="H61" s="194">
        <v>9</v>
      </c>
      <c r="I61" s="194">
        <v>17</v>
      </c>
      <c r="J61" s="194">
        <v>45</v>
      </c>
      <c r="K61" s="194">
        <v>16</v>
      </c>
      <c r="L61" s="194">
        <v>23</v>
      </c>
      <c r="M61" s="194">
        <v>9</v>
      </c>
      <c r="N61" s="190" t="s">
        <v>32</v>
      </c>
      <c r="O61" s="195"/>
    </row>
    <row r="62" spans="1:15" x14ac:dyDescent="0.25">
      <c r="A62" s="190">
        <f t="shared" si="2"/>
        <v>373</v>
      </c>
      <c r="B62" s="191" t="s">
        <v>92</v>
      </c>
      <c r="C62" s="192">
        <f t="shared" si="6"/>
        <v>41851</v>
      </c>
      <c r="D62" s="190" t="str">
        <f t="shared" si="4"/>
        <v>J</v>
      </c>
      <c r="E62" s="193">
        <f t="shared" si="5"/>
        <v>31</v>
      </c>
      <c r="F62" s="194">
        <v>42</v>
      </c>
      <c r="G62" s="194">
        <v>40</v>
      </c>
      <c r="H62" s="194">
        <v>2</v>
      </c>
      <c r="I62" s="194">
        <v>46</v>
      </c>
      <c r="J62" s="194">
        <v>18</v>
      </c>
      <c r="K62" s="194">
        <v>43</v>
      </c>
      <c r="L62" s="194">
        <v>45</v>
      </c>
      <c r="M62" s="194">
        <v>8</v>
      </c>
      <c r="N62" s="190" t="s">
        <v>32</v>
      </c>
      <c r="O62" s="195"/>
    </row>
    <row r="63" spans="1:15" x14ac:dyDescent="0.25">
      <c r="A63" s="190">
        <f t="shared" si="2"/>
        <v>374</v>
      </c>
      <c r="B63" s="191" t="s">
        <v>93</v>
      </c>
      <c r="C63" s="192">
        <f t="shared" si="6"/>
        <v>41853</v>
      </c>
      <c r="D63" s="190" t="str">
        <f t="shared" si="4"/>
        <v>S</v>
      </c>
      <c r="E63" s="193">
        <f t="shared" si="5"/>
        <v>31</v>
      </c>
      <c r="F63" s="194">
        <v>49</v>
      </c>
      <c r="G63" s="194">
        <v>45</v>
      </c>
      <c r="H63" s="194">
        <v>2</v>
      </c>
      <c r="I63" s="194">
        <v>44</v>
      </c>
      <c r="J63" s="194">
        <v>37</v>
      </c>
      <c r="K63" s="194">
        <v>32</v>
      </c>
      <c r="L63" s="194">
        <v>14</v>
      </c>
      <c r="M63" s="194">
        <v>6</v>
      </c>
      <c r="N63" s="190" t="s">
        <v>32</v>
      </c>
      <c r="O63" s="195"/>
    </row>
    <row r="64" spans="1:15" x14ac:dyDescent="0.25">
      <c r="A64" s="190">
        <f t="shared" si="2"/>
        <v>375</v>
      </c>
      <c r="B64" s="191" t="s">
        <v>94</v>
      </c>
      <c r="C64" s="192">
        <f t="shared" si="6"/>
        <v>41858</v>
      </c>
      <c r="D64" s="190" t="str">
        <f t="shared" si="4"/>
        <v>J</v>
      </c>
      <c r="E64" s="193">
        <f t="shared" si="5"/>
        <v>32</v>
      </c>
      <c r="F64" s="194">
        <v>40</v>
      </c>
      <c r="G64" s="194">
        <v>36</v>
      </c>
      <c r="H64" s="194">
        <v>20</v>
      </c>
      <c r="I64" s="194">
        <v>16</v>
      </c>
      <c r="J64" s="194">
        <v>28</v>
      </c>
      <c r="K64" s="194">
        <v>44</v>
      </c>
      <c r="L64" s="194">
        <v>12</v>
      </c>
      <c r="M64" s="194">
        <v>9</v>
      </c>
      <c r="N64" s="190" t="s">
        <v>32</v>
      </c>
      <c r="O64" s="195"/>
    </row>
    <row r="65" spans="1:15" x14ac:dyDescent="0.25">
      <c r="A65" s="190">
        <f t="shared" si="2"/>
        <v>376</v>
      </c>
      <c r="B65" s="191" t="s">
        <v>95</v>
      </c>
      <c r="C65" s="192">
        <f t="shared" si="6"/>
        <v>41860</v>
      </c>
      <c r="D65" s="190" t="str">
        <f t="shared" si="4"/>
        <v>S</v>
      </c>
      <c r="E65" s="193">
        <f t="shared" si="5"/>
        <v>32</v>
      </c>
      <c r="F65" s="194">
        <v>24</v>
      </c>
      <c r="G65" s="194">
        <v>39</v>
      </c>
      <c r="H65" s="194">
        <v>22</v>
      </c>
      <c r="I65" s="194">
        <v>8</v>
      </c>
      <c r="J65" s="194">
        <v>2</v>
      </c>
      <c r="K65" s="194">
        <v>4</v>
      </c>
      <c r="L65" s="194">
        <v>37</v>
      </c>
      <c r="M65" s="194">
        <v>1</v>
      </c>
      <c r="N65" s="190" t="s">
        <v>32</v>
      </c>
      <c r="O65" s="195"/>
    </row>
    <row r="66" spans="1:15" x14ac:dyDescent="0.25">
      <c r="A66" s="190">
        <f t="shared" si="2"/>
        <v>377</v>
      </c>
      <c r="B66" s="191" t="s">
        <v>96</v>
      </c>
      <c r="C66" s="192">
        <f t="shared" si="6"/>
        <v>41865</v>
      </c>
      <c r="D66" s="190" t="str">
        <f t="shared" si="4"/>
        <v>J</v>
      </c>
      <c r="E66" s="193">
        <f t="shared" si="5"/>
        <v>33</v>
      </c>
      <c r="F66" s="194">
        <v>26</v>
      </c>
      <c r="G66" s="194">
        <v>19</v>
      </c>
      <c r="H66" s="194">
        <v>25</v>
      </c>
      <c r="I66" s="194">
        <v>16</v>
      </c>
      <c r="J66" s="194">
        <v>33</v>
      </c>
      <c r="K66" s="194">
        <v>46</v>
      </c>
      <c r="L66" s="194">
        <v>49</v>
      </c>
      <c r="M66" s="194">
        <v>7</v>
      </c>
      <c r="N66" s="190" t="s">
        <v>32</v>
      </c>
      <c r="O66" s="195"/>
    </row>
    <row r="67" spans="1:15" x14ac:dyDescent="0.25">
      <c r="A67" s="190">
        <f t="shared" si="2"/>
        <v>378</v>
      </c>
      <c r="B67" s="191" t="s">
        <v>97</v>
      </c>
      <c r="C67" s="192">
        <f t="shared" si="6"/>
        <v>41867</v>
      </c>
      <c r="D67" s="190" t="str">
        <f t="shared" si="4"/>
        <v>S</v>
      </c>
      <c r="E67" s="193">
        <f t="shared" si="5"/>
        <v>33</v>
      </c>
      <c r="F67" s="194">
        <v>46</v>
      </c>
      <c r="G67" s="194">
        <v>41</v>
      </c>
      <c r="H67" s="194">
        <v>7</v>
      </c>
      <c r="I67" s="194">
        <v>38</v>
      </c>
      <c r="J67" s="194">
        <v>19</v>
      </c>
      <c r="K67" s="194">
        <v>43</v>
      </c>
      <c r="L67" s="194">
        <v>25</v>
      </c>
      <c r="M67" s="194">
        <v>3</v>
      </c>
      <c r="N67" s="190" t="s">
        <v>32</v>
      </c>
      <c r="O67" s="195"/>
    </row>
    <row r="68" spans="1:15" x14ac:dyDescent="0.25">
      <c r="A68" s="190">
        <f t="shared" ref="A68:A131" si="7">+A67+1</f>
        <v>379</v>
      </c>
      <c r="B68" s="191" t="s">
        <v>98</v>
      </c>
      <c r="C68" s="192">
        <f t="shared" si="6"/>
        <v>41872</v>
      </c>
      <c r="D68" s="190" t="str">
        <f t="shared" si="4"/>
        <v>J</v>
      </c>
      <c r="E68" s="193">
        <f t="shared" si="5"/>
        <v>34</v>
      </c>
      <c r="F68" s="194">
        <v>6</v>
      </c>
      <c r="G68" s="194">
        <v>43</v>
      </c>
      <c r="H68" s="194">
        <v>21</v>
      </c>
      <c r="I68" s="194">
        <v>2</v>
      </c>
      <c r="J68" s="194">
        <v>8</v>
      </c>
      <c r="K68" s="194">
        <v>26</v>
      </c>
      <c r="L68" s="194">
        <v>18</v>
      </c>
      <c r="M68" s="194">
        <v>5</v>
      </c>
      <c r="N68" s="190" t="s">
        <v>32</v>
      </c>
      <c r="O68" s="195"/>
    </row>
    <row r="69" spans="1:15" x14ac:dyDescent="0.25">
      <c r="A69" s="190">
        <f t="shared" si="7"/>
        <v>380</v>
      </c>
      <c r="B69" s="191" t="s">
        <v>99</v>
      </c>
      <c r="C69" s="192">
        <f t="shared" si="6"/>
        <v>41874</v>
      </c>
      <c r="D69" s="190" t="str">
        <f t="shared" si="4"/>
        <v>S</v>
      </c>
      <c r="E69" s="193">
        <f t="shared" si="5"/>
        <v>34</v>
      </c>
      <c r="F69" s="194">
        <v>18</v>
      </c>
      <c r="G69" s="194">
        <v>28</v>
      </c>
      <c r="H69" s="194">
        <v>32</v>
      </c>
      <c r="I69" s="194">
        <v>27</v>
      </c>
      <c r="J69" s="194">
        <v>45</v>
      </c>
      <c r="K69" s="194">
        <v>3</v>
      </c>
      <c r="L69" s="194">
        <v>23</v>
      </c>
      <c r="M69" s="194">
        <v>0</v>
      </c>
      <c r="N69" s="190" t="s">
        <v>32</v>
      </c>
      <c r="O69" s="195"/>
    </row>
    <row r="70" spans="1:15" x14ac:dyDescent="0.25">
      <c r="A70" s="190">
        <f t="shared" si="7"/>
        <v>381</v>
      </c>
      <c r="B70" s="191" t="s">
        <v>100</v>
      </c>
      <c r="C70" s="192">
        <f t="shared" ref="C70:C101" si="8">C68+7</f>
        <v>41879</v>
      </c>
      <c r="D70" s="190" t="str">
        <f t="shared" si="4"/>
        <v>J</v>
      </c>
      <c r="E70" s="193">
        <f t="shared" si="5"/>
        <v>35</v>
      </c>
      <c r="F70" s="194">
        <v>23</v>
      </c>
      <c r="G70" s="194">
        <v>39</v>
      </c>
      <c r="H70" s="194">
        <v>37</v>
      </c>
      <c r="I70" s="194">
        <v>46</v>
      </c>
      <c r="J70" s="194">
        <v>27</v>
      </c>
      <c r="K70" s="194">
        <v>30</v>
      </c>
      <c r="L70" s="194">
        <v>6</v>
      </c>
      <c r="M70" s="194">
        <v>8</v>
      </c>
      <c r="N70" s="190" t="s">
        <v>32</v>
      </c>
      <c r="O70" s="195"/>
    </row>
    <row r="71" spans="1:15" x14ac:dyDescent="0.25">
      <c r="A71" s="190">
        <f t="shared" si="7"/>
        <v>382</v>
      </c>
      <c r="B71" s="191" t="s">
        <v>101</v>
      </c>
      <c r="C71" s="192">
        <f t="shared" si="8"/>
        <v>41881</v>
      </c>
      <c r="D71" s="190" t="str">
        <f t="shared" si="4"/>
        <v>S</v>
      </c>
      <c r="E71" s="193">
        <f t="shared" si="5"/>
        <v>35</v>
      </c>
      <c r="F71" s="194">
        <v>9</v>
      </c>
      <c r="G71" s="194">
        <v>24</v>
      </c>
      <c r="H71" s="194">
        <v>12</v>
      </c>
      <c r="I71" s="194">
        <v>40</v>
      </c>
      <c r="J71" s="194">
        <v>19</v>
      </c>
      <c r="K71" s="194">
        <v>32</v>
      </c>
      <c r="L71" s="194">
        <v>4</v>
      </c>
      <c r="M71" s="194">
        <v>3</v>
      </c>
      <c r="N71" s="190" t="s">
        <v>32</v>
      </c>
      <c r="O71" s="195"/>
    </row>
    <row r="72" spans="1:15" x14ac:dyDescent="0.25">
      <c r="A72" s="190">
        <f t="shared" si="7"/>
        <v>383</v>
      </c>
      <c r="B72" s="191" t="s">
        <v>102</v>
      </c>
      <c r="C72" s="192">
        <f t="shared" si="8"/>
        <v>41886</v>
      </c>
      <c r="D72" s="190" t="str">
        <f t="shared" si="4"/>
        <v>J</v>
      </c>
      <c r="E72" s="193">
        <f t="shared" si="5"/>
        <v>36</v>
      </c>
      <c r="F72" s="194">
        <v>37</v>
      </c>
      <c r="G72" s="194">
        <v>23</v>
      </c>
      <c r="H72" s="194">
        <v>17</v>
      </c>
      <c r="I72" s="194">
        <v>30</v>
      </c>
      <c r="J72" s="194">
        <v>29</v>
      </c>
      <c r="K72" s="194">
        <v>31</v>
      </c>
      <c r="L72" s="194">
        <v>41</v>
      </c>
      <c r="M72" s="194">
        <v>2</v>
      </c>
      <c r="N72" s="190" t="s">
        <v>32</v>
      </c>
      <c r="O72" s="195"/>
    </row>
    <row r="73" spans="1:15" x14ac:dyDescent="0.25">
      <c r="A73" s="190">
        <f t="shared" si="7"/>
        <v>384</v>
      </c>
      <c r="B73" s="191" t="s">
        <v>103</v>
      </c>
      <c r="C73" s="192">
        <f t="shared" si="8"/>
        <v>41888</v>
      </c>
      <c r="D73" s="190" t="str">
        <f t="shared" si="4"/>
        <v>S</v>
      </c>
      <c r="E73" s="193">
        <f t="shared" si="5"/>
        <v>36</v>
      </c>
      <c r="F73" s="194">
        <v>33</v>
      </c>
      <c r="G73" s="194">
        <v>44</v>
      </c>
      <c r="H73" s="194">
        <v>31</v>
      </c>
      <c r="I73" s="194">
        <v>2</v>
      </c>
      <c r="J73" s="194">
        <v>22</v>
      </c>
      <c r="K73" s="194">
        <v>12</v>
      </c>
      <c r="L73" s="194">
        <v>36</v>
      </c>
      <c r="M73" s="194">
        <v>9</v>
      </c>
      <c r="N73" s="190" t="s">
        <v>32</v>
      </c>
      <c r="O73" s="195"/>
    </row>
    <row r="74" spans="1:15" x14ac:dyDescent="0.25">
      <c r="A74" s="190">
        <f t="shared" si="7"/>
        <v>385</v>
      </c>
      <c r="B74" s="191" t="s">
        <v>104</v>
      </c>
      <c r="C74" s="192">
        <f t="shared" si="8"/>
        <v>41893</v>
      </c>
      <c r="D74" s="190" t="str">
        <f t="shared" si="4"/>
        <v>J</v>
      </c>
      <c r="E74" s="193">
        <f t="shared" si="5"/>
        <v>37</v>
      </c>
      <c r="F74" s="194">
        <v>5</v>
      </c>
      <c r="G74" s="194">
        <v>24</v>
      </c>
      <c r="H74" s="194">
        <v>2</v>
      </c>
      <c r="I74" s="194">
        <v>7</v>
      </c>
      <c r="J74" s="194">
        <v>9</v>
      </c>
      <c r="K74" s="194">
        <v>20</v>
      </c>
      <c r="L74" s="194">
        <v>46</v>
      </c>
      <c r="M74" s="194">
        <v>7</v>
      </c>
      <c r="N74" s="190" t="s">
        <v>32</v>
      </c>
      <c r="O74" s="195"/>
    </row>
    <row r="75" spans="1:15" x14ac:dyDescent="0.25">
      <c r="A75" s="190">
        <f t="shared" si="7"/>
        <v>386</v>
      </c>
      <c r="B75" s="191" t="s">
        <v>105</v>
      </c>
      <c r="C75" s="192">
        <f t="shared" si="8"/>
        <v>41895</v>
      </c>
      <c r="D75" s="190" t="str">
        <f t="shared" si="4"/>
        <v>S</v>
      </c>
      <c r="E75" s="193">
        <f t="shared" si="5"/>
        <v>37</v>
      </c>
      <c r="F75" s="194">
        <v>3</v>
      </c>
      <c r="G75" s="194">
        <v>44</v>
      </c>
      <c r="H75" s="194">
        <v>18</v>
      </c>
      <c r="I75" s="194">
        <v>13</v>
      </c>
      <c r="J75" s="194">
        <v>38</v>
      </c>
      <c r="K75" s="194">
        <v>12</v>
      </c>
      <c r="L75" s="194">
        <v>34</v>
      </c>
      <c r="M75" s="194">
        <v>2</v>
      </c>
      <c r="N75" s="190" t="s">
        <v>32</v>
      </c>
      <c r="O75" s="195"/>
    </row>
    <row r="76" spans="1:15" x14ac:dyDescent="0.25">
      <c r="A76" s="190">
        <f t="shared" si="7"/>
        <v>387</v>
      </c>
      <c r="B76" s="191" t="s">
        <v>106</v>
      </c>
      <c r="C76" s="192">
        <f t="shared" si="8"/>
        <v>41900</v>
      </c>
      <c r="D76" s="190" t="str">
        <f t="shared" si="4"/>
        <v>J</v>
      </c>
      <c r="E76" s="193">
        <f t="shared" si="5"/>
        <v>38</v>
      </c>
      <c r="F76" s="194">
        <v>24</v>
      </c>
      <c r="G76" s="194">
        <v>30</v>
      </c>
      <c r="H76" s="194">
        <v>17</v>
      </c>
      <c r="I76" s="194">
        <v>5</v>
      </c>
      <c r="J76" s="194">
        <v>26</v>
      </c>
      <c r="K76" s="194">
        <v>44</v>
      </c>
      <c r="L76" s="194">
        <v>7</v>
      </c>
      <c r="M76" s="194">
        <v>3</v>
      </c>
      <c r="N76" s="190" t="s">
        <v>32</v>
      </c>
      <c r="O76" s="195"/>
    </row>
    <row r="77" spans="1:15" x14ac:dyDescent="0.25">
      <c r="A77" s="190">
        <f t="shared" si="7"/>
        <v>388</v>
      </c>
      <c r="B77" s="191" t="s">
        <v>107</v>
      </c>
      <c r="C77" s="192">
        <f t="shared" si="8"/>
        <v>41902</v>
      </c>
      <c r="D77" s="190" t="str">
        <f t="shared" si="4"/>
        <v>S</v>
      </c>
      <c r="E77" s="193">
        <f t="shared" si="5"/>
        <v>38</v>
      </c>
      <c r="F77" s="194">
        <v>8</v>
      </c>
      <c r="G77" s="194">
        <v>24</v>
      </c>
      <c r="H77" s="194">
        <v>33</v>
      </c>
      <c r="I77" s="194">
        <v>14</v>
      </c>
      <c r="J77" s="194">
        <v>49</v>
      </c>
      <c r="K77" s="194">
        <v>28</v>
      </c>
      <c r="L77" s="194">
        <v>25</v>
      </c>
      <c r="M77" s="194">
        <v>8</v>
      </c>
      <c r="N77" s="190" t="s">
        <v>32</v>
      </c>
      <c r="O77" s="195"/>
    </row>
    <row r="78" spans="1:15" x14ac:dyDescent="0.25">
      <c r="A78" s="190">
        <f t="shared" si="7"/>
        <v>389</v>
      </c>
      <c r="B78" s="191" t="s">
        <v>108</v>
      </c>
      <c r="C78" s="192">
        <f t="shared" si="8"/>
        <v>41907</v>
      </c>
      <c r="D78" s="190" t="str">
        <f t="shared" si="4"/>
        <v>J</v>
      </c>
      <c r="E78" s="193">
        <f t="shared" si="5"/>
        <v>39</v>
      </c>
      <c r="F78" s="194">
        <v>37</v>
      </c>
      <c r="G78" s="194">
        <v>8</v>
      </c>
      <c r="H78" s="194">
        <v>49</v>
      </c>
      <c r="I78" s="194">
        <v>18</v>
      </c>
      <c r="J78" s="194">
        <v>47</v>
      </c>
      <c r="K78" s="194">
        <v>12</v>
      </c>
      <c r="L78" s="194">
        <v>6</v>
      </c>
      <c r="M78" s="194">
        <v>8</v>
      </c>
      <c r="N78" s="190" t="s">
        <v>32</v>
      </c>
      <c r="O78" s="195"/>
    </row>
    <row r="79" spans="1:15" x14ac:dyDescent="0.25">
      <c r="A79" s="190">
        <f t="shared" si="7"/>
        <v>390</v>
      </c>
      <c r="B79" s="191" t="s">
        <v>109</v>
      </c>
      <c r="C79" s="192">
        <f t="shared" si="8"/>
        <v>41909</v>
      </c>
      <c r="D79" s="190" t="str">
        <f t="shared" si="4"/>
        <v>S</v>
      </c>
      <c r="E79" s="193">
        <f t="shared" si="5"/>
        <v>39</v>
      </c>
      <c r="F79" s="194">
        <v>13</v>
      </c>
      <c r="G79" s="194">
        <v>1</v>
      </c>
      <c r="H79" s="194">
        <v>18</v>
      </c>
      <c r="I79" s="194">
        <v>14</v>
      </c>
      <c r="J79" s="194">
        <v>10</v>
      </c>
      <c r="K79" s="194">
        <v>24</v>
      </c>
      <c r="L79" s="194">
        <v>4</v>
      </c>
      <c r="M79" s="194">
        <v>0</v>
      </c>
      <c r="N79" s="190" t="s">
        <v>32</v>
      </c>
      <c r="O79" s="195"/>
    </row>
    <row r="80" spans="1:15" x14ac:dyDescent="0.25">
      <c r="A80" s="190">
        <f t="shared" si="7"/>
        <v>391</v>
      </c>
      <c r="B80" s="191" t="s">
        <v>110</v>
      </c>
      <c r="C80" s="192">
        <f t="shared" si="8"/>
        <v>41914</v>
      </c>
      <c r="D80" s="190" t="str">
        <f t="shared" si="4"/>
        <v>J</v>
      </c>
      <c r="E80" s="193">
        <f t="shared" si="5"/>
        <v>40</v>
      </c>
      <c r="F80" s="194">
        <v>29</v>
      </c>
      <c r="G80" s="194">
        <v>17</v>
      </c>
      <c r="H80" s="194">
        <v>24</v>
      </c>
      <c r="I80" s="194">
        <v>43</v>
      </c>
      <c r="J80" s="194">
        <v>31</v>
      </c>
      <c r="K80" s="194">
        <v>33</v>
      </c>
      <c r="L80" s="194">
        <v>27</v>
      </c>
      <c r="M80" s="194">
        <v>7</v>
      </c>
      <c r="N80" s="190" t="s">
        <v>32</v>
      </c>
      <c r="O80" s="195"/>
    </row>
    <row r="81" spans="1:15" x14ac:dyDescent="0.25">
      <c r="A81" s="190">
        <f t="shared" si="7"/>
        <v>392</v>
      </c>
      <c r="B81" s="191" t="s">
        <v>111</v>
      </c>
      <c r="C81" s="192">
        <f t="shared" si="8"/>
        <v>41916</v>
      </c>
      <c r="D81" s="190" t="str">
        <f t="shared" si="4"/>
        <v>S</v>
      </c>
      <c r="E81" s="193">
        <f t="shared" si="5"/>
        <v>40</v>
      </c>
      <c r="F81" s="194">
        <v>30</v>
      </c>
      <c r="G81" s="194">
        <v>10</v>
      </c>
      <c r="H81" s="194">
        <v>28</v>
      </c>
      <c r="I81" s="194">
        <v>39</v>
      </c>
      <c r="J81" s="194">
        <v>24</v>
      </c>
      <c r="K81" s="194">
        <v>11</v>
      </c>
      <c r="L81" s="194">
        <v>6</v>
      </c>
      <c r="M81" s="194">
        <v>0</v>
      </c>
      <c r="N81" s="190" t="s">
        <v>32</v>
      </c>
      <c r="O81" s="195"/>
    </row>
    <row r="82" spans="1:15" x14ac:dyDescent="0.25">
      <c r="A82" s="190">
        <f t="shared" si="7"/>
        <v>393</v>
      </c>
      <c r="B82" s="191" t="s">
        <v>112</v>
      </c>
      <c r="C82" s="192">
        <f t="shared" si="8"/>
        <v>41921</v>
      </c>
      <c r="D82" s="190" t="str">
        <f t="shared" si="4"/>
        <v>J</v>
      </c>
      <c r="E82" s="193">
        <f t="shared" si="5"/>
        <v>41</v>
      </c>
      <c r="F82" s="194">
        <v>38</v>
      </c>
      <c r="G82" s="194">
        <v>7</v>
      </c>
      <c r="H82" s="194">
        <v>4</v>
      </c>
      <c r="I82" s="194">
        <v>42</v>
      </c>
      <c r="J82" s="194">
        <v>39</v>
      </c>
      <c r="K82" s="194">
        <v>14</v>
      </c>
      <c r="L82" s="194">
        <v>36</v>
      </c>
      <c r="M82" s="194">
        <v>0</v>
      </c>
      <c r="N82" s="190" t="s">
        <v>32</v>
      </c>
      <c r="O82" s="195"/>
    </row>
    <row r="83" spans="1:15" x14ac:dyDescent="0.25">
      <c r="A83" s="190">
        <f t="shared" si="7"/>
        <v>394</v>
      </c>
      <c r="B83" s="191" t="s">
        <v>113</v>
      </c>
      <c r="C83" s="192">
        <f t="shared" si="8"/>
        <v>41923</v>
      </c>
      <c r="D83" s="190" t="str">
        <f t="shared" si="4"/>
        <v>S</v>
      </c>
      <c r="E83" s="193">
        <f t="shared" si="5"/>
        <v>41</v>
      </c>
      <c r="F83" s="194">
        <v>34</v>
      </c>
      <c r="G83" s="194">
        <v>41</v>
      </c>
      <c r="H83" s="194">
        <v>5</v>
      </c>
      <c r="I83" s="194">
        <v>8</v>
      </c>
      <c r="J83" s="194">
        <v>39</v>
      </c>
      <c r="K83" s="194">
        <v>30</v>
      </c>
      <c r="L83" s="194">
        <v>1</v>
      </c>
      <c r="M83" s="194">
        <v>0</v>
      </c>
      <c r="N83" s="190" t="s">
        <v>32</v>
      </c>
      <c r="O83" s="195"/>
    </row>
    <row r="84" spans="1:15" x14ac:dyDescent="0.25">
      <c r="A84" s="190">
        <f t="shared" si="7"/>
        <v>395</v>
      </c>
      <c r="B84" s="191" t="s">
        <v>114</v>
      </c>
      <c r="C84" s="192">
        <f t="shared" si="8"/>
        <v>41928</v>
      </c>
      <c r="D84" s="190" t="str">
        <f t="shared" si="4"/>
        <v>J</v>
      </c>
      <c r="E84" s="193">
        <f t="shared" si="5"/>
        <v>42</v>
      </c>
      <c r="F84" s="194">
        <v>24</v>
      </c>
      <c r="G84" s="194">
        <v>31</v>
      </c>
      <c r="H84" s="194">
        <v>41</v>
      </c>
      <c r="I84" s="194">
        <v>36</v>
      </c>
      <c r="J84" s="194">
        <v>15</v>
      </c>
      <c r="K84" s="194">
        <v>29</v>
      </c>
      <c r="L84" s="194">
        <v>45</v>
      </c>
      <c r="M84" s="194">
        <v>8</v>
      </c>
      <c r="N84" s="190" t="s">
        <v>32</v>
      </c>
      <c r="O84" s="195"/>
    </row>
    <row r="85" spans="1:15" x14ac:dyDescent="0.25">
      <c r="A85" s="190">
        <f t="shared" si="7"/>
        <v>396</v>
      </c>
      <c r="B85" s="191" t="s">
        <v>115</v>
      </c>
      <c r="C85" s="192">
        <f t="shared" si="8"/>
        <v>41930</v>
      </c>
      <c r="D85" s="190" t="str">
        <f t="shared" si="4"/>
        <v>S</v>
      </c>
      <c r="E85" s="193">
        <f t="shared" si="5"/>
        <v>42</v>
      </c>
      <c r="F85" s="194">
        <v>25</v>
      </c>
      <c r="G85" s="194">
        <v>26</v>
      </c>
      <c r="H85" s="194">
        <v>28</v>
      </c>
      <c r="I85" s="194">
        <v>31</v>
      </c>
      <c r="J85" s="194">
        <v>30</v>
      </c>
      <c r="K85" s="194">
        <v>40</v>
      </c>
      <c r="L85" s="194">
        <v>11</v>
      </c>
      <c r="M85" s="194">
        <v>1</v>
      </c>
      <c r="N85" s="190" t="s">
        <v>32</v>
      </c>
      <c r="O85" s="195"/>
    </row>
    <row r="86" spans="1:15" x14ac:dyDescent="0.25">
      <c r="A86" s="190">
        <f t="shared" si="7"/>
        <v>397</v>
      </c>
      <c r="B86" s="191" t="s">
        <v>116</v>
      </c>
      <c r="C86" s="192">
        <f t="shared" si="8"/>
        <v>41935</v>
      </c>
      <c r="D86" s="190" t="str">
        <f t="shared" si="4"/>
        <v>J</v>
      </c>
      <c r="E86" s="193">
        <f t="shared" si="5"/>
        <v>43</v>
      </c>
      <c r="F86" s="194">
        <v>41</v>
      </c>
      <c r="G86" s="194">
        <v>15</v>
      </c>
      <c r="H86" s="194">
        <v>30</v>
      </c>
      <c r="I86" s="194">
        <v>22</v>
      </c>
      <c r="J86" s="194">
        <v>4</v>
      </c>
      <c r="K86" s="194">
        <v>32</v>
      </c>
      <c r="L86" s="194">
        <v>19</v>
      </c>
      <c r="M86" s="194">
        <v>6</v>
      </c>
      <c r="N86" s="190" t="s">
        <v>32</v>
      </c>
      <c r="O86" s="195"/>
    </row>
    <row r="87" spans="1:15" x14ac:dyDescent="0.25">
      <c r="A87" s="190">
        <f t="shared" si="7"/>
        <v>398</v>
      </c>
      <c r="B87" s="191" t="s">
        <v>117</v>
      </c>
      <c r="C87" s="192">
        <f t="shared" si="8"/>
        <v>41937</v>
      </c>
      <c r="D87" s="190" t="str">
        <f t="shared" si="4"/>
        <v>S</v>
      </c>
      <c r="E87" s="193">
        <f t="shared" si="5"/>
        <v>43</v>
      </c>
      <c r="F87" s="194">
        <v>35</v>
      </c>
      <c r="G87" s="194">
        <v>8</v>
      </c>
      <c r="H87" s="194">
        <v>37</v>
      </c>
      <c r="I87" s="194">
        <v>23</v>
      </c>
      <c r="J87" s="194">
        <v>36</v>
      </c>
      <c r="K87" s="194">
        <v>15</v>
      </c>
      <c r="L87" s="194">
        <v>44</v>
      </c>
      <c r="M87" s="194">
        <v>6</v>
      </c>
      <c r="N87" s="190" t="s">
        <v>32</v>
      </c>
      <c r="O87" s="195"/>
    </row>
    <row r="88" spans="1:15" x14ac:dyDescent="0.25">
      <c r="A88" s="190">
        <f t="shared" si="7"/>
        <v>399</v>
      </c>
      <c r="B88" s="191" t="s">
        <v>118</v>
      </c>
      <c r="C88" s="192">
        <f t="shared" si="8"/>
        <v>41942</v>
      </c>
      <c r="D88" s="190" t="str">
        <f t="shared" si="4"/>
        <v>J</v>
      </c>
      <c r="E88" s="193">
        <f t="shared" si="5"/>
        <v>44</v>
      </c>
      <c r="F88" s="194">
        <v>10</v>
      </c>
      <c r="G88" s="194">
        <v>22</v>
      </c>
      <c r="H88" s="194">
        <v>41</v>
      </c>
      <c r="I88" s="194">
        <v>34</v>
      </c>
      <c r="J88" s="194">
        <v>39</v>
      </c>
      <c r="K88" s="194">
        <v>28</v>
      </c>
      <c r="L88" s="194">
        <v>11</v>
      </c>
      <c r="M88" s="194">
        <v>1</v>
      </c>
      <c r="N88" s="190" t="s">
        <v>32</v>
      </c>
      <c r="O88" s="195"/>
    </row>
    <row r="89" spans="1:15" x14ac:dyDescent="0.25">
      <c r="A89" s="190">
        <f t="shared" si="7"/>
        <v>400</v>
      </c>
      <c r="B89" s="191" t="s">
        <v>119</v>
      </c>
      <c r="C89" s="192">
        <f t="shared" si="8"/>
        <v>41944</v>
      </c>
      <c r="D89" s="190" t="str">
        <f t="shared" si="4"/>
        <v>S</v>
      </c>
      <c r="E89" s="193">
        <f t="shared" si="5"/>
        <v>44</v>
      </c>
      <c r="F89" s="194">
        <v>40</v>
      </c>
      <c r="G89" s="194">
        <v>20</v>
      </c>
      <c r="H89" s="194">
        <v>48</v>
      </c>
      <c r="I89" s="194">
        <v>26</v>
      </c>
      <c r="J89" s="194">
        <v>38</v>
      </c>
      <c r="K89" s="194">
        <v>33</v>
      </c>
      <c r="L89" s="194">
        <v>14</v>
      </c>
      <c r="M89" s="194">
        <v>3</v>
      </c>
      <c r="N89" s="190" t="s">
        <v>32</v>
      </c>
      <c r="O89" s="195"/>
    </row>
    <row r="90" spans="1:15" x14ac:dyDescent="0.25">
      <c r="A90" s="190">
        <f t="shared" si="7"/>
        <v>401</v>
      </c>
      <c r="B90" s="191" t="s">
        <v>120</v>
      </c>
      <c r="C90" s="192">
        <f t="shared" si="8"/>
        <v>41949</v>
      </c>
      <c r="D90" s="190" t="str">
        <f t="shared" ref="D90:D153" si="9">CHOOSE(WEEKDAY(C90),"D","L","M","X","J","V","S")</f>
        <v>J</v>
      </c>
      <c r="E90" s="193">
        <f t="shared" ref="E90:E153" si="10">WEEKNUM(C90,21)</f>
        <v>45</v>
      </c>
      <c r="F90" s="194">
        <v>5</v>
      </c>
      <c r="G90" s="194">
        <v>18</v>
      </c>
      <c r="H90" s="194">
        <v>22</v>
      </c>
      <c r="I90" s="194">
        <v>30</v>
      </c>
      <c r="J90" s="194">
        <v>3</v>
      </c>
      <c r="K90" s="194">
        <v>25</v>
      </c>
      <c r="L90" s="194">
        <v>33</v>
      </c>
      <c r="M90" s="194">
        <v>4</v>
      </c>
      <c r="N90" s="190" t="s">
        <v>32</v>
      </c>
      <c r="O90" s="195"/>
    </row>
    <row r="91" spans="1:15" x14ac:dyDescent="0.25">
      <c r="A91" s="190">
        <f t="shared" si="7"/>
        <v>402</v>
      </c>
      <c r="B91" s="191" t="s">
        <v>121</v>
      </c>
      <c r="C91" s="192">
        <f t="shared" si="8"/>
        <v>41951</v>
      </c>
      <c r="D91" s="190" t="str">
        <f t="shared" si="9"/>
        <v>S</v>
      </c>
      <c r="E91" s="193">
        <f t="shared" si="10"/>
        <v>45</v>
      </c>
      <c r="F91" s="194">
        <v>37</v>
      </c>
      <c r="G91" s="194">
        <v>17</v>
      </c>
      <c r="H91" s="194">
        <v>4</v>
      </c>
      <c r="I91" s="194">
        <v>35</v>
      </c>
      <c r="J91" s="194">
        <v>32</v>
      </c>
      <c r="K91" s="194">
        <v>33</v>
      </c>
      <c r="L91" s="194">
        <v>29</v>
      </c>
      <c r="M91" s="194">
        <v>2</v>
      </c>
      <c r="N91" s="190" t="s">
        <v>32</v>
      </c>
      <c r="O91" s="195"/>
    </row>
    <row r="92" spans="1:15" x14ac:dyDescent="0.25">
      <c r="A92" s="190">
        <f t="shared" si="7"/>
        <v>403</v>
      </c>
      <c r="B92" s="191" t="s">
        <v>122</v>
      </c>
      <c r="C92" s="192">
        <f t="shared" si="8"/>
        <v>41956</v>
      </c>
      <c r="D92" s="190" t="str">
        <f t="shared" si="9"/>
        <v>J</v>
      </c>
      <c r="E92" s="193">
        <f t="shared" si="10"/>
        <v>46</v>
      </c>
      <c r="F92" s="194">
        <v>31</v>
      </c>
      <c r="G92" s="194">
        <v>34</v>
      </c>
      <c r="H92" s="194">
        <v>32</v>
      </c>
      <c r="I92" s="194">
        <v>2</v>
      </c>
      <c r="J92" s="194">
        <v>3</v>
      </c>
      <c r="K92" s="194">
        <v>39</v>
      </c>
      <c r="L92" s="194">
        <v>42</v>
      </c>
      <c r="M92" s="194">
        <v>9</v>
      </c>
      <c r="N92" s="190" t="s">
        <v>32</v>
      </c>
      <c r="O92" s="195"/>
    </row>
    <row r="93" spans="1:15" x14ac:dyDescent="0.25">
      <c r="A93" s="190">
        <f t="shared" si="7"/>
        <v>404</v>
      </c>
      <c r="B93" s="191" t="s">
        <v>123</v>
      </c>
      <c r="C93" s="192">
        <f t="shared" si="8"/>
        <v>41958</v>
      </c>
      <c r="D93" s="190" t="str">
        <f t="shared" si="9"/>
        <v>S</v>
      </c>
      <c r="E93" s="193">
        <f t="shared" si="10"/>
        <v>46</v>
      </c>
      <c r="F93" s="194">
        <v>30</v>
      </c>
      <c r="G93" s="194">
        <v>2</v>
      </c>
      <c r="H93" s="194">
        <v>11</v>
      </c>
      <c r="I93" s="194">
        <v>42</v>
      </c>
      <c r="J93" s="194">
        <v>49</v>
      </c>
      <c r="K93" s="194">
        <v>48</v>
      </c>
      <c r="L93" s="194">
        <v>25</v>
      </c>
      <c r="M93" s="194">
        <v>2</v>
      </c>
      <c r="N93" s="190" t="s">
        <v>32</v>
      </c>
      <c r="O93" s="195"/>
    </row>
    <row r="94" spans="1:15" x14ac:dyDescent="0.25">
      <c r="A94" s="190">
        <f t="shared" si="7"/>
        <v>405</v>
      </c>
      <c r="B94" s="191" t="s">
        <v>124</v>
      </c>
      <c r="C94" s="192">
        <f t="shared" si="8"/>
        <v>41963</v>
      </c>
      <c r="D94" s="190" t="str">
        <f t="shared" si="9"/>
        <v>J</v>
      </c>
      <c r="E94" s="193">
        <f t="shared" si="10"/>
        <v>47</v>
      </c>
      <c r="F94" s="194">
        <v>43</v>
      </c>
      <c r="G94" s="194">
        <v>9</v>
      </c>
      <c r="H94" s="194">
        <v>46</v>
      </c>
      <c r="I94" s="194">
        <v>31</v>
      </c>
      <c r="J94" s="194">
        <v>28</v>
      </c>
      <c r="K94" s="194">
        <v>36</v>
      </c>
      <c r="L94" s="194">
        <v>21</v>
      </c>
      <c r="M94" s="194">
        <v>6</v>
      </c>
      <c r="N94" s="190" t="s">
        <v>32</v>
      </c>
      <c r="O94" s="195"/>
    </row>
    <row r="95" spans="1:15" x14ac:dyDescent="0.25">
      <c r="A95" s="190">
        <f t="shared" si="7"/>
        <v>406</v>
      </c>
      <c r="B95" s="191" t="s">
        <v>125</v>
      </c>
      <c r="C95" s="192">
        <f t="shared" si="8"/>
        <v>41965</v>
      </c>
      <c r="D95" s="190" t="str">
        <f t="shared" si="9"/>
        <v>S</v>
      </c>
      <c r="E95" s="193">
        <f t="shared" si="10"/>
        <v>47</v>
      </c>
      <c r="F95" s="194">
        <v>25</v>
      </c>
      <c r="G95" s="194">
        <v>31</v>
      </c>
      <c r="H95" s="194">
        <v>10</v>
      </c>
      <c r="I95" s="194">
        <v>26</v>
      </c>
      <c r="J95" s="194">
        <v>9</v>
      </c>
      <c r="K95" s="194">
        <v>8</v>
      </c>
      <c r="L95" s="194">
        <v>45</v>
      </c>
      <c r="M95" s="194">
        <v>3</v>
      </c>
      <c r="N95" s="190" t="s">
        <v>32</v>
      </c>
      <c r="O95" s="195"/>
    </row>
    <row r="96" spans="1:15" x14ac:dyDescent="0.25">
      <c r="A96" s="190">
        <f t="shared" si="7"/>
        <v>407</v>
      </c>
      <c r="B96" s="191" t="s">
        <v>126</v>
      </c>
      <c r="C96" s="192">
        <f t="shared" si="8"/>
        <v>41970</v>
      </c>
      <c r="D96" s="190" t="str">
        <f t="shared" si="9"/>
        <v>J</v>
      </c>
      <c r="E96" s="193">
        <f t="shared" si="10"/>
        <v>48</v>
      </c>
      <c r="F96" s="194">
        <v>33</v>
      </c>
      <c r="G96" s="194">
        <v>37</v>
      </c>
      <c r="H96" s="194">
        <v>22</v>
      </c>
      <c r="I96" s="194">
        <v>42</v>
      </c>
      <c r="J96" s="194">
        <v>8</v>
      </c>
      <c r="K96" s="194">
        <v>2</v>
      </c>
      <c r="L96" s="194">
        <v>13</v>
      </c>
      <c r="M96" s="194">
        <v>5</v>
      </c>
      <c r="N96" s="190" t="s">
        <v>32</v>
      </c>
      <c r="O96" s="195"/>
    </row>
    <row r="97" spans="1:15" x14ac:dyDescent="0.25">
      <c r="A97" s="190">
        <f t="shared" si="7"/>
        <v>408</v>
      </c>
      <c r="B97" s="191" t="s">
        <v>127</v>
      </c>
      <c r="C97" s="192">
        <f t="shared" si="8"/>
        <v>41972</v>
      </c>
      <c r="D97" s="190" t="str">
        <f t="shared" si="9"/>
        <v>S</v>
      </c>
      <c r="E97" s="193">
        <f t="shared" si="10"/>
        <v>48</v>
      </c>
      <c r="F97" s="194">
        <v>2</v>
      </c>
      <c r="G97" s="194">
        <v>8</v>
      </c>
      <c r="H97" s="194">
        <v>32</v>
      </c>
      <c r="I97" s="194">
        <v>37</v>
      </c>
      <c r="J97" s="194">
        <v>29</v>
      </c>
      <c r="K97" s="194">
        <v>25</v>
      </c>
      <c r="L97" s="194">
        <v>21</v>
      </c>
      <c r="M97" s="194">
        <v>2</v>
      </c>
      <c r="N97" s="190" t="s">
        <v>32</v>
      </c>
      <c r="O97" s="195"/>
    </row>
    <row r="98" spans="1:15" x14ac:dyDescent="0.25">
      <c r="A98" s="190">
        <f t="shared" si="7"/>
        <v>409</v>
      </c>
      <c r="B98" s="191" t="s">
        <v>128</v>
      </c>
      <c r="C98" s="192">
        <f t="shared" si="8"/>
        <v>41977</v>
      </c>
      <c r="D98" s="190" t="str">
        <f t="shared" si="9"/>
        <v>J</v>
      </c>
      <c r="E98" s="193">
        <f t="shared" si="10"/>
        <v>49</v>
      </c>
      <c r="F98" s="194">
        <v>23</v>
      </c>
      <c r="G98" s="194">
        <v>35</v>
      </c>
      <c r="H98" s="194">
        <v>9</v>
      </c>
      <c r="I98" s="194">
        <v>34</v>
      </c>
      <c r="J98" s="194">
        <v>18</v>
      </c>
      <c r="K98" s="194">
        <v>22</v>
      </c>
      <c r="L98" s="194">
        <v>25</v>
      </c>
      <c r="M98" s="194">
        <v>2</v>
      </c>
      <c r="N98" s="190" t="s">
        <v>32</v>
      </c>
      <c r="O98" s="195"/>
    </row>
    <row r="99" spans="1:15" x14ac:dyDescent="0.25">
      <c r="A99" s="190">
        <f t="shared" si="7"/>
        <v>410</v>
      </c>
      <c r="B99" s="191" t="s">
        <v>129</v>
      </c>
      <c r="C99" s="192">
        <f t="shared" si="8"/>
        <v>41979</v>
      </c>
      <c r="D99" s="190" t="str">
        <f t="shared" si="9"/>
        <v>S</v>
      </c>
      <c r="E99" s="193">
        <f t="shared" si="10"/>
        <v>49</v>
      </c>
      <c r="F99" s="194">
        <v>15</v>
      </c>
      <c r="G99" s="194">
        <v>3</v>
      </c>
      <c r="H99" s="194">
        <v>10</v>
      </c>
      <c r="I99" s="194">
        <v>11</v>
      </c>
      <c r="J99" s="194">
        <v>37</v>
      </c>
      <c r="K99" s="194">
        <v>21</v>
      </c>
      <c r="L99" s="194">
        <v>41</v>
      </c>
      <c r="M99" s="194">
        <v>1</v>
      </c>
      <c r="N99" s="190" t="s">
        <v>32</v>
      </c>
      <c r="O99" s="195"/>
    </row>
    <row r="100" spans="1:15" x14ac:dyDescent="0.25">
      <c r="A100" s="190">
        <f t="shared" si="7"/>
        <v>411</v>
      </c>
      <c r="B100" s="191" t="s">
        <v>130</v>
      </c>
      <c r="C100" s="192">
        <f t="shared" si="8"/>
        <v>41984</v>
      </c>
      <c r="D100" s="190" t="str">
        <f t="shared" si="9"/>
        <v>J</v>
      </c>
      <c r="E100" s="193">
        <f t="shared" si="10"/>
        <v>50</v>
      </c>
      <c r="F100" s="194">
        <v>38</v>
      </c>
      <c r="G100" s="194">
        <v>44</v>
      </c>
      <c r="H100" s="194">
        <v>49</v>
      </c>
      <c r="I100" s="194">
        <v>16</v>
      </c>
      <c r="J100" s="194">
        <v>2</v>
      </c>
      <c r="K100" s="194">
        <v>36</v>
      </c>
      <c r="L100" s="194">
        <v>8</v>
      </c>
      <c r="M100" s="194">
        <v>8</v>
      </c>
      <c r="N100" s="190" t="s">
        <v>32</v>
      </c>
      <c r="O100" s="195"/>
    </row>
    <row r="101" spans="1:15" x14ac:dyDescent="0.25">
      <c r="A101" s="190">
        <f t="shared" si="7"/>
        <v>412</v>
      </c>
      <c r="B101" s="191" t="s">
        <v>131</v>
      </c>
      <c r="C101" s="192">
        <f t="shared" si="8"/>
        <v>41986</v>
      </c>
      <c r="D101" s="190" t="str">
        <f t="shared" si="9"/>
        <v>S</v>
      </c>
      <c r="E101" s="193">
        <f t="shared" si="10"/>
        <v>50</v>
      </c>
      <c r="F101" s="194">
        <v>42</v>
      </c>
      <c r="G101" s="194">
        <v>1</v>
      </c>
      <c r="H101" s="194">
        <v>25</v>
      </c>
      <c r="I101" s="194">
        <v>27</v>
      </c>
      <c r="J101" s="194">
        <v>36</v>
      </c>
      <c r="K101" s="194">
        <v>39</v>
      </c>
      <c r="L101" s="194">
        <v>14</v>
      </c>
      <c r="M101" s="194">
        <v>5</v>
      </c>
      <c r="N101" s="190" t="s">
        <v>32</v>
      </c>
      <c r="O101" s="195"/>
    </row>
    <row r="102" spans="1:15" x14ac:dyDescent="0.25">
      <c r="A102" s="190">
        <f t="shared" si="7"/>
        <v>413</v>
      </c>
      <c r="B102" s="191" t="s">
        <v>132</v>
      </c>
      <c r="C102" s="192">
        <f t="shared" ref="C102:C105" si="11">C100+7</f>
        <v>41991</v>
      </c>
      <c r="D102" s="190" t="str">
        <f t="shared" si="9"/>
        <v>J</v>
      </c>
      <c r="E102" s="193">
        <f t="shared" si="10"/>
        <v>51</v>
      </c>
      <c r="F102" s="194">
        <v>43</v>
      </c>
      <c r="G102" s="194">
        <v>36</v>
      </c>
      <c r="H102" s="194">
        <v>31</v>
      </c>
      <c r="I102" s="194">
        <v>18</v>
      </c>
      <c r="J102" s="194">
        <v>41</v>
      </c>
      <c r="K102" s="194">
        <v>8</v>
      </c>
      <c r="L102" s="194">
        <v>10</v>
      </c>
      <c r="M102" s="194">
        <v>8</v>
      </c>
      <c r="N102" s="190" t="s">
        <v>32</v>
      </c>
      <c r="O102" s="195"/>
    </row>
    <row r="103" spans="1:15" x14ac:dyDescent="0.25">
      <c r="A103" s="190">
        <f t="shared" si="7"/>
        <v>414</v>
      </c>
      <c r="B103" s="191" t="s">
        <v>133</v>
      </c>
      <c r="C103" s="192">
        <f t="shared" si="11"/>
        <v>41993</v>
      </c>
      <c r="D103" s="190" t="str">
        <f t="shared" si="9"/>
        <v>S</v>
      </c>
      <c r="E103" s="193">
        <f t="shared" si="10"/>
        <v>51</v>
      </c>
      <c r="F103" s="194">
        <v>22</v>
      </c>
      <c r="G103" s="194">
        <v>20</v>
      </c>
      <c r="H103" s="194">
        <v>34</v>
      </c>
      <c r="I103" s="194">
        <v>12</v>
      </c>
      <c r="J103" s="194">
        <v>26</v>
      </c>
      <c r="K103" s="194">
        <v>40</v>
      </c>
      <c r="L103" s="194">
        <v>16</v>
      </c>
      <c r="M103" s="194">
        <v>2</v>
      </c>
      <c r="N103" s="190" t="s">
        <v>32</v>
      </c>
      <c r="O103" s="195"/>
    </row>
    <row r="104" spans="1:15" x14ac:dyDescent="0.25">
      <c r="A104" s="190">
        <f t="shared" si="7"/>
        <v>415</v>
      </c>
      <c r="B104" s="191" t="s">
        <v>134</v>
      </c>
      <c r="C104" s="192">
        <f t="shared" si="11"/>
        <v>41998</v>
      </c>
      <c r="D104" s="190" t="str">
        <f t="shared" si="9"/>
        <v>J</v>
      </c>
      <c r="E104" s="193">
        <f t="shared" si="10"/>
        <v>52</v>
      </c>
      <c r="F104" s="194">
        <v>30</v>
      </c>
      <c r="G104" s="194">
        <v>39</v>
      </c>
      <c r="H104" s="194">
        <v>32</v>
      </c>
      <c r="I104" s="194">
        <v>37</v>
      </c>
      <c r="J104" s="194">
        <v>44</v>
      </c>
      <c r="K104" s="194">
        <v>6</v>
      </c>
      <c r="L104" s="194">
        <v>31</v>
      </c>
      <c r="M104" s="194">
        <v>4</v>
      </c>
      <c r="N104" s="190" t="s">
        <v>32</v>
      </c>
      <c r="O104" s="195"/>
    </row>
    <row r="105" spans="1:15" x14ac:dyDescent="0.25">
      <c r="A105" s="190">
        <f t="shared" si="7"/>
        <v>416</v>
      </c>
      <c r="B105" s="191" t="s">
        <v>135</v>
      </c>
      <c r="C105" s="192">
        <f t="shared" si="11"/>
        <v>42000</v>
      </c>
      <c r="D105" s="190" t="str">
        <f t="shared" si="9"/>
        <v>S</v>
      </c>
      <c r="E105" s="193">
        <f t="shared" si="10"/>
        <v>52</v>
      </c>
      <c r="F105" s="194">
        <v>33</v>
      </c>
      <c r="G105" s="194">
        <v>10</v>
      </c>
      <c r="H105" s="194">
        <v>47</v>
      </c>
      <c r="I105" s="194">
        <v>1</v>
      </c>
      <c r="J105" s="194">
        <v>23</v>
      </c>
      <c r="K105" s="194">
        <v>21</v>
      </c>
      <c r="L105" s="194">
        <v>18</v>
      </c>
      <c r="M105" s="194">
        <v>8</v>
      </c>
      <c r="N105" s="190" t="s">
        <v>32</v>
      </c>
      <c r="O105" s="195"/>
    </row>
    <row r="106" spans="1:15" x14ac:dyDescent="0.25">
      <c r="A106" s="190">
        <f t="shared" si="7"/>
        <v>417</v>
      </c>
      <c r="B106" s="191" t="s">
        <v>136</v>
      </c>
      <c r="C106" s="192">
        <v>42005</v>
      </c>
      <c r="D106" s="190" t="str">
        <f t="shared" si="9"/>
        <v>J</v>
      </c>
      <c r="E106" s="193">
        <f t="shared" si="10"/>
        <v>1</v>
      </c>
      <c r="F106" s="194">
        <v>23</v>
      </c>
      <c r="G106" s="194">
        <v>49</v>
      </c>
      <c r="H106" s="194">
        <v>32</v>
      </c>
      <c r="I106" s="194">
        <v>34</v>
      </c>
      <c r="J106" s="194">
        <v>11</v>
      </c>
      <c r="K106" s="194">
        <v>16</v>
      </c>
      <c r="L106" s="194">
        <v>45</v>
      </c>
      <c r="M106" s="194">
        <v>4</v>
      </c>
      <c r="N106" s="190" t="s">
        <v>32</v>
      </c>
      <c r="O106" s="195"/>
    </row>
    <row r="107" spans="1:15" x14ac:dyDescent="0.25">
      <c r="A107" s="190">
        <f t="shared" si="7"/>
        <v>418</v>
      </c>
      <c r="B107" s="191" t="s">
        <v>137</v>
      </c>
      <c r="C107" s="192">
        <f>+C106+2</f>
        <v>42007</v>
      </c>
      <c r="D107" s="190" t="str">
        <f t="shared" si="9"/>
        <v>S</v>
      </c>
      <c r="E107" s="193">
        <f t="shared" si="10"/>
        <v>1</v>
      </c>
      <c r="F107" s="194">
        <v>25</v>
      </c>
      <c r="G107" s="194">
        <v>21</v>
      </c>
      <c r="H107" s="194">
        <v>30</v>
      </c>
      <c r="I107" s="194">
        <v>1</v>
      </c>
      <c r="J107" s="194">
        <v>28</v>
      </c>
      <c r="K107" s="194">
        <v>22</v>
      </c>
      <c r="L107" s="194">
        <v>6</v>
      </c>
      <c r="M107" s="194">
        <v>1</v>
      </c>
      <c r="N107" s="190" t="s">
        <v>32</v>
      </c>
      <c r="O107" s="195"/>
    </row>
    <row r="108" spans="1:15" x14ac:dyDescent="0.25">
      <c r="A108" s="190">
        <f t="shared" si="7"/>
        <v>419</v>
      </c>
      <c r="B108" s="191" t="s">
        <v>138</v>
      </c>
      <c r="C108" s="192">
        <f>+C106+7</f>
        <v>42012</v>
      </c>
      <c r="D108" s="190" t="str">
        <f t="shared" si="9"/>
        <v>J</v>
      </c>
      <c r="E108" s="193">
        <f t="shared" si="10"/>
        <v>2</v>
      </c>
      <c r="F108" s="194">
        <v>10</v>
      </c>
      <c r="G108" s="194">
        <v>38</v>
      </c>
      <c r="H108" s="194">
        <v>2</v>
      </c>
      <c r="I108" s="194">
        <v>43</v>
      </c>
      <c r="J108" s="194">
        <v>40</v>
      </c>
      <c r="K108" s="194">
        <v>3</v>
      </c>
      <c r="L108" s="194">
        <v>42</v>
      </c>
      <c r="M108" s="194">
        <v>5</v>
      </c>
      <c r="N108" s="190" t="s">
        <v>32</v>
      </c>
      <c r="O108" s="195"/>
    </row>
    <row r="109" spans="1:15" x14ac:dyDescent="0.25">
      <c r="A109" s="190">
        <f t="shared" si="7"/>
        <v>420</v>
      </c>
      <c r="B109" s="191" t="s">
        <v>139</v>
      </c>
      <c r="C109" s="192">
        <f>+C107+7</f>
        <v>42014</v>
      </c>
      <c r="D109" s="190" t="str">
        <f t="shared" si="9"/>
        <v>S</v>
      </c>
      <c r="E109" s="193">
        <f t="shared" si="10"/>
        <v>2</v>
      </c>
      <c r="F109" s="194">
        <v>41</v>
      </c>
      <c r="G109" s="194">
        <v>27</v>
      </c>
      <c r="H109" s="194">
        <v>37</v>
      </c>
      <c r="I109" s="194">
        <v>42</v>
      </c>
      <c r="J109" s="194">
        <v>49</v>
      </c>
      <c r="K109" s="194">
        <v>18</v>
      </c>
      <c r="L109" s="194">
        <v>20</v>
      </c>
      <c r="M109" s="194">
        <v>2</v>
      </c>
      <c r="N109" s="190" t="s">
        <v>32</v>
      </c>
      <c r="O109" s="195"/>
    </row>
    <row r="110" spans="1:15" x14ac:dyDescent="0.25">
      <c r="A110" s="190">
        <f t="shared" si="7"/>
        <v>421</v>
      </c>
      <c r="B110" s="191" t="s">
        <v>140</v>
      </c>
      <c r="C110" s="192">
        <f t="shared" ref="C110:C136" si="12">C108+7</f>
        <v>42019</v>
      </c>
      <c r="D110" s="190" t="str">
        <f t="shared" si="9"/>
        <v>J</v>
      </c>
      <c r="E110" s="193">
        <f t="shared" si="10"/>
        <v>3</v>
      </c>
      <c r="F110" s="194">
        <v>4</v>
      </c>
      <c r="G110" s="194">
        <v>43</v>
      </c>
      <c r="H110" s="194">
        <v>13</v>
      </c>
      <c r="I110" s="194">
        <v>12</v>
      </c>
      <c r="J110" s="194">
        <v>24</v>
      </c>
      <c r="K110" s="194">
        <v>35</v>
      </c>
      <c r="L110" s="194">
        <v>44</v>
      </c>
      <c r="M110" s="194">
        <v>6</v>
      </c>
      <c r="N110" s="190" t="s">
        <v>32</v>
      </c>
      <c r="O110" s="195"/>
    </row>
    <row r="111" spans="1:15" x14ac:dyDescent="0.25">
      <c r="A111" s="190">
        <f t="shared" si="7"/>
        <v>422</v>
      </c>
      <c r="B111" s="191" t="s">
        <v>141</v>
      </c>
      <c r="C111" s="192">
        <f t="shared" si="12"/>
        <v>42021</v>
      </c>
      <c r="D111" s="190" t="str">
        <f t="shared" si="9"/>
        <v>S</v>
      </c>
      <c r="E111" s="193">
        <f t="shared" si="10"/>
        <v>3</v>
      </c>
      <c r="F111" s="194">
        <v>30</v>
      </c>
      <c r="G111" s="194">
        <v>22</v>
      </c>
      <c r="H111" s="194">
        <v>13</v>
      </c>
      <c r="I111" s="194">
        <v>48</v>
      </c>
      <c r="J111" s="194">
        <v>29</v>
      </c>
      <c r="K111" s="194">
        <v>20</v>
      </c>
      <c r="L111" s="194">
        <v>4</v>
      </c>
      <c r="M111" s="194">
        <v>8</v>
      </c>
      <c r="N111" s="190" t="s">
        <v>32</v>
      </c>
      <c r="O111" s="195"/>
    </row>
    <row r="112" spans="1:15" x14ac:dyDescent="0.25">
      <c r="A112" s="190">
        <f t="shared" si="7"/>
        <v>423</v>
      </c>
      <c r="B112" s="191" t="s">
        <v>142</v>
      </c>
      <c r="C112" s="192">
        <f t="shared" si="12"/>
        <v>42026</v>
      </c>
      <c r="D112" s="190" t="str">
        <f t="shared" si="9"/>
        <v>J</v>
      </c>
      <c r="E112" s="193">
        <f t="shared" si="10"/>
        <v>4</v>
      </c>
      <c r="F112" s="194">
        <v>38</v>
      </c>
      <c r="G112" s="194">
        <v>44</v>
      </c>
      <c r="H112" s="194">
        <v>20</v>
      </c>
      <c r="I112" s="194">
        <v>18</v>
      </c>
      <c r="J112" s="194">
        <v>14</v>
      </c>
      <c r="K112" s="194">
        <v>25</v>
      </c>
      <c r="L112" s="194">
        <v>34</v>
      </c>
      <c r="M112" s="194">
        <v>8</v>
      </c>
      <c r="N112" s="190" t="s">
        <v>32</v>
      </c>
      <c r="O112" s="195"/>
    </row>
    <row r="113" spans="1:15" x14ac:dyDescent="0.25">
      <c r="A113" s="190">
        <f t="shared" si="7"/>
        <v>424</v>
      </c>
      <c r="B113" s="191" t="s">
        <v>143</v>
      </c>
      <c r="C113" s="192">
        <f t="shared" si="12"/>
        <v>42028</v>
      </c>
      <c r="D113" s="190" t="str">
        <f t="shared" si="9"/>
        <v>S</v>
      </c>
      <c r="E113" s="193">
        <f t="shared" si="10"/>
        <v>4</v>
      </c>
      <c r="F113" s="194">
        <v>16</v>
      </c>
      <c r="G113" s="194">
        <v>37</v>
      </c>
      <c r="H113" s="194">
        <v>36</v>
      </c>
      <c r="I113" s="194">
        <v>7</v>
      </c>
      <c r="J113" s="194">
        <v>47</v>
      </c>
      <c r="K113" s="194">
        <v>14</v>
      </c>
      <c r="L113" s="194">
        <v>29</v>
      </c>
      <c r="M113" s="194">
        <v>1</v>
      </c>
      <c r="N113" s="190" t="s">
        <v>32</v>
      </c>
      <c r="O113" s="195"/>
    </row>
    <row r="114" spans="1:15" x14ac:dyDescent="0.25">
      <c r="A114" s="190">
        <f t="shared" si="7"/>
        <v>425</v>
      </c>
      <c r="B114" s="191" t="s">
        <v>144</v>
      </c>
      <c r="C114" s="192">
        <f t="shared" si="12"/>
        <v>42033</v>
      </c>
      <c r="D114" s="190" t="str">
        <f t="shared" si="9"/>
        <v>J</v>
      </c>
      <c r="E114" s="193">
        <f t="shared" si="10"/>
        <v>5</v>
      </c>
      <c r="F114" s="194">
        <v>31</v>
      </c>
      <c r="G114" s="194">
        <v>11</v>
      </c>
      <c r="H114" s="194">
        <v>43</v>
      </c>
      <c r="I114" s="194">
        <v>25</v>
      </c>
      <c r="J114" s="194">
        <v>6</v>
      </c>
      <c r="K114" s="194">
        <v>12</v>
      </c>
      <c r="L114" s="194">
        <v>28</v>
      </c>
      <c r="M114" s="194">
        <v>1</v>
      </c>
      <c r="N114" s="190" t="s">
        <v>32</v>
      </c>
      <c r="O114" s="195"/>
    </row>
    <row r="115" spans="1:15" x14ac:dyDescent="0.25">
      <c r="A115" s="190">
        <f t="shared" si="7"/>
        <v>426</v>
      </c>
      <c r="B115" s="191" t="s">
        <v>145</v>
      </c>
      <c r="C115" s="192">
        <f t="shared" si="12"/>
        <v>42035</v>
      </c>
      <c r="D115" s="190" t="str">
        <f t="shared" si="9"/>
        <v>S</v>
      </c>
      <c r="E115" s="193">
        <f t="shared" si="10"/>
        <v>5</v>
      </c>
      <c r="F115" s="194">
        <v>48</v>
      </c>
      <c r="G115" s="194">
        <v>23</v>
      </c>
      <c r="H115" s="194">
        <v>38</v>
      </c>
      <c r="I115" s="194">
        <v>13</v>
      </c>
      <c r="J115" s="194">
        <v>42</v>
      </c>
      <c r="K115" s="194">
        <v>8</v>
      </c>
      <c r="L115" s="194">
        <v>31</v>
      </c>
      <c r="M115" s="194">
        <v>2</v>
      </c>
      <c r="N115" s="190" t="s">
        <v>32</v>
      </c>
      <c r="O115" s="195"/>
    </row>
    <row r="116" spans="1:15" x14ac:dyDescent="0.25">
      <c r="A116" s="190">
        <f t="shared" si="7"/>
        <v>427</v>
      </c>
      <c r="B116" s="191" t="s">
        <v>146</v>
      </c>
      <c r="C116" s="192">
        <f t="shared" si="12"/>
        <v>42040</v>
      </c>
      <c r="D116" s="190" t="str">
        <f t="shared" si="9"/>
        <v>J</v>
      </c>
      <c r="E116" s="193">
        <f t="shared" si="10"/>
        <v>6</v>
      </c>
      <c r="F116" s="194">
        <v>4</v>
      </c>
      <c r="G116" s="194">
        <v>49</v>
      </c>
      <c r="H116" s="194">
        <v>34</v>
      </c>
      <c r="I116" s="194">
        <v>7</v>
      </c>
      <c r="J116" s="194">
        <v>46</v>
      </c>
      <c r="K116" s="194">
        <v>32</v>
      </c>
      <c r="L116" s="194">
        <v>6</v>
      </c>
      <c r="M116" s="194">
        <v>2</v>
      </c>
      <c r="N116" s="190" t="s">
        <v>32</v>
      </c>
      <c r="O116" s="195"/>
    </row>
    <row r="117" spans="1:15" x14ac:dyDescent="0.25">
      <c r="A117" s="190">
        <f t="shared" si="7"/>
        <v>428</v>
      </c>
      <c r="B117" s="191" t="s">
        <v>147</v>
      </c>
      <c r="C117" s="192">
        <f t="shared" si="12"/>
        <v>42042</v>
      </c>
      <c r="D117" s="190" t="str">
        <f t="shared" si="9"/>
        <v>S</v>
      </c>
      <c r="E117" s="193">
        <f t="shared" si="10"/>
        <v>6</v>
      </c>
      <c r="F117" s="194">
        <v>30</v>
      </c>
      <c r="G117" s="194">
        <v>21</v>
      </c>
      <c r="H117" s="194">
        <v>38</v>
      </c>
      <c r="I117" s="194">
        <v>28</v>
      </c>
      <c r="J117" s="194">
        <v>42</v>
      </c>
      <c r="K117" s="194">
        <v>12</v>
      </c>
      <c r="L117" s="194">
        <v>47</v>
      </c>
      <c r="M117" s="194">
        <v>3</v>
      </c>
      <c r="N117" s="190" t="s">
        <v>32</v>
      </c>
      <c r="O117" s="195"/>
    </row>
    <row r="118" spans="1:15" x14ac:dyDescent="0.25">
      <c r="A118" s="190">
        <f t="shared" si="7"/>
        <v>429</v>
      </c>
      <c r="B118" s="191" t="s">
        <v>148</v>
      </c>
      <c r="C118" s="192">
        <f t="shared" si="12"/>
        <v>42047</v>
      </c>
      <c r="D118" s="190" t="str">
        <f t="shared" si="9"/>
        <v>J</v>
      </c>
      <c r="E118" s="193">
        <f t="shared" si="10"/>
        <v>7</v>
      </c>
      <c r="F118" s="194">
        <v>37</v>
      </c>
      <c r="G118" s="194">
        <v>29</v>
      </c>
      <c r="H118" s="194">
        <v>49</v>
      </c>
      <c r="I118" s="194">
        <v>35</v>
      </c>
      <c r="J118" s="194">
        <v>13</v>
      </c>
      <c r="K118" s="194">
        <v>41</v>
      </c>
      <c r="L118" s="194">
        <v>21</v>
      </c>
      <c r="M118" s="194">
        <v>1</v>
      </c>
      <c r="N118" s="190" t="s">
        <v>32</v>
      </c>
      <c r="O118" s="195"/>
    </row>
    <row r="119" spans="1:15" x14ac:dyDescent="0.25">
      <c r="A119" s="190">
        <f t="shared" si="7"/>
        <v>430</v>
      </c>
      <c r="B119" s="191" t="s">
        <v>149</v>
      </c>
      <c r="C119" s="192">
        <f t="shared" si="12"/>
        <v>42049</v>
      </c>
      <c r="D119" s="190" t="str">
        <f t="shared" si="9"/>
        <v>S</v>
      </c>
      <c r="E119" s="193">
        <f t="shared" si="10"/>
        <v>7</v>
      </c>
      <c r="F119" s="194">
        <v>4</v>
      </c>
      <c r="G119" s="194">
        <v>44</v>
      </c>
      <c r="H119" s="194">
        <v>33</v>
      </c>
      <c r="I119" s="194">
        <v>1</v>
      </c>
      <c r="J119" s="194">
        <v>47</v>
      </c>
      <c r="K119" s="194">
        <v>12</v>
      </c>
      <c r="L119" s="194">
        <v>27</v>
      </c>
      <c r="M119" s="194">
        <v>8</v>
      </c>
      <c r="N119" s="190" t="s">
        <v>32</v>
      </c>
      <c r="O119" s="195"/>
    </row>
    <row r="120" spans="1:15" x14ac:dyDescent="0.25">
      <c r="A120" s="190">
        <f t="shared" si="7"/>
        <v>431</v>
      </c>
      <c r="B120" s="191" t="s">
        <v>150</v>
      </c>
      <c r="C120" s="192">
        <f t="shared" si="12"/>
        <v>42054</v>
      </c>
      <c r="D120" s="190" t="str">
        <f t="shared" si="9"/>
        <v>J</v>
      </c>
      <c r="E120" s="193">
        <f t="shared" si="10"/>
        <v>8</v>
      </c>
      <c r="F120" s="194">
        <v>20</v>
      </c>
      <c r="G120" s="194">
        <v>13</v>
      </c>
      <c r="H120" s="194">
        <v>24</v>
      </c>
      <c r="I120" s="194">
        <v>38</v>
      </c>
      <c r="J120" s="194">
        <v>11</v>
      </c>
      <c r="K120" s="194">
        <v>35</v>
      </c>
      <c r="L120" s="194">
        <v>46</v>
      </c>
      <c r="M120" s="194">
        <v>2</v>
      </c>
      <c r="N120" s="190" t="s">
        <v>32</v>
      </c>
      <c r="O120" s="195"/>
    </row>
    <row r="121" spans="1:15" x14ac:dyDescent="0.25">
      <c r="A121" s="190">
        <f t="shared" si="7"/>
        <v>432</v>
      </c>
      <c r="B121" s="191" t="s">
        <v>151</v>
      </c>
      <c r="C121" s="192">
        <f t="shared" si="12"/>
        <v>42056</v>
      </c>
      <c r="D121" s="190" t="str">
        <f t="shared" si="9"/>
        <v>S</v>
      </c>
      <c r="E121" s="193">
        <f t="shared" si="10"/>
        <v>8</v>
      </c>
      <c r="F121" s="194">
        <v>9</v>
      </c>
      <c r="G121" s="194">
        <v>14</v>
      </c>
      <c r="H121" s="194">
        <v>24</v>
      </c>
      <c r="I121" s="194">
        <v>12</v>
      </c>
      <c r="J121" s="194">
        <v>40</v>
      </c>
      <c r="K121" s="194">
        <v>37</v>
      </c>
      <c r="L121" s="194">
        <v>7</v>
      </c>
      <c r="M121" s="194">
        <v>9</v>
      </c>
      <c r="N121" s="190" t="s">
        <v>32</v>
      </c>
      <c r="O121" s="195"/>
    </row>
    <row r="122" spans="1:15" x14ac:dyDescent="0.25">
      <c r="A122" s="190">
        <f t="shared" si="7"/>
        <v>433</v>
      </c>
      <c r="B122" s="191" t="s">
        <v>152</v>
      </c>
      <c r="C122" s="192">
        <f t="shared" si="12"/>
        <v>42061</v>
      </c>
      <c r="D122" s="190" t="str">
        <f t="shared" si="9"/>
        <v>J</v>
      </c>
      <c r="E122" s="193">
        <f t="shared" si="10"/>
        <v>9</v>
      </c>
      <c r="F122" s="194">
        <v>20</v>
      </c>
      <c r="G122" s="194">
        <v>5</v>
      </c>
      <c r="H122" s="194">
        <v>30</v>
      </c>
      <c r="I122" s="194">
        <v>18</v>
      </c>
      <c r="J122" s="194">
        <v>22</v>
      </c>
      <c r="K122" s="194">
        <v>37</v>
      </c>
      <c r="L122" s="194">
        <v>42</v>
      </c>
      <c r="M122" s="194">
        <v>7</v>
      </c>
      <c r="N122" s="190" t="s">
        <v>32</v>
      </c>
      <c r="O122" s="195"/>
    </row>
    <row r="123" spans="1:15" x14ac:dyDescent="0.25">
      <c r="A123" s="190">
        <f t="shared" si="7"/>
        <v>434</v>
      </c>
      <c r="B123" s="191" t="s">
        <v>153</v>
      </c>
      <c r="C123" s="192">
        <f t="shared" si="12"/>
        <v>42063</v>
      </c>
      <c r="D123" s="190" t="str">
        <f t="shared" si="9"/>
        <v>S</v>
      </c>
      <c r="E123" s="193">
        <f t="shared" si="10"/>
        <v>9</v>
      </c>
      <c r="F123" s="194">
        <v>23</v>
      </c>
      <c r="G123" s="194">
        <v>30</v>
      </c>
      <c r="H123" s="194">
        <v>8</v>
      </c>
      <c r="I123" s="194">
        <v>7</v>
      </c>
      <c r="J123" s="194">
        <v>48</v>
      </c>
      <c r="K123" s="194">
        <v>22</v>
      </c>
      <c r="L123" s="194">
        <v>39</v>
      </c>
      <c r="M123" s="194">
        <v>4</v>
      </c>
      <c r="N123" s="190" t="s">
        <v>32</v>
      </c>
      <c r="O123" s="195"/>
    </row>
    <row r="124" spans="1:15" x14ac:dyDescent="0.25">
      <c r="A124" s="190">
        <f t="shared" si="7"/>
        <v>435</v>
      </c>
      <c r="B124" s="191" t="s">
        <v>154</v>
      </c>
      <c r="C124" s="192">
        <f t="shared" si="12"/>
        <v>42068</v>
      </c>
      <c r="D124" s="190" t="str">
        <f t="shared" si="9"/>
        <v>J</v>
      </c>
      <c r="E124" s="193">
        <f t="shared" si="10"/>
        <v>10</v>
      </c>
      <c r="F124" s="194">
        <v>5</v>
      </c>
      <c r="G124" s="194">
        <v>21</v>
      </c>
      <c r="H124" s="194">
        <v>28</v>
      </c>
      <c r="I124" s="194">
        <v>24</v>
      </c>
      <c r="J124" s="194">
        <v>44</v>
      </c>
      <c r="K124" s="194">
        <v>2</v>
      </c>
      <c r="L124" s="194">
        <v>30</v>
      </c>
      <c r="M124" s="194">
        <v>3</v>
      </c>
      <c r="N124" s="190" t="s">
        <v>32</v>
      </c>
      <c r="O124" s="195"/>
    </row>
    <row r="125" spans="1:15" x14ac:dyDescent="0.25">
      <c r="A125" s="190">
        <f t="shared" si="7"/>
        <v>436</v>
      </c>
      <c r="B125" s="191" t="s">
        <v>155</v>
      </c>
      <c r="C125" s="192">
        <f t="shared" si="12"/>
        <v>42070</v>
      </c>
      <c r="D125" s="190" t="str">
        <f t="shared" si="9"/>
        <v>S</v>
      </c>
      <c r="E125" s="193">
        <f t="shared" si="10"/>
        <v>10</v>
      </c>
      <c r="F125" s="194">
        <v>20</v>
      </c>
      <c r="G125" s="194">
        <v>1</v>
      </c>
      <c r="H125" s="194">
        <v>45</v>
      </c>
      <c r="I125" s="194">
        <v>43</v>
      </c>
      <c r="J125" s="194">
        <v>8</v>
      </c>
      <c r="K125" s="194">
        <v>9</v>
      </c>
      <c r="L125" s="194">
        <v>36</v>
      </c>
      <c r="M125" s="194">
        <v>9</v>
      </c>
      <c r="N125" s="190" t="s">
        <v>32</v>
      </c>
      <c r="O125" s="195"/>
    </row>
    <row r="126" spans="1:15" x14ac:dyDescent="0.25">
      <c r="A126" s="190">
        <f t="shared" si="7"/>
        <v>437</v>
      </c>
      <c r="B126" s="191" t="s">
        <v>156</v>
      </c>
      <c r="C126" s="192">
        <f t="shared" si="12"/>
        <v>42075</v>
      </c>
      <c r="D126" s="190" t="str">
        <f t="shared" si="9"/>
        <v>J</v>
      </c>
      <c r="E126" s="193">
        <f t="shared" si="10"/>
        <v>11</v>
      </c>
      <c r="F126" s="194">
        <v>43</v>
      </c>
      <c r="G126" s="194">
        <v>19</v>
      </c>
      <c r="H126" s="194">
        <v>30</v>
      </c>
      <c r="I126" s="194">
        <v>34</v>
      </c>
      <c r="J126" s="194">
        <v>45</v>
      </c>
      <c r="K126" s="194">
        <v>18</v>
      </c>
      <c r="L126" s="194">
        <v>10</v>
      </c>
      <c r="M126" s="194">
        <v>0</v>
      </c>
      <c r="N126" s="190" t="s">
        <v>32</v>
      </c>
      <c r="O126" s="195"/>
    </row>
    <row r="127" spans="1:15" x14ac:dyDescent="0.25">
      <c r="A127" s="190">
        <f t="shared" si="7"/>
        <v>438</v>
      </c>
      <c r="B127" s="191" t="s">
        <v>157</v>
      </c>
      <c r="C127" s="192">
        <f t="shared" si="12"/>
        <v>42077</v>
      </c>
      <c r="D127" s="190" t="str">
        <f t="shared" si="9"/>
        <v>S</v>
      </c>
      <c r="E127" s="193">
        <f t="shared" si="10"/>
        <v>11</v>
      </c>
      <c r="F127" s="194">
        <v>39</v>
      </c>
      <c r="G127" s="194">
        <v>32</v>
      </c>
      <c r="H127" s="194">
        <v>34</v>
      </c>
      <c r="I127" s="194">
        <v>9</v>
      </c>
      <c r="J127" s="194">
        <v>8</v>
      </c>
      <c r="K127" s="194">
        <v>47</v>
      </c>
      <c r="L127" s="194">
        <v>35</v>
      </c>
      <c r="M127" s="194">
        <v>7</v>
      </c>
      <c r="N127" s="190" t="s">
        <v>32</v>
      </c>
      <c r="O127" s="195"/>
    </row>
    <row r="128" spans="1:15" x14ac:dyDescent="0.25">
      <c r="A128" s="190">
        <f t="shared" si="7"/>
        <v>439</v>
      </c>
      <c r="B128" s="191" t="s">
        <v>158</v>
      </c>
      <c r="C128" s="192">
        <f t="shared" si="12"/>
        <v>42082</v>
      </c>
      <c r="D128" s="190" t="str">
        <f t="shared" si="9"/>
        <v>J</v>
      </c>
      <c r="E128" s="193">
        <f t="shared" si="10"/>
        <v>12</v>
      </c>
      <c r="F128" s="194">
        <v>1</v>
      </c>
      <c r="G128" s="194">
        <v>27</v>
      </c>
      <c r="H128" s="194">
        <v>15</v>
      </c>
      <c r="I128" s="194">
        <v>11</v>
      </c>
      <c r="J128" s="194">
        <v>30</v>
      </c>
      <c r="K128" s="194">
        <v>23</v>
      </c>
      <c r="L128" s="194">
        <v>46</v>
      </c>
      <c r="M128" s="194">
        <v>5</v>
      </c>
      <c r="N128" s="190" t="s">
        <v>32</v>
      </c>
      <c r="O128" s="195"/>
    </row>
    <row r="129" spans="1:15" x14ac:dyDescent="0.25">
      <c r="A129" s="190">
        <f t="shared" si="7"/>
        <v>440</v>
      </c>
      <c r="B129" s="191" t="s">
        <v>159</v>
      </c>
      <c r="C129" s="192">
        <f t="shared" si="12"/>
        <v>42084</v>
      </c>
      <c r="D129" s="190" t="str">
        <f t="shared" si="9"/>
        <v>S</v>
      </c>
      <c r="E129" s="193">
        <f t="shared" si="10"/>
        <v>12</v>
      </c>
      <c r="F129" s="194">
        <v>11</v>
      </c>
      <c r="G129" s="194">
        <v>4</v>
      </c>
      <c r="H129" s="194">
        <v>23</v>
      </c>
      <c r="I129" s="194">
        <v>5</v>
      </c>
      <c r="J129" s="194">
        <v>40</v>
      </c>
      <c r="K129" s="194">
        <v>44</v>
      </c>
      <c r="L129" s="194">
        <v>19</v>
      </c>
      <c r="M129" s="194">
        <v>3</v>
      </c>
      <c r="N129" s="190" t="s">
        <v>32</v>
      </c>
      <c r="O129" s="195"/>
    </row>
    <row r="130" spans="1:15" x14ac:dyDescent="0.25">
      <c r="A130" s="190">
        <f t="shared" si="7"/>
        <v>441</v>
      </c>
      <c r="B130" s="191" t="s">
        <v>160</v>
      </c>
      <c r="C130" s="192">
        <f t="shared" si="12"/>
        <v>42089</v>
      </c>
      <c r="D130" s="190" t="str">
        <f t="shared" si="9"/>
        <v>J</v>
      </c>
      <c r="E130" s="193">
        <f t="shared" si="10"/>
        <v>13</v>
      </c>
      <c r="F130" s="194">
        <v>38</v>
      </c>
      <c r="G130" s="194">
        <v>23</v>
      </c>
      <c r="H130" s="194">
        <v>49</v>
      </c>
      <c r="I130" s="194">
        <v>46</v>
      </c>
      <c r="J130" s="194">
        <v>35</v>
      </c>
      <c r="K130" s="194">
        <v>11</v>
      </c>
      <c r="L130" s="194">
        <v>2</v>
      </c>
      <c r="M130" s="194">
        <v>0</v>
      </c>
      <c r="N130" s="190" t="s">
        <v>32</v>
      </c>
      <c r="O130" s="195"/>
    </row>
    <row r="131" spans="1:15" x14ac:dyDescent="0.25">
      <c r="A131" s="190">
        <f t="shared" si="7"/>
        <v>442</v>
      </c>
      <c r="B131" s="191" t="s">
        <v>161</v>
      </c>
      <c r="C131" s="192">
        <f t="shared" si="12"/>
        <v>42091</v>
      </c>
      <c r="D131" s="190" t="str">
        <f t="shared" si="9"/>
        <v>S</v>
      </c>
      <c r="E131" s="193">
        <f t="shared" si="10"/>
        <v>13</v>
      </c>
      <c r="F131" s="194">
        <v>2</v>
      </c>
      <c r="G131" s="194">
        <v>38</v>
      </c>
      <c r="H131" s="194">
        <v>1</v>
      </c>
      <c r="I131" s="194">
        <v>17</v>
      </c>
      <c r="J131" s="194">
        <v>49</v>
      </c>
      <c r="K131" s="194">
        <v>7</v>
      </c>
      <c r="L131" s="194">
        <v>22</v>
      </c>
      <c r="M131" s="194">
        <v>5</v>
      </c>
      <c r="N131" s="190" t="s">
        <v>32</v>
      </c>
      <c r="O131" s="195"/>
    </row>
    <row r="132" spans="1:15" x14ac:dyDescent="0.25">
      <c r="A132" s="190">
        <f t="shared" ref="A132:A195" si="13">+A131+1</f>
        <v>443</v>
      </c>
      <c r="B132" s="191" t="s">
        <v>162</v>
      </c>
      <c r="C132" s="192">
        <f t="shared" si="12"/>
        <v>42096</v>
      </c>
      <c r="D132" s="190" t="str">
        <f t="shared" si="9"/>
        <v>J</v>
      </c>
      <c r="E132" s="193">
        <f t="shared" si="10"/>
        <v>14</v>
      </c>
      <c r="F132" s="194">
        <v>30</v>
      </c>
      <c r="G132" s="194">
        <v>14</v>
      </c>
      <c r="H132" s="194">
        <v>18</v>
      </c>
      <c r="I132" s="194">
        <v>5</v>
      </c>
      <c r="J132" s="194">
        <v>48</v>
      </c>
      <c r="K132" s="194">
        <v>46</v>
      </c>
      <c r="L132" s="194">
        <v>1</v>
      </c>
      <c r="M132" s="194">
        <v>8</v>
      </c>
      <c r="N132" s="190" t="s">
        <v>32</v>
      </c>
      <c r="O132" s="195"/>
    </row>
    <row r="133" spans="1:15" x14ac:dyDescent="0.25">
      <c r="A133" s="190">
        <f t="shared" si="13"/>
        <v>444</v>
      </c>
      <c r="B133" s="191" t="s">
        <v>163</v>
      </c>
      <c r="C133" s="192">
        <f t="shared" si="12"/>
        <v>42098</v>
      </c>
      <c r="D133" s="190" t="str">
        <f t="shared" si="9"/>
        <v>S</v>
      </c>
      <c r="E133" s="193">
        <f t="shared" si="10"/>
        <v>14</v>
      </c>
      <c r="F133" s="194">
        <v>11</v>
      </c>
      <c r="G133" s="194">
        <v>27</v>
      </c>
      <c r="H133" s="194">
        <v>21</v>
      </c>
      <c r="I133" s="194">
        <v>33</v>
      </c>
      <c r="J133" s="194">
        <v>15</v>
      </c>
      <c r="K133" s="194">
        <v>16</v>
      </c>
      <c r="L133" s="194">
        <v>24</v>
      </c>
      <c r="M133" s="194">
        <v>9</v>
      </c>
      <c r="N133" s="190" t="s">
        <v>32</v>
      </c>
      <c r="O133" s="195"/>
    </row>
    <row r="134" spans="1:15" x14ac:dyDescent="0.25">
      <c r="A134" s="190">
        <f t="shared" si="13"/>
        <v>445</v>
      </c>
      <c r="B134" s="191" t="s">
        <v>164</v>
      </c>
      <c r="C134" s="192">
        <f t="shared" si="12"/>
        <v>42103</v>
      </c>
      <c r="D134" s="190" t="str">
        <f t="shared" si="9"/>
        <v>J</v>
      </c>
      <c r="E134" s="193">
        <f t="shared" si="10"/>
        <v>15</v>
      </c>
      <c r="F134" s="194">
        <v>4</v>
      </c>
      <c r="G134" s="194">
        <v>8</v>
      </c>
      <c r="H134" s="194">
        <v>46</v>
      </c>
      <c r="I134" s="194">
        <v>13</v>
      </c>
      <c r="J134" s="194">
        <v>16</v>
      </c>
      <c r="K134" s="194">
        <v>39</v>
      </c>
      <c r="L134" s="194">
        <v>35</v>
      </c>
      <c r="M134" s="194">
        <v>6</v>
      </c>
      <c r="N134" s="190" t="s">
        <v>32</v>
      </c>
      <c r="O134" s="195"/>
    </row>
    <row r="135" spans="1:15" x14ac:dyDescent="0.25">
      <c r="A135" s="190">
        <f t="shared" si="13"/>
        <v>446</v>
      </c>
      <c r="B135" s="191" t="s">
        <v>165</v>
      </c>
      <c r="C135" s="192">
        <f t="shared" si="12"/>
        <v>42105</v>
      </c>
      <c r="D135" s="190" t="str">
        <f t="shared" si="9"/>
        <v>S</v>
      </c>
      <c r="E135" s="193">
        <f t="shared" si="10"/>
        <v>15</v>
      </c>
      <c r="F135" s="194">
        <v>23</v>
      </c>
      <c r="G135" s="194">
        <v>28</v>
      </c>
      <c r="H135" s="194">
        <v>24</v>
      </c>
      <c r="I135" s="194">
        <v>9</v>
      </c>
      <c r="J135" s="194">
        <v>41</v>
      </c>
      <c r="K135" s="194">
        <v>35</v>
      </c>
      <c r="L135" s="194">
        <v>8</v>
      </c>
      <c r="M135" s="194">
        <v>3</v>
      </c>
      <c r="N135" s="190" t="s">
        <v>32</v>
      </c>
      <c r="O135" s="195"/>
    </row>
    <row r="136" spans="1:15" x14ac:dyDescent="0.25">
      <c r="A136" s="190">
        <f t="shared" si="13"/>
        <v>447</v>
      </c>
      <c r="B136" s="191" t="s">
        <v>166</v>
      </c>
      <c r="C136" s="192">
        <f t="shared" si="12"/>
        <v>42110</v>
      </c>
      <c r="D136" s="190" t="str">
        <f t="shared" si="9"/>
        <v>J</v>
      </c>
      <c r="E136" s="193">
        <f t="shared" si="10"/>
        <v>16</v>
      </c>
      <c r="F136" s="194">
        <v>37</v>
      </c>
      <c r="G136" s="194">
        <v>31</v>
      </c>
      <c r="H136" s="194">
        <v>38</v>
      </c>
      <c r="I136" s="194">
        <v>47</v>
      </c>
      <c r="J136" s="194">
        <v>7</v>
      </c>
      <c r="K136" s="194">
        <v>32</v>
      </c>
      <c r="L136" s="194">
        <v>20</v>
      </c>
      <c r="M136" s="194">
        <v>3</v>
      </c>
      <c r="N136" s="190" t="s">
        <v>32</v>
      </c>
      <c r="O136" s="195"/>
    </row>
    <row r="137" spans="1:15" x14ac:dyDescent="0.25">
      <c r="A137" s="190">
        <f t="shared" si="13"/>
        <v>448</v>
      </c>
      <c r="B137" s="191" t="s">
        <v>167</v>
      </c>
      <c r="C137" s="192">
        <v>42112</v>
      </c>
      <c r="D137" s="190" t="str">
        <f t="shared" si="9"/>
        <v>S</v>
      </c>
      <c r="E137" s="193">
        <f t="shared" si="10"/>
        <v>16</v>
      </c>
      <c r="F137" s="194">
        <v>4</v>
      </c>
      <c r="G137" s="194">
        <v>6</v>
      </c>
      <c r="H137" s="194">
        <v>17</v>
      </c>
      <c r="I137" s="194">
        <v>18</v>
      </c>
      <c r="J137" s="194">
        <v>36</v>
      </c>
      <c r="K137" s="194">
        <v>38</v>
      </c>
      <c r="L137" s="194">
        <v>15</v>
      </c>
      <c r="M137" s="194">
        <v>5</v>
      </c>
      <c r="N137" s="190" t="s">
        <v>32</v>
      </c>
      <c r="O137" s="195"/>
    </row>
    <row r="138" spans="1:15" x14ac:dyDescent="0.25">
      <c r="A138" s="190">
        <f t="shared" si="13"/>
        <v>449</v>
      </c>
      <c r="B138" s="191" t="s">
        <v>168</v>
      </c>
      <c r="C138" s="192">
        <v>42117</v>
      </c>
      <c r="D138" s="190" t="str">
        <f t="shared" si="9"/>
        <v>J</v>
      </c>
      <c r="E138" s="193">
        <f t="shared" si="10"/>
        <v>17</v>
      </c>
      <c r="F138" s="194">
        <v>2</v>
      </c>
      <c r="G138" s="194">
        <v>14</v>
      </c>
      <c r="H138" s="194">
        <v>16</v>
      </c>
      <c r="I138" s="194">
        <v>23</v>
      </c>
      <c r="J138" s="194">
        <v>31</v>
      </c>
      <c r="K138" s="194">
        <v>49</v>
      </c>
      <c r="L138" s="194">
        <v>21</v>
      </c>
      <c r="M138" s="194">
        <v>9</v>
      </c>
      <c r="N138" s="190" t="s">
        <v>32</v>
      </c>
      <c r="O138" s="195"/>
    </row>
    <row r="139" spans="1:15" x14ac:dyDescent="0.25">
      <c r="A139" s="190">
        <f t="shared" si="13"/>
        <v>450</v>
      </c>
      <c r="B139" s="191" t="s">
        <v>169</v>
      </c>
      <c r="C139" s="192">
        <v>42119</v>
      </c>
      <c r="D139" s="190" t="str">
        <f t="shared" si="9"/>
        <v>S</v>
      </c>
      <c r="E139" s="193">
        <f t="shared" si="10"/>
        <v>17</v>
      </c>
      <c r="F139" s="194">
        <v>3</v>
      </c>
      <c r="G139" s="194">
        <v>29</v>
      </c>
      <c r="H139" s="194">
        <v>33</v>
      </c>
      <c r="I139" s="194">
        <v>43</v>
      </c>
      <c r="J139" s="194">
        <v>47</v>
      </c>
      <c r="K139" s="194">
        <v>48</v>
      </c>
      <c r="L139" s="194">
        <v>38</v>
      </c>
      <c r="M139" s="194">
        <v>5</v>
      </c>
      <c r="N139" s="190" t="s">
        <v>32</v>
      </c>
      <c r="O139" s="195"/>
    </row>
    <row r="140" spans="1:15" x14ac:dyDescent="0.25">
      <c r="A140" s="190">
        <f t="shared" si="13"/>
        <v>451</v>
      </c>
      <c r="B140" s="191" t="s">
        <v>170</v>
      </c>
      <c r="C140" s="192">
        <v>42124</v>
      </c>
      <c r="D140" s="190" t="str">
        <f t="shared" si="9"/>
        <v>J</v>
      </c>
      <c r="E140" s="193">
        <f t="shared" si="10"/>
        <v>18</v>
      </c>
      <c r="F140" s="194">
        <v>1</v>
      </c>
      <c r="G140" s="194">
        <v>8</v>
      </c>
      <c r="H140" s="194">
        <v>10</v>
      </c>
      <c r="I140" s="194">
        <v>32</v>
      </c>
      <c r="J140" s="194">
        <v>38</v>
      </c>
      <c r="K140" s="194">
        <v>40</v>
      </c>
      <c r="L140" s="194">
        <v>12</v>
      </c>
      <c r="M140" s="194">
        <v>7</v>
      </c>
      <c r="N140" s="190" t="s">
        <v>32</v>
      </c>
      <c r="O140" s="195"/>
    </row>
    <row r="141" spans="1:15" x14ac:dyDescent="0.25">
      <c r="A141" s="190">
        <f t="shared" si="13"/>
        <v>452</v>
      </c>
      <c r="B141" s="191" t="s">
        <v>171</v>
      </c>
      <c r="C141" s="192">
        <v>42126</v>
      </c>
      <c r="D141" s="190" t="str">
        <f t="shared" si="9"/>
        <v>S</v>
      </c>
      <c r="E141" s="193">
        <f t="shared" si="10"/>
        <v>18</v>
      </c>
      <c r="F141" s="194">
        <v>7</v>
      </c>
      <c r="G141" s="194">
        <v>13</v>
      </c>
      <c r="H141" s="194">
        <v>36</v>
      </c>
      <c r="I141" s="194">
        <v>39</v>
      </c>
      <c r="J141" s="194">
        <v>48</v>
      </c>
      <c r="K141" s="194">
        <v>49</v>
      </c>
      <c r="L141" s="194">
        <v>25</v>
      </c>
      <c r="M141" s="194">
        <v>4</v>
      </c>
      <c r="N141" s="190" t="s">
        <v>32</v>
      </c>
      <c r="O141" s="195"/>
    </row>
    <row r="142" spans="1:15" x14ac:dyDescent="0.25">
      <c r="A142" s="190">
        <f t="shared" si="13"/>
        <v>453</v>
      </c>
      <c r="B142" s="191" t="s">
        <v>172</v>
      </c>
      <c r="C142" s="192">
        <v>42131</v>
      </c>
      <c r="D142" s="190" t="str">
        <f t="shared" si="9"/>
        <v>J</v>
      </c>
      <c r="E142" s="193">
        <f t="shared" si="10"/>
        <v>19</v>
      </c>
      <c r="F142" s="194">
        <v>9</v>
      </c>
      <c r="G142" s="194">
        <v>11</v>
      </c>
      <c r="H142" s="194">
        <v>14</v>
      </c>
      <c r="I142" s="194">
        <v>35</v>
      </c>
      <c r="J142" s="194">
        <v>45</v>
      </c>
      <c r="K142" s="194">
        <v>47</v>
      </c>
      <c r="L142" s="194">
        <v>27</v>
      </c>
      <c r="M142" s="194">
        <v>3</v>
      </c>
      <c r="N142" s="190" t="s">
        <v>32</v>
      </c>
      <c r="O142" s="195"/>
    </row>
    <row r="143" spans="1:15" x14ac:dyDescent="0.25">
      <c r="A143" s="190">
        <f t="shared" si="13"/>
        <v>454</v>
      </c>
      <c r="B143" s="191" t="s">
        <v>173</v>
      </c>
      <c r="C143" s="192">
        <v>42133</v>
      </c>
      <c r="D143" s="190" t="str">
        <f t="shared" si="9"/>
        <v>S</v>
      </c>
      <c r="E143" s="193">
        <f t="shared" si="10"/>
        <v>19</v>
      </c>
      <c r="F143" s="194">
        <v>16</v>
      </c>
      <c r="G143" s="194">
        <v>27</v>
      </c>
      <c r="H143" s="194">
        <v>29</v>
      </c>
      <c r="I143" s="194">
        <v>34</v>
      </c>
      <c r="J143" s="194">
        <v>38</v>
      </c>
      <c r="K143" s="194">
        <v>43</v>
      </c>
      <c r="L143" s="194">
        <v>1</v>
      </c>
      <c r="M143" s="194">
        <v>8</v>
      </c>
      <c r="N143" s="190" t="s">
        <v>32</v>
      </c>
      <c r="O143" s="195"/>
    </row>
    <row r="144" spans="1:15" x14ac:dyDescent="0.25">
      <c r="A144" s="190">
        <f t="shared" si="13"/>
        <v>455</v>
      </c>
      <c r="B144" s="191" t="s">
        <v>174</v>
      </c>
      <c r="C144" s="192">
        <v>42138</v>
      </c>
      <c r="D144" s="190" t="str">
        <f t="shared" si="9"/>
        <v>J</v>
      </c>
      <c r="E144" s="193">
        <f t="shared" si="10"/>
        <v>20</v>
      </c>
      <c r="F144" s="194">
        <v>3</v>
      </c>
      <c r="G144" s="194">
        <v>8</v>
      </c>
      <c r="H144" s="194">
        <v>12</v>
      </c>
      <c r="I144" s="194">
        <v>22</v>
      </c>
      <c r="J144" s="194">
        <v>29</v>
      </c>
      <c r="K144" s="194">
        <v>49</v>
      </c>
      <c r="L144" s="194">
        <v>13</v>
      </c>
      <c r="M144" s="194">
        <v>7</v>
      </c>
      <c r="N144" s="190" t="s">
        <v>32</v>
      </c>
      <c r="O144" s="195"/>
    </row>
    <row r="145" spans="1:15" x14ac:dyDescent="0.25">
      <c r="A145" s="190">
        <f t="shared" si="13"/>
        <v>456</v>
      </c>
      <c r="B145" s="191" t="s">
        <v>175</v>
      </c>
      <c r="C145" s="192">
        <v>42140</v>
      </c>
      <c r="D145" s="190" t="str">
        <f t="shared" si="9"/>
        <v>S</v>
      </c>
      <c r="E145" s="193">
        <f t="shared" si="10"/>
        <v>20</v>
      </c>
      <c r="F145" s="194">
        <v>2</v>
      </c>
      <c r="G145" s="194">
        <v>18</v>
      </c>
      <c r="H145" s="194">
        <v>20</v>
      </c>
      <c r="I145" s="194">
        <v>35</v>
      </c>
      <c r="J145" s="194">
        <v>43</v>
      </c>
      <c r="K145" s="194">
        <v>44</v>
      </c>
      <c r="L145" s="194">
        <v>15</v>
      </c>
      <c r="M145" s="194">
        <v>2</v>
      </c>
      <c r="N145" s="190" t="s">
        <v>32</v>
      </c>
      <c r="O145" s="195"/>
    </row>
    <row r="146" spans="1:15" x14ac:dyDescent="0.25">
      <c r="A146" s="190">
        <f t="shared" si="13"/>
        <v>457</v>
      </c>
      <c r="B146" s="191" t="s">
        <v>176</v>
      </c>
      <c r="C146" s="192">
        <v>42145</v>
      </c>
      <c r="D146" s="190" t="str">
        <f t="shared" si="9"/>
        <v>J</v>
      </c>
      <c r="E146" s="193">
        <f t="shared" si="10"/>
        <v>21</v>
      </c>
      <c r="F146" s="194">
        <v>8</v>
      </c>
      <c r="G146" s="194">
        <v>9</v>
      </c>
      <c r="H146" s="194">
        <v>18</v>
      </c>
      <c r="I146" s="194">
        <v>30</v>
      </c>
      <c r="J146" s="194">
        <v>33</v>
      </c>
      <c r="K146" s="194">
        <v>39</v>
      </c>
      <c r="L146" s="194">
        <v>7</v>
      </c>
      <c r="M146" s="194">
        <v>4</v>
      </c>
      <c r="N146" s="190" t="s">
        <v>32</v>
      </c>
      <c r="O146" s="195"/>
    </row>
    <row r="147" spans="1:15" x14ac:dyDescent="0.25">
      <c r="A147" s="190">
        <f t="shared" si="13"/>
        <v>458</v>
      </c>
      <c r="B147" s="191" t="s">
        <v>177</v>
      </c>
      <c r="C147" s="192">
        <v>42147</v>
      </c>
      <c r="D147" s="190" t="str">
        <f t="shared" si="9"/>
        <v>S</v>
      </c>
      <c r="E147" s="193">
        <f t="shared" si="10"/>
        <v>21</v>
      </c>
      <c r="F147" s="194">
        <v>2</v>
      </c>
      <c r="G147" s="194">
        <v>4</v>
      </c>
      <c r="H147" s="194">
        <v>6</v>
      </c>
      <c r="I147" s="194">
        <v>31</v>
      </c>
      <c r="J147" s="194">
        <v>39</v>
      </c>
      <c r="K147" s="194">
        <v>42</v>
      </c>
      <c r="L147" s="194">
        <v>33</v>
      </c>
      <c r="M147" s="194">
        <v>7</v>
      </c>
      <c r="N147" s="190" t="s">
        <v>32</v>
      </c>
      <c r="O147" s="195"/>
    </row>
    <row r="148" spans="1:15" x14ac:dyDescent="0.25">
      <c r="A148" s="190">
        <f t="shared" si="13"/>
        <v>459</v>
      </c>
      <c r="B148" s="191" t="s">
        <v>178</v>
      </c>
      <c r="C148" s="192">
        <v>42152</v>
      </c>
      <c r="D148" s="190" t="str">
        <f t="shared" si="9"/>
        <v>J</v>
      </c>
      <c r="E148" s="193">
        <f t="shared" si="10"/>
        <v>22</v>
      </c>
      <c r="F148" s="194">
        <v>16</v>
      </c>
      <c r="G148" s="194">
        <v>36</v>
      </c>
      <c r="H148" s="194">
        <v>41</v>
      </c>
      <c r="I148" s="194">
        <v>47</v>
      </c>
      <c r="J148" s="194">
        <v>48</v>
      </c>
      <c r="K148" s="194">
        <v>49</v>
      </c>
      <c r="L148" s="194">
        <v>31</v>
      </c>
      <c r="M148" s="194">
        <v>4</v>
      </c>
      <c r="N148" s="190" t="s">
        <v>32</v>
      </c>
      <c r="O148" s="195"/>
    </row>
    <row r="149" spans="1:15" x14ac:dyDescent="0.25">
      <c r="A149" s="190">
        <f t="shared" si="13"/>
        <v>460</v>
      </c>
      <c r="B149" s="191" t="s">
        <v>179</v>
      </c>
      <c r="C149" s="192">
        <v>42154</v>
      </c>
      <c r="D149" s="190" t="str">
        <f t="shared" si="9"/>
        <v>S</v>
      </c>
      <c r="E149" s="193">
        <f t="shared" si="10"/>
        <v>22</v>
      </c>
      <c r="F149" s="194">
        <v>17</v>
      </c>
      <c r="G149" s="194">
        <v>20</v>
      </c>
      <c r="H149" s="194">
        <v>27</v>
      </c>
      <c r="I149" s="194">
        <v>29</v>
      </c>
      <c r="J149" s="194">
        <v>35</v>
      </c>
      <c r="K149" s="194">
        <v>40</v>
      </c>
      <c r="L149" s="194">
        <v>36</v>
      </c>
      <c r="M149" s="194">
        <v>5</v>
      </c>
      <c r="N149" s="190" t="s">
        <v>32</v>
      </c>
      <c r="O149" s="195"/>
    </row>
    <row r="150" spans="1:15" x14ac:dyDescent="0.25">
      <c r="A150" s="190">
        <f t="shared" si="13"/>
        <v>461</v>
      </c>
      <c r="B150" s="191" t="s">
        <v>180</v>
      </c>
      <c r="C150" s="192">
        <v>42159</v>
      </c>
      <c r="D150" s="190" t="str">
        <f t="shared" si="9"/>
        <v>J</v>
      </c>
      <c r="E150" s="193">
        <f t="shared" si="10"/>
        <v>23</v>
      </c>
      <c r="F150" s="194">
        <v>3</v>
      </c>
      <c r="G150" s="194">
        <v>10</v>
      </c>
      <c r="H150" s="194">
        <v>13</v>
      </c>
      <c r="I150" s="194">
        <v>30</v>
      </c>
      <c r="J150" s="194">
        <v>33</v>
      </c>
      <c r="K150" s="194">
        <v>47</v>
      </c>
      <c r="L150" s="194">
        <v>27</v>
      </c>
      <c r="M150" s="194">
        <v>7</v>
      </c>
      <c r="N150" s="190" t="s">
        <v>32</v>
      </c>
      <c r="O150" s="195"/>
    </row>
    <row r="151" spans="1:15" x14ac:dyDescent="0.25">
      <c r="A151" s="190">
        <f t="shared" si="13"/>
        <v>462</v>
      </c>
      <c r="B151" s="191" t="s">
        <v>181</v>
      </c>
      <c r="C151" s="192">
        <v>42161</v>
      </c>
      <c r="D151" s="190" t="str">
        <f t="shared" si="9"/>
        <v>S</v>
      </c>
      <c r="E151" s="193">
        <f t="shared" si="10"/>
        <v>23</v>
      </c>
      <c r="F151" s="194">
        <v>3</v>
      </c>
      <c r="G151" s="194">
        <v>28</v>
      </c>
      <c r="H151" s="194">
        <v>30</v>
      </c>
      <c r="I151" s="194">
        <v>31</v>
      </c>
      <c r="J151" s="194">
        <v>36</v>
      </c>
      <c r="K151" s="194">
        <v>41</v>
      </c>
      <c r="L151" s="194">
        <v>49</v>
      </c>
      <c r="M151" s="194">
        <v>7</v>
      </c>
      <c r="N151" s="190" t="s">
        <v>32</v>
      </c>
      <c r="O151" s="195"/>
    </row>
    <row r="152" spans="1:15" x14ac:dyDescent="0.25">
      <c r="A152" s="190">
        <f t="shared" si="13"/>
        <v>463</v>
      </c>
      <c r="B152" s="191" t="s">
        <v>182</v>
      </c>
      <c r="C152" s="192">
        <v>42166</v>
      </c>
      <c r="D152" s="190" t="str">
        <f t="shared" si="9"/>
        <v>J</v>
      </c>
      <c r="E152" s="193">
        <f t="shared" si="10"/>
        <v>24</v>
      </c>
      <c r="F152" s="194">
        <v>11</v>
      </c>
      <c r="G152" s="194">
        <v>15</v>
      </c>
      <c r="H152" s="194">
        <v>21</v>
      </c>
      <c r="I152" s="194">
        <v>25</v>
      </c>
      <c r="J152" s="194">
        <v>38</v>
      </c>
      <c r="K152" s="194">
        <v>44</v>
      </c>
      <c r="L152" s="194">
        <v>2</v>
      </c>
      <c r="M152" s="194">
        <v>2</v>
      </c>
      <c r="N152" s="190" t="s">
        <v>32</v>
      </c>
      <c r="O152" s="195"/>
    </row>
    <row r="153" spans="1:15" x14ac:dyDescent="0.25">
      <c r="A153" s="190">
        <f t="shared" si="13"/>
        <v>464</v>
      </c>
      <c r="B153" s="191" t="s">
        <v>183</v>
      </c>
      <c r="C153" s="192">
        <v>42168</v>
      </c>
      <c r="D153" s="190" t="str">
        <f t="shared" si="9"/>
        <v>S</v>
      </c>
      <c r="E153" s="193">
        <f t="shared" si="10"/>
        <v>24</v>
      </c>
      <c r="F153" s="194">
        <v>24</v>
      </c>
      <c r="G153" s="194">
        <v>37</v>
      </c>
      <c r="H153" s="194">
        <v>40</v>
      </c>
      <c r="I153" s="194">
        <v>41</v>
      </c>
      <c r="J153" s="194">
        <v>43</v>
      </c>
      <c r="K153" s="194">
        <v>46</v>
      </c>
      <c r="L153" s="194">
        <v>47</v>
      </c>
      <c r="M153" s="194">
        <v>3</v>
      </c>
      <c r="N153" s="190" t="s">
        <v>32</v>
      </c>
      <c r="O153" s="195"/>
    </row>
    <row r="154" spans="1:15" x14ac:dyDescent="0.25">
      <c r="A154" s="190">
        <f t="shared" si="13"/>
        <v>465</v>
      </c>
      <c r="B154" s="191" t="s">
        <v>184</v>
      </c>
      <c r="C154" s="192">
        <v>42173</v>
      </c>
      <c r="D154" s="190" t="str">
        <f t="shared" ref="D154:D217" si="14">CHOOSE(WEEKDAY(C154),"D","L","M","X","J","V","S")</f>
        <v>J</v>
      </c>
      <c r="E154" s="193">
        <f t="shared" ref="E154:E217" si="15">WEEKNUM(C154,21)</f>
        <v>25</v>
      </c>
      <c r="F154" s="194">
        <v>11</v>
      </c>
      <c r="G154" s="194">
        <v>14</v>
      </c>
      <c r="H154" s="194">
        <v>19</v>
      </c>
      <c r="I154" s="194">
        <v>24</v>
      </c>
      <c r="J154" s="194">
        <v>39</v>
      </c>
      <c r="K154" s="194">
        <v>43</v>
      </c>
      <c r="L154" s="194">
        <v>42</v>
      </c>
      <c r="M154" s="194">
        <v>2</v>
      </c>
      <c r="N154" s="190" t="s">
        <v>32</v>
      </c>
      <c r="O154" s="195"/>
    </row>
    <row r="155" spans="1:15" x14ac:dyDescent="0.25">
      <c r="A155" s="190">
        <f t="shared" si="13"/>
        <v>466</v>
      </c>
      <c r="B155" s="191" t="s">
        <v>185</v>
      </c>
      <c r="C155" s="192">
        <v>42175</v>
      </c>
      <c r="D155" s="190" t="str">
        <f t="shared" si="14"/>
        <v>S</v>
      </c>
      <c r="E155" s="193">
        <f t="shared" si="15"/>
        <v>25</v>
      </c>
      <c r="F155" s="194">
        <v>9</v>
      </c>
      <c r="G155" s="194">
        <v>17</v>
      </c>
      <c r="H155" s="194">
        <v>21</v>
      </c>
      <c r="I155" s="194">
        <v>31</v>
      </c>
      <c r="J155" s="194">
        <v>34</v>
      </c>
      <c r="K155" s="194">
        <v>41</v>
      </c>
      <c r="L155" s="194">
        <v>39</v>
      </c>
      <c r="M155" s="194">
        <v>3</v>
      </c>
      <c r="N155" s="190" t="s">
        <v>32</v>
      </c>
      <c r="O155" s="195"/>
    </row>
    <row r="156" spans="1:15" x14ac:dyDescent="0.25">
      <c r="A156" s="190">
        <f t="shared" si="13"/>
        <v>467</v>
      </c>
      <c r="B156" s="191" t="s">
        <v>186</v>
      </c>
      <c r="C156" s="192">
        <v>42180</v>
      </c>
      <c r="D156" s="190" t="str">
        <f t="shared" si="14"/>
        <v>J</v>
      </c>
      <c r="E156" s="193">
        <f t="shared" si="15"/>
        <v>26</v>
      </c>
      <c r="F156" s="194">
        <v>1</v>
      </c>
      <c r="G156" s="194">
        <v>2</v>
      </c>
      <c r="H156" s="194">
        <v>7</v>
      </c>
      <c r="I156" s="194">
        <v>8</v>
      </c>
      <c r="J156" s="194">
        <v>11</v>
      </c>
      <c r="K156" s="194">
        <v>42</v>
      </c>
      <c r="L156" s="194">
        <v>32</v>
      </c>
      <c r="M156" s="194">
        <v>5</v>
      </c>
      <c r="N156" s="190" t="s">
        <v>32</v>
      </c>
      <c r="O156" s="195"/>
    </row>
    <row r="157" spans="1:15" x14ac:dyDescent="0.25">
      <c r="A157" s="190">
        <f t="shared" si="13"/>
        <v>468</v>
      </c>
      <c r="B157" s="191" t="s">
        <v>187</v>
      </c>
      <c r="C157" s="192">
        <v>42182</v>
      </c>
      <c r="D157" s="190" t="str">
        <f t="shared" si="14"/>
        <v>S</v>
      </c>
      <c r="E157" s="193">
        <f t="shared" si="15"/>
        <v>26</v>
      </c>
      <c r="F157" s="194">
        <v>1</v>
      </c>
      <c r="G157" s="194">
        <v>8</v>
      </c>
      <c r="H157" s="194">
        <v>10</v>
      </c>
      <c r="I157" s="194">
        <v>16</v>
      </c>
      <c r="J157" s="194">
        <v>26</v>
      </c>
      <c r="K157" s="194">
        <v>32</v>
      </c>
      <c r="L157" s="194">
        <v>15</v>
      </c>
      <c r="M157" s="194">
        <v>2</v>
      </c>
      <c r="N157" s="190" t="s">
        <v>32</v>
      </c>
      <c r="O157" s="195"/>
    </row>
    <row r="158" spans="1:15" x14ac:dyDescent="0.25">
      <c r="A158" s="190">
        <f t="shared" si="13"/>
        <v>469</v>
      </c>
      <c r="B158" s="191" t="s">
        <v>188</v>
      </c>
      <c r="C158" s="192">
        <v>42187</v>
      </c>
      <c r="D158" s="190" t="str">
        <f t="shared" si="14"/>
        <v>J</v>
      </c>
      <c r="E158" s="193">
        <f t="shared" si="15"/>
        <v>27</v>
      </c>
      <c r="F158" s="194">
        <v>18</v>
      </c>
      <c r="G158" s="194">
        <v>21</v>
      </c>
      <c r="H158" s="194">
        <v>32</v>
      </c>
      <c r="I158" s="194">
        <v>36</v>
      </c>
      <c r="J158" s="194">
        <v>45</v>
      </c>
      <c r="K158" s="194">
        <v>46</v>
      </c>
      <c r="L158" s="194">
        <v>25</v>
      </c>
      <c r="M158" s="194">
        <v>4</v>
      </c>
      <c r="N158" s="190" t="s">
        <v>32</v>
      </c>
      <c r="O158" s="195"/>
    </row>
    <row r="159" spans="1:15" x14ac:dyDescent="0.25">
      <c r="A159" s="190">
        <f t="shared" si="13"/>
        <v>470</v>
      </c>
      <c r="B159" s="191" t="s">
        <v>189</v>
      </c>
      <c r="C159" s="192">
        <v>42189</v>
      </c>
      <c r="D159" s="190" t="str">
        <f t="shared" si="14"/>
        <v>S</v>
      </c>
      <c r="E159" s="193">
        <f t="shared" si="15"/>
        <v>27</v>
      </c>
      <c r="F159" s="194">
        <v>18</v>
      </c>
      <c r="G159" s="194">
        <v>19</v>
      </c>
      <c r="H159" s="194">
        <v>28</v>
      </c>
      <c r="I159" s="194">
        <v>45</v>
      </c>
      <c r="J159" s="194">
        <v>46</v>
      </c>
      <c r="K159" s="194">
        <v>49</v>
      </c>
      <c r="L159" s="194">
        <v>35</v>
      </c>
      <c r="M159" s="194">
        <v>4</v>
      </c>
      <c r="N159" s="190" t="s">
        <v>32</v>
      </c>
      <c r="O159" s="195"/>
    </row>
    <row r="160" spans="1:15" x14ac:dyDescent="0.25">
      <c r="A160" s="190">
        <f t="shared" si="13"/>
        <v>471</v>
      </c>
      <c r="B160" s="191" t="s">
        <v>190</v>
      </c>
      <c r="C160" s="192">
        <v>42194</v>
      </c>
      <c r="D160" s="190" t="str">
        <f t="shared" si="14"/>
        <v>J</v>
      </c>
      <c r="E160" s="193">
        <f t="shared" si="15"/>
        <v>28</v>
      </c>
      <c r="F160" s="194">
        <v>43</v>
      </c>
      <c r="G160" s="194">
        <v>14</v>
      </c>
      <c r="H160" s="194">
        <v>7</v>
      </c>
      <c r="I160" s="194">
        <v>25</v>
      </c>
      <c r="J160" s="194">
        <v>15</v>
      </c>
      <c r="K160" s="194">
        <v>6</v>
      </c>
      <c r="L160" s="194">
        <v>12</v>
      </c>
      <c r="M160" s="194">
        <v>8</v>
      </c>
      <c r="N160" s="190" t="s">
        <v>32</v>
      </c>
      <c r="O160" s="195"/>
    </row>
    <row r="161" spans="1:15" x14ac:dyDescent="0.25">
      <c r="A161" s="190">
        <f t="shared" si="13"/>
        <v>472</v>
      </c>
      <c r="B161" s="191" t="s">
        <v>191</v>
      </c>
      <c r="C161" s="192">
        <v>42196</v>
      </c>
      <c r="D161" s="190" t="str">
        <f t="shared" si="14"/>
        <v>S</v>
      </c>
      <c r="E161" s="193">
        <f t="shared" si="15"/>
        <v>28</v>
      </c>
      <c r="F161" s="194">
        <v>12</v>
      </c>
      <c r="G161" s="194">
        <v>20</v>
      </c>
      <c r="H161" s="194">
        <v>22</v>
      </c>
      <c r="I161" s="194">
        <v>23</v>
      </c>
      <c r="J161" s="194">
        <v>30</v>
      </c>
      <c r="K161" s="194">
        <v>44</v>
      </c>
      <c r="L161" s="194">
        <v>11</v>
      </c>
      <c r="M161" s="194">
        <v>6</v>
      </c>
      <c r="N161" s="190" t="s">
        <v>32</v>
      </c>
      <c r="O161" s="195"/>
    </row>
    <row r="162" spans="1:15" x14ac:dyDescent="0.25">
      <c r="A162" s="190">
        <f t="shared" si="13"/>
        <v>473</v>
      </c>
      <c r="B162" s="191" t="s">
        <v>192</v>
      </c>
      <c r="C162" s="192">
        <v>42201</v>
      </c>
      <c r="D162" s="190" t="str">
        <f t="shared" si="14"/>
        <v>J</v>
      </c>
      <c r="E162" s="193">
        <f t="shared" si="15"/>
        <v>29</v>
      </c>
      <c r="F162" s="194">
        <v>2</v>
      </c>
      <c r="G162" s="194">
        <v>3</v>
      </c>
      <c r="H162" s="194">
        <v>4</v>
      </c>
      <c r="I162" s="194">
        <v>7</v>
      </c>
      <c r="J162" s="194">
        <v>21</v>
      </c>
      <c r="K162" s="194">
        <v>38</v>
      </c>
      <c r="L162" s="194">
        <v>24</v>
      </c>
      <c r="M162" s="194">
        <v>4</v>
      </c>
      <c r="N162" s="190" t="s">
        <v>32</v>
      </c>
      <c r="O162" s="195"/>
    </row>
    <row r="163" spans="1:15" x14ac:dyDescent="0.25">
      <c r="A163" s="190">
        <f t="shared" si="13"/>
        <v>474</v>
      </c>
      <c r="B163" s="191" t="s">
        <v>193</v>
      </c>
      <c r="C163" s="192">
        <v>42203</v>
      </c>
      <c r="D163" s="190" t="str">
        <f t="shared" si="14"/>
        <v>S</v>
      </c>
      <c r="E163" s="193">
        <f t="shared" si="15"/>
        <v>29</v>
      </c>
      <c r="F163" s="194">
        <v>1</v>
      </c>
      <c r="G163" s="194">
        <v>24</v>
      </c>
      <c r="H163" s="194">
        <v>30</v>
      </c>
      <c r="I163" s="194">
        <v>41</v>
      </c>
      <c r="J163" s="194">
        <v>45</v>
      </c>
      <c r="K163" s="194">
        <v>46</v>
      </c>
      <c r="L163" s="194">
        <v>20</v>
      </c>
      <c r="M163" s="194">
        <v>4</v>
      </c>
      <c r="N163" s="190" t="s">
        <v>32</v>
      </c>
      <c r="O163" s="195"/>
    </row>
    <row r="164" spans="1:15" x14ac:dyDescent="0.25">
      <c r="A164" s="190">
        <f t="shared" si="13"/>
        <v>475</v>
      </c>
      <c r="B164" s="191" t="s">
        <v>194</v>
      </c>
      <c r="C164" s="192">
        <v>42208</v>
      </c>
      <c r="D164" s="190" t="str">
        <f t="shared" si="14"/>
        <v>J</v>
      </c>
      <c r="E164" s="193">
        <f t="shared" si="15"/>
        <v>30</v>
      </c>
      <c r="F164" s="194">
        <v>12</v>
      </c>
      <c r="G164" s="194">
        <v>20</v>
      </c>
      <c r="H164" s="194">
        <v>28</v>
      </c>
      <c r="I164" s="194">
        <v>36</v>
      </c>
      <c r="J164" s="194">
        <v>39</v>
      </c>
      <c r="K164" s="194">
        <v>45</v>
      </c>
      <c r="L164" s="194">
        <v>31</v>
      </c>
      <c r="M164" s="194">
        <v>4</v>
      </c>
      <c r="N164" s="190" t="s">
        <v>32</v>
      </c>
      <c r="O164" s="195"/>
    </row>
    <row r="165" spans="1:15" x14ac:dyDescent="0.25">
      <c r="A165" s="190">
        <f t="shared" si="13"/>
        <v>476</v>
      </c>
      <c r="B165" s="191" t="s">
        <v>195</v>
      </c>
      <c r="C165" s="192">
        <v>42210</v>
      </c>
      <c r="D165" s="190" t="str">
        <f t="shared" si="14"/>
        <v>S</v>
      </c>
      <c r="E165" s="193">
        <f t="shared" si="15"/>
        <v>30</v>
      </c>
      <c r="F165" s="194">
        <v>4</v>
      </c>
      <c r="G165" s="194">
        <v>6</v>
      </c>
      <c r="H165" s="194">
        <v>12</v>
      </c>
      <c r="I165" s="194">
        <v>16</v>
      </c>
      <c r="J165" s="194">
        <v>25</v>
      </c>
      <c r="K165" s="194">
        <v>43</v>
      </c>
      <c r="L165" s="194">
        <v>18</v>
      </c>
      <c r="M165" s="194">
        <v>0</v>
      </c>
      <c r="N165" s="190" t="s">
        <v>32</v>
      </c>
      <c r="O165" s="195"/>
    </row>
    <row r="166" spans="1:15" x14ac:dyDescent="0.25">
      <c r="A166" s="190">
        <f t="shared" si="13"/>
        <v>477</v>
      </c>
      <c r="B166" s="191" t="s">
        <v>196</v>
      </c>
      <c r="C166" s="192">
        <v>42215</v>
      </c>
      <c r="D166" s="190" t="str">
        <f t="shared" si="14"/>
        <v>J</v>
      </c>
      <c r="E166" s="193">
        <f t="shared" si="15"/>
        <v>31</v>
      </c>
      <c r="F166" s="194">
        <v>4</v>
      </c>
      <c r="G166" s="194">
        <v>8</v>
      </c>
      <c r="H166" s="194">
        <v>13</v>
      </c>
      <c r="I166" s="194">
        <v>19</v>
      </c>
      <c r="J166" s="194">
        <v>32</v>
      </c>
      <c r="K166" s="194">
        <v>46</v>
      </c>
      <c r="L166" s="194">
        <v>43</v>
      </c>
      <c r="M166" s="194">
        <v>7</v>
      </c>
      <c r="N166" s="190" t="s">
        <v>32</v>
      </c>
      <c r="O166" s="195"/>
    </row>
    <row r="167" spans="1:15" x14ac:dyDescent="0.25">
      <c r="A167" s="190">
        <f t="shared" si="13"/>
        <v>478</v>
      </c>
      <c r="B167" s="191" t="s">
        <v>197</v>
      </c>
      <c r="C167" s="192">
        <v>42217</v>
      </c>
      <c r="D167" s="190" t="str">
        <f t="shared" si="14"/>
        <v>S</v>
      </c>
      <c r="E167" s="193">
        <f t="shared" si="15"/>
        <v>31</v>
      </c>
      <c r="F167" s="194">
        <v>1</v>
      </c>
      <c r="G167" s="194">
        <v>9</v>
      </c>
      <c r="H167" s="194">
        <v>16</v>
      </c>
      <c r="I167" s="194">
        <v>20</v>
      </c>
      <c r="J167" s="194">
        <v>28</v>
      </c>
      <c r="K167" s="194">
        <v>31</v>
      </c>
      <c r="L167" s="194">
        <v>25</v>
      </c>
      <c r="M167" s="194">
        <v>7</v>
      </c>
      <c r="N167" s="190" t="s">
        <v>32</v>
      </c>
      <c r="O167" s="195"/>
    </row>
    <row r="168" spans="1:15" x14ac:dyDescent="0.25">
      <c r="A168" s="190">
        <f t="shared" si="13"/>
        <v>479</v>
      </c>
      <c r="B168" s="191" t="s">
        <v>198</v>
      </c>
      <c r="C168" s="192">
        <v>42222</v>
      </c>
      <c r="D168" s="190" t="str">
        <f t="shared" si="14"/>
        <v>J</v>
      </c>
      <c r="E168" s="193">
        <f t="shared" si="15"/>
        <v>32</v>
      </c>
      <c r="F168" s="194">
        <v>10</v>
      </c>
      <c r="G168" s="194">
        <v>14</v>
      </c>
      <c r="H168" s="194">
        <v>17</v>
      </c>
      <c r="I168" s="194">
        <v>33</v>
      </c>
      <c r="J168" s="194">
        <v>39</v>
      </c>
      <c r="K168" s="194">
        <v>46</v>
      </c>
      <c r="L168" s="194">
        <v>3</v>
      </c>
      <c r="M168" s="194">
        <v>5</v>
      </c>
      <c r="N168" s="190" t="s">
        <v>32</v>
      </c>
      <c r="O168" s="195"/>
    </row>
    <row r="169" spans="1:15" x14ac:dyDescent="0.25">
      <c r="A169" s="190">
        <f t="shared" si="13"/>
        <v>480</v>
      </c>
      <c r="B169" s="191" t="s">
        <v>199</v>
      </c>
      <c r="C169" s="192">
        <v>42224</v>
      </c>
      <c r="D169" s="190" t="str">
        <f t="shared" si="14"/>
        <v>S</v>
      </c>
      <c r="E169" s="193">
        <f t="shared" si="15"/>
        <v>32</v>
      </c>
      <c r="F169" s="194">
        <v>7</v>
      </c>
      <c r="G169" s="194">
        <v>27</v>
      </c>
      <c r="H169" s="194">
        <v>2</v>
      </c>
      <c r="I169" s="194">
        <v>49</v>
      </c>
      <c r="J169" s="194">
        <v>21</v>
      </c>
      <c r="K169" s="194">
        <v>18</v>
      </c>
      <c r="L169" s="194">
        <v>42</v>
      </c>
      <c r="M169" s="194">
        <v>5</v>
      </c>
      <c r="N169" s="190" t="s">
        <v>32</v>
      </c>
      <c r="O169" s="195"/>
    </row>
    <row r="170" spans="1:15" x14ac:dyDescent="0.25">
      <c r="A170" s="190">
        <f t="shared" si="13"/>
        <v>481</v>
      </c>
      <c r="B170" s="191" t="s">
        <v>200</v>
      </c>
      <c r="C170" s="192">
        <v>42229</v>
      </c>
      <c r="D170" s="190" t="str">
        <f t="shared" si="14"/>
        <v>J</v>
      </c>
      <c r="E170" s="193">
        <f t="shared" si="15"/>
        <v>33</v>
      </c>
      <c r="F170" s="194">
        <v>11</v>
      </c>
      <c r="G170" s="194">
        <v>19</v>
      </c>
      <c r="H170" s="194">
        <v>25</v>
      </c>
      <c r="I170" s="194">
        <v>26</v>
      </c>
      <c r="J170" s="194">
        <v>29</v>
      </c>
      <c r="K170" s="194">
        <v>30</v>
      </c>
      <c r="L170" s="194">
        <v>3</v>
      </c>
      <c r="M170" s="194">
        <v>5</v>
      </c>
      <c r="N170" s="190" t="s">
        <v>32</v>
      </c>
      <c r="O170" s="195"/>
    </row>
    <row r="171" spans="1:15" x14ac:dyDescent="0.25">
      <c r="A171" s="190">
        <f t="shared" si="13"/>
        <v>482</v>
      </c>
      <c r="B171" s="191" t="s">
        <v>201</v>
      </c>
      <c r="C171" s="192">
        <v>42231</v>
      </c>
      <c r="D171" s="190" t="str">
        <f t="shared" si="14"/>
        <v>S</v>
      </c>
      <c r="E171" s="193">
        <f t="shared" si="15"/>
        <v>33</v>
      </c>
      <c r="F171" s="194">
        <v>12</v>
      </c>
      <c r="G171" s="194">
        <v>19</v>
      </c>
      <c r="H171" s="194">
        <v>24</v>
      </c>
      <c r="I171" s="194">
        <v>39</v>
      </c>
      <c r="J171" s="194">
        <v>40</v>
      </c>
      <c r="K171" s="194">
        <v>42</v>
      </c>
      <c r="L171" s="194">
        <v>44</v>
      </c>
      <c r="M171" s="194">
        <v>9</v>
      </c>
      <c r="N171" s="190" t="s">
        <v>32</v>
      </c>
      <c r="O171" s="195"/>
    </row>
    <row r="172" spans="1:15" x14ac:dyDescent="0.25">
      <c r="A172" s="190">
        <f t="shared" si="13"/>
        <v>483</v>
      </c>
      <c r="B172" s="191" t="s">
        <v>202</v>
      </c>
      <c r="C172" s="192">
        <v>42236</v>
      </c>
      <c r="D172" s="190" t="str">
        <f t="shared" si="14"/>
        <v>J</v>
      </c>
      <c r="E172" s="193">
        <f t="shared" si="15"/>
        <v>34</v>
      </c>
      <c r="F172" s="194">
        <v>3</v>
      </c>
      <c r="G172" s="194">
        <v>10</v>
      </c>
      <c r="H172" s="194">
        <v>12</v>
      </c>
      <c r="I172" s="194">
        <v>23</v>
      </c>
      <c r="J172" s="194">
        <v>35</v>
      </c>
      <c r="K172" s="194">
        <v>39</v>
      </c>
      <c r="L172" s="194">
        <v>43</v>
      </c>
      <c r="M172" s="194">
        <v>2</v>
      </c>
      <c r="N172" s="190" t="s">
        <v>32</v>
      </c>
      <c r="O172" s="195"/>
    </row>
    <row r="173" spans="1:15" x14ac:dyDescent="0.25">
      <c r="A173" s="190">
        <f t="shared" si="13"/>
        <v>484</v>
      </c>
      <c r="B173" s="191" t="s">
        <v>203</v>
      </c>
      <c r="C173" s="192">
        <v>42238</v>
      </c>
      <c r="D173" s="190" t="str">
        <f t="shared" si="14"/>
        <v>S</v>
      </c>
      <c r="E173" s="193">
        <f t="shared" si="15"/>
        <v>34</v>
      </c>
      <c r="F173" s="194">
        <v>1</v>
      </c>
      <c r="G173" s="194">
        <v>16</v>
      </c>
      <c r="H173" s="194">
        <v>25</v>
      </c>
      <c r="I173" s="194">
        <v>28</v>
      </c>
      <c r="J173" s="194">
        <v>33</v>
      </c>
      <c r="K173" s="194">
        <v>38</v>
      </c>
      <c r="L173" s="194">
        <v>27</v>
      </c>
      <c r="M173" s="194">
        <v>9</v>
      </c>
      <c r="N173" s="190" t="s">
        <v>32</v>
      </c>
      <c r="O173" s="195"/>
    </row>
    <row r="174" spans="1:15" x14ac:dyDescent="0.25">
      <c r="A174" s="190">
        <f t="shared" si="13"/>
        <v>485</v>
      </c>
      <c r="B174" s="191" t="s">
        <v>204</v>
      </c>
      <c r="C174" s="192">
        <v>42243</v>
      </c>
      <c r="D174" s="190" t="str">
        <f t="shared" si="14"/>
        <v>J</v>
      </c>
      <c r="E174" s="193">
        <f t="shared" si="15"/>
        <v>35</v>
      </c>
      <c r="F174" s="194">
        <v>8</v>
      </c>
      <c r="G174" s="194">
        <v>13</v>
      </c>
      <c r="H174" s="194">
        <v>24</v>
      </c>
      <c r="I174" s="194">
        <v>32</v>
      </c>
      <c r="J174" s="194">
        <v>39</v>
      </c>
      <c r="K174" s="194">
        <v>42</v>
      </c>
      <c r="L174" s="194">
        <v>18</v>
      </c>
      <c r="M174" s="194">
        <v>8</v>
      </c>
      <c r="N174" s="190" t="s">
        <v>32</v>
      </c>
      <c r="O174" s="195"/>
    </row>
    <row r="175" spans="1:15" x14ac:dyDescent="0.25">
      <c r="A175" s="190">
        <f t="shared" si="13"/>
        <v>486</v>
      </c>
      <c r="B175" s="191" t="s">
        <v>205</v>
      </c>
      <c r="C175" s="192">
        <v>42245</v>
      </c>
      <c r="D175" s="190" t="str">
        <f t="shared" si="14"/>
        <v>S</v>
      </c>
      <c r="E175" s="193">
        <f t="shared" si="15"/>
        <v>35</v>
      </c>
      <c r="F175" s="194">
        <v>1</v>
      </c>
      <c r="G175" s="194">
        <v>6</v>
      </c>
      <c r="H175" s="194">
        <v>41</v>
      </c>
      <c r="I175" s="194">
        <v>47</v>
      </c>
      <c r="J175" s="194">
        <v>48</v>
      </c>
      <c r="K175" s="194">
        <v>49</v>
      </c>
      <c r="L175" s="194">
        <v>45</v>
      </c>
      <c r="M175" s="194">
        <v>8</v>
      </c>
      <c r="N175" s="190" t="s">
        <v>32</v>
      </c>
      <c r="O175" s="195"/>
    </row>
    <row r="176" spans="1:15" x14ac:dyDescent="0.25">
      <c r="A176" s="190">
        <f t="shared" si="13"/>
        <v>487</v>
      </c>
      <c r="B176" s="191" t="s">
        <v>206</v>
      </c>
      <c r="C176" s="192">
        <v>42250</v>
      </c>
      <c r="D176" s="190" t="str">
        <f t="shared" si="14"/>
        <v>J</v>
      </c>
      <c r="E176" s="193">
        <f t="shared" si="15"/>
        <v>36</v>
      </c>
      <c r="F176" s="194">
        <v>3</v>
      </c>
      <c r="G176" s="194">
        <v>7</v>
      </c>
      <c r="H176" s="194">
        <v>15</v>
      </c>
      <c r="I176" s="194">
        <v>37</v>
      </c>
      <c r="J176" s="194">
        <v>38</v>
      </c>
      <c r="K176" s="194">
        <v>46</v>
      </c>
      <c r="L176" s="194">
        <v>42</v>
      </c>
      <c r="M176" s="194">
        <v>7</v>
      </c>
      <c r="N176" s="190" t="s">
        <v>32</v>
      </c>
      <c r="O176" s="195"/>
    </row>
    <row r="177" spans="1:15" x14ac:dyDescent="0.25">
      <c r="A177" s="190">
        <f t="shared" si="13"/>
        <v>488</v>
      </c>
      <c r="B177" s="191" t="s">
        <v>207</v>
      </c>
      <c r="C177" s="192">
        <v>42252</v>
      </c>
      <c r="D177" s="190" t="str">
        <f t="shared" si="14"/>
        <v>S</v>
      </c>
      <c r="E177" s="193">
        <f t="shared" si="15"/>
        <v>36</v>
      </c>
      <c r="F177" s="194">
        <v>5</v>
      </c>
      <c r="G177" s="194">
        <v>17</v>
      </c>
      <c r="H177" s="194">
        <v>21</v>
      </c>
      <c r="I177" s="194">
        <v>23</v>
      </c>
      <c r="J177" s="194">
        <v>42</v>
      </c>
      <c r="K177" s="194">
        <v>46</v>
      </c>
      <c r="L177" s="194">
        <v>29</v>
      </c>
      <c r="M177" s="194">
        <v>9</v>
      </c>
      <c r="N177" s="190" t="s">
        <v>32</v>
      </c>
      <c r="O177" s="195"/>
    </row>
    <row r="178" spans="1:15" x14ac:dyDescent="0.25">
      <c r="A178" s="190">
        <f t="shared" si="13"/>
        <v>489</v>
      </c>
      <c r="B178" s="191" t="s">
        <v>208</v>
      </c>
      <c r="C178" s="192">
        <v>42257</v>
      </c>
      <c r="D178" s="190" t="str">
        <f t="shared" si="14"/>
        <v>J</v>
      </c>
      <c r="E178" s="193">
        <f t="shared" si="15"/>
        <v>37</v>
      </c>
      <c r="F178" s="194">
        <v>11</v>
      </c>
      <c r="G178" s="194">
        <v>19</v>
      </c>
      <c r="H178" s="194">
        <v>22</v>
      </c>
      <c r="I178" s="194">
        <v>26</v>
      </c>
      <c r="J178" s="194">
        <v>28</v>
      </c>
      <c r="K178" s="194">
        <v>30</v>
      </c>
      <c r="L178" s="194">
        <v>17</v>
      </c>
      <c r="M178" s="194">
        <v>1</v>
      </c>
      <c r="N178" s="190" t="s">
        <v>32</v>
      </c>
      <c r="O178" s="195"/>
    </row>
    <row r="179" spans="1:15" x14ac:dyDescent="0.25">
      <c r="A179" s="190">
        <f t="shared" si="13"/>
        <v>490</v>
      </c>
      <c r="B179" s="191" t="s">
        <v>209</v>
      </c>
      <c r="C179" s="192">
        <v>42259</v>
      </c>
      <c r="D179" s="190" t="str">
        <f t="shared" si="14"/>
        <v>S</v>
      </c>
      <c r="E179" s="193">
        <f t="shared" si="15"/>
        <v>37</v>
      </c>
      <c r="F179" s="194">
        <v>9</v>
      </c>
      <c r="G179" s="194">
        <v>14</v>
      </c>
      <c r="H179" s="194">
        <v>19</v>
      </c>
      <c r="I179" s="194">
        <v>43</v>
      </c>
      <c r="J179" s="194">
        <v>44</v>
      </c>
      <c r="K179" s="194">
        <v>48</v>
      </c>
      <c r="L179" s="194">
        <v>3</v>
      </c>
      <c r="M179" s="194">
        <v>0</v>
      </c>
      <c r="N179" s="190" t="s">
        <v>32</v>
      </c>
      <c r="O179" s="195"/>
    </row>
    <row r="180" spans="1:15" x14ac:dyDescent="0.25">
      <c r="A180" s="190">
        <f t="shared" si="13"/>
        <v>491</v>
      </c>
      <c r="B180" s="191" t="s">
        <v>210</v>
      </c>
      <c r="C180" s="192">
        <v>42264</v>
      </c>
      <c r="D180" s="190" t="str">
        <f t="shared" si="14"/>
        <v>J</v>
      </c>
      <c r="E180" s="193">
        <f t="shared" si="15"/>
        <v>38</v>
      </c>
      <c r="F180" s="194">
        <v>16</v>
      </c>
      <c r="G180" s="194">
        <v>17</v>
      </c>
      <c r="H180" s="194">
        <v>23</v>
      </c>
      <c r="I180" s="194">
        <v>24</v>
      </c>
      <c r="J180" s="194">
        <v>39</v>
      </c>
      <c r="K180" s="194">
        <v>42</v>
      </c>
      <c r="L180" s="194">
        <v>37</v>
      </c>
      <c r="M180" s="194">
        <v>4</v>
      </c>
      <c r="N180" s="190" t="s">
        <v>32</v>
      </c>
      <c r="O180" s="195"/>
    </row>
    <row r="181" spans="1:15" x14ac:dyDescent="0.25">
      <c r="A181" s="190">
        <f t="shared" si="13"/>
        <v>492</v>
      </c>
      <c r="B181" s="191" t="s">
        <v>211</v>
      </c>
      <c r="C181" s="192">
        <v>42266</v>
      </c>
      <c r="D181" s="190" t="str">
        <f t="shared" si="14"/>
        <v>S</v>
      </c>
      <c r="E181" s="193">
        <f t="shared" si="15"/>
        <v>38</v>
      </c>
      <c r="F181" s="194">
        <v>2</v>
      </c>
      <c r="G181" s="194">
        <v>3</v>
      </c>
      <c r="H181" s="194">
        <v>12</v>
      </c>
      <c r="I181" s="194">
        <v>16</v>
      </c>
      <c r="J181" s="194">
        <v>29</v>
      </c>
      <c r="K181" s="194">
        <v>37</v>
      </c>
      <c r="L181" s="194">
        <v>36</v>
      </c>
      <c r="M181" s="194">
        <v>1</v>
      </c>
      <c r="N181" s="190" t="s">
        <v>32</v>
      </c>
      <c r="O181" s="195"/>
    </row>
    <row r="182" spans="1:15" x14ac:dyDescent="0.25">
      <c r="A182" s="190">
        <f t="shared" si="13"/>
        <v>493</v>
      </c>
      <c r="B182" s="191" t="s">
        <v>212</v>
      </c>
      <c r="C182" s="192">
        <v>42271</v>
      </c>
      <c r="D182" s="190" t="str">
        <f t="shared" si="14"/>
        <v>J</v>
      </c>
      <c r="E182" s="193">
        <f t="shared" si="15"/>
        <v>39</v>
      </c>
      <c r="F182" s="194">
        <v>5</v>
      </c>
      <c r="G182" s="194">
        <v>11</v>
      </c>
      <c r="H182" s="194">
        <v>19</v>
      </c>
      <c r="I182" s="194">
        <v>27</v>
      </c>
      <c r="J182" s="194">
        <v>34</v>
      </c>
      <c r="K182" s="194">
        <v>46</v>
      </c>
      <c r="L182" s="194">
        <v>47</v>
      </c>
      <c r="M182" s="194">
        <v>6</v>
      </c>
      <c r="N182" s="190" t="s">
        <v>32</v>
      </c>
      <c r="O182" s="195"/>
    </row>
    <row r="183" spans="1:15" x14ac:dyDescent="0.25">
      <c r="A183" s="190">
        <f t="shared" si="13"/>
        <v>494</v>
      </c>
      <c r="B183" s="191" t="s">
        <v>213</v>
      </c>
      <c r="C183" s="192">
        <v>42273</v>
      </c>
      <c r="D183" s="190" t="str">
        <f t="shared" si="14"/>
        <v>S</v>
      </c>
      <c r="E183" s="193">
        <f t="shared" si="15"/>
        <v>39</v>
      </c>
      <c r="F183" s="194">
        <v>18</v>
      </c>
      <c r="G183" s="194">
        <v>19</v>
      </c>
      <c r="H183" s="194">
        <v>26</v>
      </c>
      <c r="I183" s="194">
        <v>35</v>
      </c>
      <c r="J183" s="194">
        <v>46</v>
      </c>
      <c r="K183" s="194">
        <v>49</v>
      </c>
      <c r="L183" s="194">
        <v>11</v>
      </c>
      <c r="M183" s="194">
        <v>4</v>
      </c>
      <c r="N183" s="190" t="s">
        <v>32</v>
      </c>
      <c r="O183" s="195"/>
    </row>
    <row r="184" spans="1:15" x14ac:dyDescent="0.25">
      <c r="A184" s="190">
        <f t="shared" si="13"/>
        <v>495</v>
      </c>
      <c r="B184" s="191" t="s">
        <v>214</v>
      </c>
      <c r="C184" s="192">
        <v>42278</v>
      </c>
      <c r="D184" s="190" t="str">
        <f t="shared" si="14"/>
        <v>J</v>
      </c>
      <c r="E184" s="193">
        <f t="shared" si="15"/>
        <v>40</v>
      </c>
      <c r="F184" s="194">
        <v>11</v>
      </c>
      <c r="G184" s="194">
        <v>17</v>
      </c>
      <c r="H184" s="194">
        <v>30</v>
      </c>
      <c r="I184" s="194">
        <v>39</v>
      </c>
      <c r="J184" s="194">
        <v>45</v>
      </c>
      <c r="K184" s="194">
        <v>49</v>
      </c>
      <c r="L184" s="194">
        <v>33</v>
      </c>
      <c r="M184" s="194">
        <v>1</v>
      </c>
      <c r="N184" s="190" t="s">
        <v>32</v>
      </c>
      <c r="O184" s="195"/>
    </row>
    <row r="185" spans="1:15" x14ac:dyDescent="0.25">
      <c r="A185" s="190">
        <f t="shared" si="13"/>
        <v>496</v>
      </c>
      <c r="B185" s="191" t="s">
        <v>215</v>
      </c>
      <c r="C185" s="192">
        <v>42280</v>
      </c>
      <c r="D185" s="190" t="str">
        <f t="shared" si="14"/>
        <v>S</v>
      </c>
      <c r="E185" s="193">
        <f t="shared" si="15"/>
        <v>40</v>
      </c>
      <c r="F185" s="194">
        <v>1</v>
      </c>
      <c r="G185" s="194">
        <v>19</v>
      </c>
      <c r="H185" s="194">
        <v>21</v>
      </c>
      <c r="I185" s="194">
        <v>28</v>
      </c>
      <c r="J185" s="194">
        <v>45</v>
      </c>
      <c r="K185" s="194">
        <v>48</v>
      </c>
      <c r="L185" s="194">
        <v>17</v>
      </c>
      <c r="M185" s="194">
        <v>0</v>
      </c>
      <c r="N185" s="190" t="s">
        <v>32</v>
      </c>
      <c r="O185" s="195"/>
    </row>
    <row r="186" spans="1:15" x14ac:dyDescent="0.25">
      <c r="A186" s="190">
        <f t="shared" si="13"/>
        <v>497</v>
      </c>
      <c r="B186" s="191" t="s">
        <v>216</v>
      </c>
      <c r="C186" s="192">
        <v>42285</v>
      </c>
      <c r="D186" s="190" t="str">
        <f t="shared" si="14"/>
        <v>J</v>
      </c>
      <c r="E186" s="193">
        <f t="shared" si="15"/>
        <v>41</v>
      </c>
      <c r="F186" s="194">
        <v>12</v>
      </c>
      <c r="G186" s="194">
        <v>14</v>
      </c>
      <c r="H186" s="194">
        <v>21</v>
      </c>
      <c r="I186" s="194">
        <v>30</v>
      </c>
      <c r="J186" s="194">
        <v>37</v>
      </c>
      <c r="K186" s="194">
        <v>40</v>
      </c>
      <c r="L186" s="194">
        <v>29</v>
      </c>
      <c r="M186" s="194">
        <v>3</v>
      </c>
      <c r="N186" s="190" t="s">
        <v>32</v>
      </c>
      <c r="O186" s="195"/>
    </row>
    <row r="187" spans="1:15" x14ac:dyDescent="0.25">
      <c r="A187" s="190">
        <f t="shared" si="13"/>
        <v>498</v>
      </c>
      <c r="B187" s="191" t="s">
        <v>217</v>
      </c>
      <c r="C187" s="192">
        <v>42287</v>
      </c>
      <c r="D187" s="190" t="str">
        <f t="shared" si="14"/>
        <v>S</v>
      </c>
      <c r="E187" s="193">
        <f t="shared" si="15"/>
        <v>41</v>
      </c>
      <c r="F187" s="194">
        <v>7</v>
      </c>
      <c r="G187" s="194">
        <v>11</v>
      </c>
      <c r="H187" s="194">
        <v>22</v>
      </c>
      <c r="I187" s="194">
        <v>23</v>
      </c>
      <c r="J187" s="194">
        <v>26</v>
      </c>
      <c r="K187" s="194">
        <v>30</v>
      </c>
      <c r="L187" s="194">
        <v>4</v>
      </c>
      <c r="M187" s="194">
        <v>0</v>
      </c>
      <c r="N187" s="190" t="s">
        <v>32</v>
      </c>
      <c r="O187" s="195"/>
    </row>
    <row r="188" spans="1:15" x14ac:dyDescent="0.25">
      <c r="A188" s="190">
        <f t="shared" si="13"/>
        <v>499</v>
      </c>
      <c r="B188" s="191" t="s">
        <v>218</v>
      </c>
      <c r="C188" s="192">
        <v>42292</v>
      </c>
      <c r="D188" s="190" t="str">
        <f t="shared" si="14"/>
        <v>J</v>
      </c>
      <c r="E188" s="193">
        <f t="shared" si="15"/>
        <v>42</v>
      </c>
      <c r="F188" s="194">
        <v>1</v>
      </c>
      <c r="G188" s="194">
        <v>7</v>
      </c>
      <c r="H188" s="194">
        <v>21</v>
      </c>
      <c r="I188" s="194">
        <v>27</v>
      </c>
      <c r="J188" s="194">
        <v>38</v>
      </c>
      <c r="K188" s="194">
        <v>46</v>
      </c>
      <c r="L188" s="194">
        <v>41</v>
      </c>
      <c r="M188" s="194">
        <v>6</v>
      </c>
      <c r="N188" s="190" t="s">
        <v>32</v>
      </c>
      <c r="O188" s="195"/>
    </row>
    <row r="189" spans="1:15" x14ac:dyDescent="0.25">
      <c r="A189" s="190">
        <f t="shared" si="13"/>
        <v>500</v>
      </c>
      <c r="B189" s="191" t="s">
        <v>219</v>
      </c>
      <c r="C189" s="192">
        <v>42294</v>
      </c>
      <c r="D189" s="190" t="str">
        <f t="shared" si="14"/>
        <v>S</v>
      </c>
      <c r="E189" s="193">
        <f t="shared" si="15"/>
        <v>42</v>
      </c>
      <c r="F189" s="194">
        <v>1</v>
      </c>
      <c r="G189" s="194">
        <v>2</v>
      </c>
      <c r="H189" s="194">
        <v>11</v>
      </c>
      <c r="I189" s="194">
        <v>21</v>
      </c>
      <c r="J189" s="194">
        <v>22</v>
      </c>
      <c r="K189" s="194">
        <v>44</v>
      </c>
      <c r="L189" s="194">
        <v>15</v>
      </c>
      <c r="M189" s="194">
        <v>4</v>
      </c>
      <c r="N189" s="190" t="s">
        <v>32</v>
      </c>
      <c r="O189" s="195"/>
    </row>
    <row r="190" spans="1:15" x14ac:dyDescent="0.25">
      <c r="A190" s="190">
        <f t="shared" si="13"/>
        <v>501</v>
      </c>
      <c r="B190" s="191" t="s">
        <v>220</v>
      </c>
      <c r="C190" s="192">
        <v>42299</v>
      </c>
      <c r="D190" s="190" t="str">
        <f t="shared" si="14"/>
        <v>J</v>
      </c>
      <c r="E190" s="193">
        <f t="shared" si="15"/>
        <v>43</v>
      </c>
      <c r="F190" s="194">
        <v>2</v>
      </c>
      <c r="G190" s="194">
        <v>3</v>
      </c>
      <c r="H190" s="194">
        <v>8</v>
      </c>
      <c r="I190" s="194">
        <v>21</v>
      </c>
      <c r="J190" s="194">
        <v>27</v>
      </c>
      <c r="K190" s="194">
        <v>41</v>
      </c>
      <c r="L190" s="194">
        <v>15</v>
      </c>
      <c r="M190" s="194">
        <v>3</v>
      </c>
      <c r="N190" s="190" t="s">
        <v>32</v>
      </c>
      <c r="O190" s="195"/>
    </row>
    <row r="191" spans="1:15" x14ac:dyDescent="0.25">
      <c r="A191" s="190">
        <f t="shared" si="13"/>
        <v>502</v>
      </c>
      <c r="B191" s="191" t="s">
        <v>221</v>
      </c>
      <c r="C191" s="192">
        <v>42301</v>
      </c>
      <c r="D191" s="190" t="str">
        <f t="shared" si="14"/>
        <v>S</v>
      </c>
      <c r="E191" s="193">
        <f t="shared" si="15"/>
        <v>43</v>
      </c>
      <c r="F191" s="194">
        <v>1</v>
      </c>
      <c r="G191" s="194">
        <v>15</v>
      </c>
      <c r="H191" s="194">
        <v>20</v>
      </c>
      <c r="I191" s="194">
        <v>33</v>
      </c>
      <c r="J191" s="194">
        <v>46</v>
      </c>
      <c r="K191" s="194">
        <v>47</v>
      </c>
      <c r="L191" s="194">
        <v>40</v>
      </c>
      <c r="M191" s="194">
        <v>9</v>
      </c>
      <c r="N191" s="190" t="s">
        <v>32</v>
      </c>
      <c r="O191" s="195"/>
    </row>
    <row r="192" spans="1:15" x14ac:dyDescent="0.25">
      <c r="A192" s="190">
        <f t="shared" si="13"/>
        <v>503</v>
      </c>
      <c r="B192" s="191" t="s">
        <v>222</v>
      </c>
      <c r="C192" s="192">
        <v>42306</v>
      </c>
      <c r="D192" s="190" t="str">
        <f t="shared" si="14"/>
        <v>J</v>
      </c>
      <c r="E192" s="193">
        <f t="shared" si="15"/>
        <v>44</v>
      </c>
      <c r="F192" s="194">
        <v>25</v>
      </c>
      <c r="G192" s="194">
        <v>33</v>
      </c>
      <c r="H192" s="194">
        <v>36</v>
      </c>
      <c r="I192" s="194">
        <v>41</v>
      </c>
      <c r="J192" s="194">
        <v>27</v>
      </c>
      <c r="K192" s="194">
        <v>45</v>
      </c>
      <c r="L192" s="194">
        <v>17</v>
      </c>
      <c r="M192" s="194">
        <v>2</v>
      </c>
      <c r="N192" s="190" t="s">
        <v>32</v>
      </c>
      <c r="O192" s="195"/>
    </row>
    <row r="193" spans="1:15" x14ac:dyDescent="0.25">
      <c r="A193" s="190">
        <f t="shared" si="13"/>
        <v>504</v>
      </c>
      <c r="B193" s="191" t="s">
        <v>223</v>
      </c>
      <c r="C193" s="192">
        <v>42308</v>
      </c>
      <c r="D193" s="190" t="str">
        <f t="shared" si="14"/>
        <v>S</v>
      </c>
      <c r="E193" s="193">
        <f t="shared" si="15"/>
        <v>44</v>
      </c>
      <c r="F193" s="194">
        <v>13</v>
      </c>
      <c r="G193" s="194">
        <v>16</v>
      </c>
      <c r="H193" s="194">
        <v>24</v>
      </c>
      <c r="I193" s="194">
        <v>30</v>
      </c>
      <c r="J193" s="194">
        <v>38</v>
      </c>
      <c r="K193" s="194">
        <v>48</v>
      </c>
      <c r="L193" s="194">
        <v>15</v>
      </c>
      <c r="M193" s="194">
        <v>4</v>
      </c>
      <c r="N193" s="190" t="s">
        <v>32</v>
      </c>
      <c r="O193" s="195"/>
    </row>
    <row r="194" spans="1:15" x14ac:dyDescent="0.25">
      <c r="A194" s="190">
        <f t="shared" si="13"/>
        <v>505</v>
      </c>
      <c r="B194" s="191" t="s">
        <v>224</v>
      </c>
      <c r="C194" s="192">
        <v>42313</v>
      </c>
      <c r="D194" s="190" t="str">
        <f t="shared" si="14"/>
        <v>J</v>
      </c>
      <c r="E194" s="193">
        <f t="shared" si="15"/>
        <v>45</v>
      </c>
      <c r="F194" s="194">
        <v>1</v>
      </c>
      <c r="G194" s="194">
        <v>6</v>
      </c>
      <c r="H194" s="194">
        <v>25</v>
      </c>
      <c r="I194" s="194">
        <v>35</v>
      </c>
      <c r="J194" s="194">
        <v>36</v>
      </c>
      <c r="K194" s="194">
        <v>41</v>
      </c>
      <c r="L194" s="194">
        <v>20</v>
      </c>
      <c r="M194" s="194">
        <v>3</v>
      </c>
      <c r="N194" s="190" t="s">
        <v>32</v>
      </c>
      <c r="O194" s="195"/>
    </row>
    <row r="195" spans="1:15" x14ac:dyDescent="0.25">
      <c r="A195" s="190">
        <f t="shared" si="13"/>
        <v>506</v>
      </c>
      <c r="B195" s="191" t="s">
        <v>225</v>
      </c>
      <c r="C195" s="192">
        <v>42315</v>
      </c>
      <c r="D195" s="190" t="str">
        <f t="shared" si="14"/>
        <v>S</v>
      </c>
      <c r="E195" s="193">
        <f t="shared" si="15"/>
        <v>45</v>
      </c>
      <c r="F195" s="194">
        <v>4</v>
      </c>
      <c r="G195" s="194">
        <v>3</v>
      </c>
      <c r="H195" s="194">
        <v>24</v>
      </c>
      <c r="I195" s="194">
        <v>20</v>
      </c>
      <c r="J195" s="194">
        <v>29</v>
      </c>
      <c r="K195" s="194">
        <v>49</v>
      </c>
      <c r="L195" s="194">
        <v>5</v>
      </c>
      <c r="M195" s="194">
        <v>7</v>
      </c>
      <c r="N195" s="190" t="s">
        <v>32</v>
      </c>
      <c r="O195" s="195"/>
    </row>
    <row r="196" spans="1:15" x14ac:dyDescent="0.25">
      <c r="A196" s="190">
        <f t="shared" ref="A196:A259" si="16">+A195+1</f>
        <v>507</v>
      </c>
      <c r="B196" s="191" t="s">
        <v>226</v>
      </c>
      <c r="C196" s="192">
        <v>42320</v>
      </c>
      <c r="D196" s="190" t="str">
        <f t="shared" si="14"/>
        <v>J</v>
      </c>
      <c r="E196" s="193">
        <f t="shared" si="15"/>
        <v>46</v>
      </c>
      <c r="F196" s="194">
        <v>10</v>
      </c>
      <c r="G196" s="194">
        <v>23</v>
      </c>
      <c r="H196" s="194">
        <v>25</v>
      </c>
      <c r="I196" s="194">
        <v>31</v>
      </c>
      <c r="J196" s="194">
        <v>40</v>
      </c>
      <c r="K196" s="194">
        <v>46</v>
      </c>
      <c r="L196" s="194">
        <v>24</v>
      </c>
      <c r="M196" s="194">
        <v>7</v>
      </c>
      <c r="N196" s="190" t="s">
        <v>32</v>
      </c>
      <c r="O196" s="195"/>
    </row>
    <row r="197" spans="1:15" x14ac:dyDescent="0.25">
      <c r="A197" s="190">
        <f t="shared" si="16"/>
        <v>508</v>
      </c>
      <c r="B197" s="191" t="s">
        <v>227</v>
      </c>
      <c r="C197" s="192">
        <v>42322</v>
      </c>
      <c r="D197" s="190" t="str">
        <f t="shared" si="14"/>
        <v>S</v>
      </c>
      <c r="E197" s="193">
        <f t="shared" si="15"/>
        <v>46</v>
      </c>
      <c r="F197" s="194">
        <v>13</v>
      </c>
      <c r="G197" s="194">
        <v>14</v>
      </c>
      <c r="H197" s="194">
        <v>15</v>
      </c>
      <c r="I197" s="194">
        <v>32</v>
      </c>
      <c r="J197" s="194">
        <v>40</v>
      </c>
      <c r="K197" s="194">
        <v>49</v>
      </c>
      <c r="L197" s="194">
        <v>8</v>
      </c>
      <c r="M197" s="194">
        <v>5</v>
      </c>
      <c r="N197" s="190" t="s">
        <v>32</v>
      </c>
      <c r="O197" s="195"/>
    </row>
    <row r="198" spans="1:15" x14ac:dyDescent="0.25">
      <c r="A198" s="190">
        <f t="shared" si="16"/>
        <v>509</v>
      </c>
      <c r="B198" s="191" t="s">
        <v>228</v>
      </c>
      <c r="C198" s="192">
        <v>42327</v>
      </c>
      <c r="D198" s="190" t="str">
        <f t="shared" si="14"/>
        <v>J</v>
      </c>
      <c r="E198" s="193">
        <f t="shared" si="15"/>
        <v>47</v>
      </c>
      <c r="F198" s="194">
        <v>11</v>
      </c>
      <c r="G198" s="194">
        <v>15</v>
      </c>
      <c r="H198" s="194">
        <v>25</v>
      </c>
      <c r="I198" s="194">
        <v>40</v>
      </c>
      <c r="J198" s="194">
        <v>47</v>
      </c>
      <c r="K198" s="194">
        <v>48</v>
      </c>
      <c r="L198" s="194">
        <v>6</v>
      </c>
      <c r="M198" s="194">
        <v>5</v>
      </c>
      <c r="N198" s="190" t="s">
        <v>32</v>
      </c>
      <c r="O198" s="195"/>
    </row>
    <row r="199" spans="1:15" x14ac:dyDescent="0.25">
      <c r="A199" s="190">
        <f t="shared" si="16"/>
        <v>510</v>
      </c>
      <c r="B199" s="191" t="s">
        <v>229</v>
      </c>
      <c r="C199" s="192">
        <v>42329</v>
      </c>
      <c r="D199" s="190" t="str">
        <f t="shared" si="14"/>
        <v>S</v>
      </c>
      <c r="E199" s="193">
        <f t="shared" si="15"/>
        <v>47</v>
      </c>
      <c r="F199" s="194">
        <v>2</v>
      </c>
      <c r="G199" s="194">
        <v>6</v>
      </c>
      <c r="H199" s="194">
        <v>29</v>
      </c>
      <c r="I199" s="194">
        <v>38</v>
      </c>
      <c r="J199" s="194">
        <v>40</v>
      </c>
      <c r="K199" s="194">
        <v>46</v>
      </c>
      <c r="L199" s="194">
        <v>19</v>
      </c>
      <c r="M199" s="194">
        <v>8</v>
      </c>
      <c r="N199" s="190" t="s">
        <v>32</v>
      </c>
      <c r="O199" s="195"/>
    </row>
    <row r="200" spans="1:15" x14ac:dyDescent="0.25">
      <c r="A200" s="190">
        <f t="shared" si="16"/>
        <v>511</v>
      </c>
      <c r="B200" s="191" t="s">
        <v>230</v>
      </c>
      <c r="C200" s="192">
        <v>42334</v>
      </c>
      <c r="D200" s="190" t="str">
        <f t="shared" si="14"/>
        <v>J</v>
      </c>
      <c r="E200" s="193">
        <f t="shared" si="15"/>
        <v>48</v>
      </c>
      <c r="F200" s="194">
        <v>1</v>
      </c>
      <c r="G200" s="194">
        <v>13</v>
      </c>
      <c r="H200" s="194">
        <v>18</v>
      </c>
      <c r="I200" s="194">
        <v>19</v>
      </c>
      <c r="J200" s="194">
        <v>39</v>
      </c>
      <c r="K200" s="194">
        <v>45</v>
      </c>
      <c r="L200" s="194">
        <v>16</v>
      </c>
      <c r="M200" s="194">
        <v>3</v>
      </c>
      <c r="N200" s="190" t="s">
        <v>32</v>
      </c>
      <c r="O200" s="195"/>
    </row>
    <row r="201" spans="1:15" x14ac:dyDescent="0.25">
      <c r="A201" s="190">
        <f t="shared" si="16"/>
        <v>512</v>
      </c>
      <c r="B201" s="191" t="s">
        <v>231</v>
      </c>
      <c r="C201" s="192">
        <v>42336</v>
      </c>
      <c r="D201" s="190" t="str">
        <f t="shared" si="14"/>
        <v>S</v>
      </c>
      <c r="E201" s="193">
        <f t="shared" si="15"/>
        <v>48</v>
      </c>
      <c r="F201" s="194">
        <v>6</v>
      </c>
      <c r="G201" s="194">
        <v>20</v>
      </c>
      <c r="H201" s="194">
        <v>22</v>
      </c>
      <c r="I201" s="194">
        <v>30</v>
      </c>
      <c r="J201" s="194">
        <v>46</v>
      </c>
      <c r="K201" s="194">
        <v>47</v>
      </c>
      <c r="L201" s="194">
        <v>42</v>
      </c>
      <c r="M201" s="194">
        <v>3</v>
      </c>
      <c r="N201" s="190" t="s">
        <v>32</v>
      </c>
      <c r="O201" s="195"/>
    </row>
    <row r="202" spans="1:15" x14ac:dyDescent="0.25">
      <c r="A202" s="190">
        <f t="shared" si="16"/>
        <v>513</v>
      </c>
      <c r="B202" s="191" t="s">
        <v>232</v>
      </c>
      <c r="C202" s="192">
        <v>42341</v>
      </c>
      <c r="D202" s="190" t="str">
        <f t="shared" si="14"/>
        <v>J</v>
      </c>
      <c r="E202" s="193">
        <f t="shared" si="15"/>
        <v>49</v>
      </c>
      <c r="F202" s="194">
        <v>12</v>
      </c>
      <c r="G202" s="194">
        <v>20</v>
      </c>
      <c r="H202" s="194">
        <v>23</v>
      </c>
      <c r="I202" s="194">
        <v>24</v>
      </c>
      <c r="J202" s="194">
        <v>44</v>
      </c>
      <c r="K202" s="194">
        <v>48</v>
      </c>
      <c r="L202" s="194">
        <v>1</v>
      </c>
      <c r="M202" s="194">
        <v>8</v>
      </c>
      <c r="N202" s="190" t="s">
        <v>32</v>
      </c>
      <c r="O202" s="195"/>
    </row>
    <row r="203" spans="1:15" x14ac:dyDescent="0.25">
      <c r="A203" s="190">
        <f t="shared" si="16"/>
        <v>514</v>
      </c>
      <c r="B203" s="191" t="s">
        <v>233</v>
      </c>
      <c r="C203" s="192">
        <v>42343</v>
      </c>
      <c r="D203" s="190" t="str">
        <f t="shared" si="14"/>
        <v>S</v>
      </c>
      <c r="E203" s="193">
        <f t="shared" si="15"/>
        <v>49</v>
      </c>
      <c r="F203" s="194">
        <v>11</v>
      </c>
      <c r="G203" s="194">
        <v>14</v>
      </c>
      <c r="H203" s="194">
        <v>13</v>
      </c>
      <c r="I203" s="194">
        <v>2</v>
      </c>
      <c r="J203" s="194">
        <v>28</v>
      </c>
      <c r="K203" s="194">
        <v>46</v>
      </c>
      <c r="L203" s="194">
        <v>21</v>
      </c>
      <c r="M203" s="194">
        <v>5</v>
      </c>
      <c r="N203" s="190" t="s">
        <v>32</v>
      </c>
      <c r="O203" s="195"/>
    </row>
    <row r="204" spans="1:15" x14ac:dyDescent="0.25">
      <c r="A204" s="190">
        <f t="shared" si="16"/>
        <v>515</v>
      </c>
      <c r="B204" s="191" t="s">
        <v>234</v>
      </c>
      <c r="C204" s="192">
        <v>42348</v>
      </c>
      <c r="D204" s="190" t="str">
        <f t="shared" si="14"/>
        <v>J</v>
      </c>
      <c r="E204" s="193">
        <f t="shared" si="15"/>
        <v>50</v>
      </c>
      <c r="F204" s="194">
        <v>21</v>
      </c>
      <c r="G204" s="194">
        <v>22</v>
      </c>
      <c r="H204" s="194">
        <v>32</v>
      </c>
      <c r="I204" s="194">
        <v>33</v>
      </c>
      <c r="J204" s="194">
        <v>38</v>
      </c>
      <c r="K204" s="194">
        <v>42</v>
      </c>
      <c r="L204" s="194">
        <v>17</v>
      </c>
      <c r="M204" s="194">
        <v>7</v>
      </c>
      <c r="N204" s="190" t="s">
        <v>32</v>
      </c>
      <c r="O204" s="195"/>
    </row>
    <row r="205" spans="1:15" x14ac:dyDescent="0.25">
      <c r="A205" s="190">
        <f t="shared" si="16"/>
        <v>516</v>
      </c>
      <c r="B205" s="191" t="s">
        <v>235</v>
      </c>
      <c r="C205" s="192">
        <v>42350</v>
      </c>
      <c r="D205" s="190" t="str">
        <f t="shared" si="14"/>
        <v>S</v>
      </c>
      <c r="E205" s="193">
        <f t="shared" si="15"/>
        <v>50</v>
      </c>
      <c r="F205" s="194">
        <v>10</v>
      </c>
      <c r="G205" s="194">
        <v>22</v>
      </c>
      <c r="H205" s="194">
        <v>30</v>
      </c>
      <c r="I205" s="194">
        <v>36</v>
      </c>
      <c r="J205" s="194">
        <v>45</v>
      </c>
      <c r="K205" s="194">
        <v>47</v>
      </c>
      <c r="L205" s="194">
        <v>32</v>
      </c>
      <c r="M205" s="194">
        <v>2</v>
      </c>
      <c r="N205" s="190" t="s">
        <v>32</v>
      </c>
      <c r="O205" s="195"/>
    </row>
    <row r="206" spans="1:15" x14ac:dyDescent="0.25">
      <c r="A206" s="190">
        <f t="shared" si="16"/>
        <v>517</v>
      </c>
      <c r="B206" s="191" t="s">
        <v>236</v>
      </c>
      <c r="C206" s="192">
        <v>42355</v>
      </c>
      <c r="D206" s="190" t="str">
        <f t="shared" si="14"/>
        <v>J</v>
      </c>
      <c r="E206" s="193">
        <f t="shared" si="15"/>
        <v>51</v>
      </c>
      <c r="F206" s="194">
        <v>11</v>
      </c>
      <c r="G206" s="194">
        <v>28</v>
      </c>
      <c r="H206" s="194">
        <v>34</v>
      </c>
      <c r="I206" s="194">
        <v>38</v>
      </c>
      <c r="J206" s="194">
        <v>46</v>
      </c>
      <c r="K206" s="194">
        <v>49</v>
      </c>
      <c r="L206" s="194">
        <v>16</v>
      </c>
      <c r="M206" s="194">
        <v>2</v>
      </c>
      <c r="N206" s="190" t="s">
        <v>32</v>
      </c>
      <c r="O206" s="195"/>
    </row>
    <row r="207" spans="1:15" x14ac:dyDescent="0.25">
      <c r="A207" s="190">
        <f t="shared" si="16"/>
        <v>518</v>
      </c>
      <c r="B207" s="191" t="s">
        <v>237</v>
      </c>
      <c r="C207" s="192">
        <v>42357</v>
      </c>
      <c r="D207" s="190" t="str">
        <f t="shared" si="14"/>
        <v>S</v>
      </c>
      <c r="E207" s="193">
        <f t="shared" si="15"/>
        <v>51</v>
      </c>
      <c r="F207" s="194">
        <v>7</v>
      </c>
      <c r="G207" s="194">
        <v>8</v>
      </c>
      <c r="H207" s="194">
        <v>15</v>
      </c>
      <c r="I207" s="194">
        <v>16</v>
      </c>
      <c r="J207" s="194">
        <v>34</v>
      </c>
      <c r="K207" s="194">
        <v>35</v>
      </c>
      <c r="L207" s="194">
        <v>42</v>
      </c>
      <c r="M207" s="194">
        <v>0</v>
      </c>
      <c r="N207" s="190" t="s">
        <v>32</v>
      </c>
      <c r="O207" s="195"/>
    </row>
    <row r="208" spans="1:15" x14ac:dyDescent="0.25">
      <c r="A208" s="190">
        <f t="shared" si="16"/>
        <v>519</v>
      </c>
      <c r="B208" s="191" t="s">
        <v>238</v>
      </c>
      <c r="C208" s="192">
        <v>42362</v>
      </c>
      <c r="D208" s="190" t="str">
        <f t="shared" si="14"/>
        <v>J</v>
      </c>
      <c r="E208" s="193">
        <f t="shared" si="15"/>
        <v>52</v>
      </c>
      <c r="F208" s="194">
        <v>3</v>
      </c>
      <c r="G208" s="194">
        <v>18</v>
      </c>
      <c r="H208" s="194">
        <v>26</v>
      </c>
      <c r="I208" s="194">
        <v>37</v>
      </c>
      <c r="J208" s="194">
        <v>38</v>
      </c>
      <c r="K208" s="194">
        <v>42</v>
      </c>
      <c r="L208" s="194">
        <v>19</v>
      </c>
      <c r="M208" s="194">
        <v>0</v>
      </c>
      <c r="N208" s="190" t="s">
        <v>32</v>
      </c>
      <c r="O208" s="195"/>
    </row>
    <row r="209" spans="1:15" x14ac:dyDescent="0.25">
      <c r="A209" s="190">
        <f t="shared" si="16"/>
        <v>520</v>
      </c>
      <c r="B209" s="191" t="s">
        <v>239</v>
      </c>
      <c r="C209" s="192">
        <v>42364</v>
      </c>
      <c r="D209" s="190" t="str">
        <f t="shared" si="14"/>
        <v>S</v>
      </c>
      <c r="E209" s="193">
        <f t="shared" si="15"/>
        <v>52</v>
      </c>
      <c r="F209" s="194">
        <v>12</v>
      </c>
      <c r="G209" s="194">
        <v>15</v>
      </c>
      <c r="H209" s="194">
        <v>20</v>
      </c>
      <c r="I209" s="194">
        <v>41</v>
      </c>
      <c r="J209" s="194">
        <v>43</v>
      </c>
      <c r="K209" s="194">
        <v>47</v>
      </c>
      <c r="L209" s="194">
        <v>3</v>
      </c>
      <c r="M209" s="194">
        <v>7</v>
      </c>
      <c r="N209" s="190" t="s">
        <v>32</v>
      </c>
      <c r="O209" s="195"/>
    </row>
    <row r="210" spans="1:15" x14ac:dyDescent="0.25">
      <c r="A210" s="190">
        <f t="shared" si="16"/>
        <v>521</v>
      </c>
      <c r="B210" s="191" t="s">
        <v>240</v>
      </c>
      <c r="C210" s="192">
        <v>42369</v>
      </c>
      <c r="D210" s="190" t="str">
        <f t="shared" si="14"/>
        <v>J</v>
      </c>
      <c r="E210" s="193">
        <f t="shared" si="15"/>
        <v>53</v>
      </c>
      <c r="F210" s="194">
        <v>5</v>
      </c>
      <c r="G210" s="194">
        <v>30</v>
      </c>
      <c r="H210" s="194">
        <v>33</v>
      </c>
      <c r="I210" s="194">
        <v>37</v>
      </c>
      <c r="J210" s="194">
        <v>41</v>
      </c>
      <c r="K210" s="194">
        <v>42</v>
      </c>
      <c r="L210" s="194">
        <v>24</v>
      </c>
      <c r="M210" s="194">
        <v>0</v>
      </c>
      <c r="N210" s="190" t="s">
        <v>32</v>
      </c>
      <c r="O210" s="195"/>
    </row>
    <row r="211" spans="1:15" x14ac:dyDescent="0.25">
      <c r="A211" s="190">
        <f t="shared" si="16"/>
        <v>522</v>
      </c>
      <c r="B211" s="191" t="s">
        <v>241</v>
      </c>
      <c r="C211" s="192">
        <v>42371</v>
      </c>
      <c r="D211" s="190" t="str">
        <f t="shared" si="14"/>
        <v>S</v>
      </c>
      <c r="E211" s="193">
        <f t="shared" si="15"/>
        <v>53</v>
      </c>
      <c r="F211" s="194">
        <v>5</v>
      </c>
      <c r="G211" s="194">
        <v>6</v>
      </c>
      <c r="H211" s="194">
        <v>8</v>
      </c>
      <c r="I211" s="194">
        <v>10</v>
      </c>
      <c r="J211" s="194">
        <v>29</v>
      </c>
      <c r="K211" s="194">
        <v>37</v>
      </c>
      <c r="L211" s="194">
        <v>35</v>
      </c>
      <c r="M211" s="194">
        <v>9</v>
      </c>
      <c r="N211" s="190" t="s">
        <v>32</v>
      </c>
      <c r="O211" s="195"/>
    </row>
    <row r="212" spans="1:15" x14ac:dyDescent="0.25">
      <c r="A212" s="190">
        <f t="shared" si="16"/>
        <v>523</v>
      </c>
      <c r="B212" s="191" t="s">
        <v>242</v>
      </c>
      <c r="C212" s="192">
        <v>42376</v>
      </c>
      <c r="D212" s="190" t="str">
        <f t="shared" si="14"/>
        <v>J</v>
      </c>
      <c r="E212" s="193">
        <f t="shared" si="15"/>
        <v>1</v>
      </c>
      <c r="F212" s="194">
        <v>15</v>
      </c>
      <c r="G212" s="194">
        <v>24</v>
      </c>
      <c r="H212" s="194">
        <v>31</v>
      </c>
      <c r="I212" s="194">
        <v>38</v>
      </c>
      <c r="J212" s="194">
        <v>41</v>
      </c>
      <c r="K212" s="194">
        <v>46</v>
      </c>
      <c r="L212" s="194">
        <v>32</v>
      </c>
      <c r="M212" s="194">
        <v>9</v>
      </c>
      <c r="N212" s="190" t="s">
        <v>32</v>
      </c>
      <c r="O212" s="195"/>
    </row>
    <row r="213" spans="1:15" x14ac:dyDescent="0.25">
      <c r="A213" s="190">
        <f t="shared" si="16"/>
        <v>524</v>
      </c>
      <c r="B213" s="191" t="s">
        <v>243</v>
      </c>
      <c r="C213" s="192">
        <v>42378</v>
      </c>
      <c r="D213" s="190" t="str">
        <f t="shared" si="14"/>
        <v>S</v>
      </c>
      <c r="E213" s="193">
        <f t="shared" si="15"/>
        <v>1</v>
      </c>
      <c r="F213" s="194">
        <v>4</v>
      </c>
      <c r="G213" s="194">
        <v>10</v>
      </c>
      <c r="H213" s="194">
        <v>12</v>
      </c>
      <c r="I213" s="194">
        <v>14</v>
      </c>
      <c r="J213" s="194">
        <v>17</v>
      </c>
      <c r="K213" s="194">
        <v>47</v>
      </c>
      <c r="L213" s="194">
        <v>9</v>
      </c>
      <c r="M213" s="194">
        <v>0</v>
      </c>
      <c r="N213" s="190" t="s">
        <v>32</v>
      </c>
      <c r="O213" s="195"/>
    </row>
    <row r="214" spans="1:15" x14ac:dyDescent="0.25">
      <c r="A214" s="190">
        <f t="shared" si="16"/>
        <v>525</v>
      </c>
      <c r="B214" s="191" t="s">
        <v>244</v>
      </c>
      <c r="C214" s="192">
        <v>42383</v>
      </c>
      <c r="D214" s="190" t="str">
        <f t="shared" si="14"/>
        <v>J</v>
      </c>
      <c r="E214" s="193">
        <f t="shared" si="15"/>
        <v>2</v>
      </c>
      <c r="F214" s="194">
        <v>4</v>
      </c>
      <c r="G214" s="194">
        <v>11</v>
      </c>
      <c r="H214" s="194">
        <v>19</v>
      </c>
      <c r="I214" s="194">
        <v>40</v>
      </c>
      <c r="J214" s="194">
        <v>46</v>
      </c>
      <c r="K214" s="194">
        <v>49</v>
      </c>
      <c r="L214" s="194">
        <v>45</v>
      </c>
      <c r="M214" s="194">
        <v>9</v>
      </c>
      <c r="N214" s="190" t="s">
        <v>32</v>
      </c>
      <c r="O214" s="195"/>
    </row>
    <row r="215" spans="1:15" x14ac:dyDescent="0.25">
      <c r="A215" s="190">
        <f t="shared" si="16"/>
        <v>526</v>
      </c>
      <c r="B215" s="191" t="s">
        <v>245</v>
      </c>
      <c r="C215" s="192">
        <v>42385</v>
      </c>
      <c r="D215" s="190" t="str">
        <f t="shared" si="14"/>
        <v>S</v>
      </c>
      <c r="E215" s="193">
        <f t="shared" si="15"/>
        <v>2</v>
      </c>
      <c r="F215" s="194">
        <v>12</v>
      </c>
      <c r="G215" s="194">
        <v>17</v>
      </c>
      <c r="H215" s="194">
        <v>19</v>
      </c>
      <c r="I215" s="194">
        <v>27</v>
      </c>
      <c r="J215" s="194">
        <v>32</v>
      </c>
      <c r="K215" s="194">
        <v>48</v>
      </c>
      <c r="L215" s="194">
        <v>26</v>
      </c>
      <c r="M215" s="194">
        <v>6</v>
      </c>
      <c r="N215" s="190" t="s">
        <v>32</v>
      </c>
      <c r="O215" s="195"/>
    </row>
    <row r="216" spans="1:15" x14ac:dyDescent="0.25">
      <c r="A216" s="190">
        <f t="shared" si="16"/>
        <v>527</v>
      </c>
      <c r="B216" s="191" t="s">
        <v>246</v>
      </c>
      <c r="C216" s="192">
        <v>42390</v>
      </c>
      <c r="D216" s="190" t="str">
        <f t="shared" si="14"/>
        <v>J</v>
      </c>
      <c r="E216" s="193">
        <f t="shared" si="15"/>
        <v>3</v>
      </c>
      <c r="F216" s="194">
        <v>4</v>
      </c>
      <c r="G216" s="194">
        <v>15</v>
      </c>
      <c r="H216" s="194">
        <v>17</v>
      </c>
      <c r="I216" s="194">
        <v>19</v>
      </c>
      <c r="J216" s="194">
        <v>24</v>
      </c>
      <c r="K216" s="194">
        <v>37</v>
      </c>
      <c r="L216" s="194">
        <v>21</v>
      </c>
      <c r="M216" s="194">
        <v>5</v>
      </c>
      <c r="N216" s="190" t="s">
        <v>32</v>
      </c>
      <c r="O216" s="195"/>
    </row>
    <row r="217" spans="1:15" x14ac:dyDescent="0.25">
      <c r="A217" s="190">
        <f t="shared" si="16"/>
        <v>528</v>
      </c>
      <c r="B217" s="191" t="s">
        <v>247</v>
      </c>
      <c r="C217" s="192">
        <v>42392</v>
      </c>
      <c r="D217" s="190" t="str">
        <f t="shared" si="14"/>
        <v>S</v>
      </c>
      <c r="E217" s="193">
        <f t="shared" si="15"/>
        <v>3</v>
      </c>
      <c r="F217" s="194">
        <v>6</v>
      </c>
      <c r="G217" s="194">
        <v>10</v>
      </c>
      <c r="H217" s="194">
        <v>24</v>
      </c>
      <c r="I217" s="194">
        <v>27</v>
      </c>
      <c r="J217" s="194">
        <v>32</v>
      </c>
      <c r="K217" s="194">
        <v>45</v>
      </c>
      <c r="L217" s="194">
        <v>18</v>
      </c>
      <c r="M217" s="194">
        <v>2</v>
      </c>
      <c r="N217" s="190" t="s">
        <v>32</v>
      </c>
      <c r="O217" s="195"/>
    </row>
    <row r="218" spans="1:15" x14ac:dyDescent="0.25">
      <c r="A218" s="190">
        <f t="shared" si="16"/>
        <v>529</v>
      </c>
      <c r="B218" s="191" t="s">
        <v>248</v>
      </c>
      <c r="C218" s="192">
        <v>42397</v>
      </c>
      <c r="D218" s="190" t="str">
        <f t="shared" ref="D218:D281" si="17">CHOOSE(WEEKDAY(C218),"D","L","M","X","J","V","S")</f>
        <v>J</v>
      </c>
      <c r="E218" s="193">
        <f t="shared" ref="E218:E281" si="18">WEEKNUM(C218,21)</f>
        <v>4</v>
      </c>
      <c r="F218" s="194">
        <v>6</v>
      </c>
      <c r="G218" s="194">
        <v>23</v>
      </c>
      <c r="H218" s="194">
        <v>30</v>
      </c>
      <c r="I218" s="194">
        <v>33</v>
      </c>
      <c r="J218" s="194">
        <v>37</v>
      </c>
      <c r="K218" s="194">
        <v>44</v>
      </c>
      <c r="L218" s="194">
        <v>10</v>
      </c>
      <c r="M218" s="194">
        <v>2</v>
      </c>
      <c r="N218" s="190" t="s">
        <v>32</v>
      </c>
      <c r="O218" s="195"/>
    </row>
    <row r="219" spans="1:15" x14ac:dyDescent="0.25">
      <c r="A219" s="190">
        <f t="shared" si="16"/>
        <v>530</v>
      </c>
      <c r="B219" s="191" t="s">
        <v>249</v>
      </c>
      <c r="C219" s="192">
        <v>42399</v>
      </c>
      <c r="D219" s="190" t="str">
        <f t="shared" si="17"/>
        <v>S</v>
      </c>
      <c r="E219" s="193">
        <f t="shared" si="18"/>
        <v>4</v>
      </c>
      <c r="F219" s="194">
        <v>2</v>
      </c>
      <c r="G219" s="194">
        <v>6</v>
      </c>
      <c r="H219" s="194">
        <v>11</v>
      </c>
      <c r="I219" s="194">
        <v>33</v>
      </c>
      <c r="J219" s="194">
        <v>37</v>
      </c>
      <c r="K219" s="194">
        <v>46</v>
      </c>
      <c r="L219" s="194">
        <v>49</v>
      </c>
      <c r="M219" s="194">
        <v>8</v>
      </c>
      <c r="N219" s="190" t="s">
        <v>32</v>
      </c>
      <c r="O219" s="195"/>
    </row>
    <row r="220" spans="1:15" x14ac:dyDescent="0.25">
      <c r="A220" s="190">
        <f t="shared" si="16"/>
        <v>531</v>
      </c>
      <c r="B220" s="191" t="s">
        <v>250</v>
      </c>
      <c r="C220" s="192">
        <v>42404</v>
      </c>
      <c r="D220" s="190" t="str">
        <f t="shared" si="17"/>
        <v>J</v>
      </c>
      <c r="E220" s="193">
        <f t="shared" si="18"/>
        <v>5</v>
      </c>
      <c r="F220" s="194">
        <v>3</v>
      </c>
      <c r="G220" s="194">
        <v>5</v>
      </c>
      <c r="H220" s="194">
        <v>22</v>
      </c>
      <c r="I220" s="194">
        <v>33</v>
      </c>
      <c r="J220" s="194">
        <v>39</v>
      </c>
      <c r="K220" s="194">
        <v>40</v>
      </c>
      <c r="L220" s="194">
        <v>32</v>
      </c>
      <c r="M220" s="194">
        <v>8</v>
      </c>
      <c r="N220" s="190" t="s">
        <v>32</v>
      </c>
      <c r="O220" s="195"/>
    </row>
    <row r="221" spans="1:15" x14ac:dyDescent="0.25">
      <c r="A221" s="190">
        <f t="shared" si="16"/>
        <v>532</v>
      </c>
      <c r="B221" s="191" t="s">
        <v>251</v>
      </c>
      <c r="C221" s="192">
        <v>42406</v>
      </c>
      <c r="D221" s="190" t="str">
        <f t="shared" si="17"/>
        <v>S</v>
      </c>
      <c r="E221" s="193">
        <f t="shared" si="18"/>
        <v>5</v>
      </c>
      <c r="F221" s="194">
        <v>6</v>
      </c>
      <c r="G221" s="194">
        <v>11</v>
      </c>
      <c r="H221" s="194">
        <v>20</v>
      </c>
      <c r="I221" s="194">
        <v>26</v>
      </c>
      <c r="J221" s="194">
        <v>38</v>
      </c>
      <c r="K221" s="194">
        <v>46</v>
      </c>
      <c r="L221" s="194">
        <v>21</v>
      </c>
      <c r="M221" s="194">
        <v>6</v>
      </c>
      <c r="N221" s="190" t="s">
        <v>32</v>
      </c>
      <c r="O221" s="195"/>
    </row>
    <row r="222" spans="1:15" x14ac:dyDescent="0.25">
      <c r="A222" s="190">
        <f t="shared" si="16"/>
        <v>533</v>
      </c>
      <c r="B222" s="191" t="s">
        <v>252</v>
      </c>
      <c r="C222" s="192">
        <v>42411</v>
      </c>
      <c r="D222" s="190" t="str">
        <f t="shared" si="17"/>
        <v>J</v>
      </c>
      <c r="E222" s="193">
        <f t="shared" si="18"/>
        <v>6</v>
      </c>
      <c r="F222" s="194">
        <v>2</v>
      </c>
      <c r="G222" s="194">
        <v>12</v>
      </c>
      <c r="H222" s="194">
        <v>18</v>
      </c>
      <c r="I222" s="194">
        <v>34</v>
      </c>
      <c r="J222" s="194">
        <v>37</v>
      </c>
      <c r="K222" s="194">
        <v>46</v>
      </c>
      <c r="L222" s="194">
        <v>30</v>
      </c>
      <c r="M222" s="194">
        <v>7</v>
      </c>
      <c r="N222" s="190" t="s">
        <v>32</v>
      </c>
      <c r="O222" s="195"/>
    </row>
    <row r="223" spans="1:15" x14ac:dyDescent="0.25">
      <c r="A223" s="190">
        <f t="shared" si="16"/>
        <v>534</v>
      </c>
      <c r="B223" s="191" t="s">
        <v>253</v>
      </c>
      <c r="C223" s="192">
        <v>42413</v>
      </c>
      <c r="D223" s="190" t="str">
        <f t="shared" si="17"/>
        <v>S</v>
      </c>
      <c r="E223" s="193">
        <f t="shared" si="18"/>
        <v>6</v>
      </c>
      <c r="F223" s="194">
        <v>27</v>
      </c>
      <c r="G223" s="194">
        <v>30</v>
      </c>
      <c r="H223" s="194">
        <v>34</v>
      </c>
      <c r="I223" s="194">
        <v>43</v>
      </c>
      <c r="J223" s="194">
        <v>46</v>
      </c>
      <c r="K223" s="194">
        <v>49</v>
      </c>
      <c r="L223" s="194">
        <v>14</v>
      </c>
      <c r="M223" s="194">
        <v>1</v>
      </c>
      <c r="N223" s="190" t="s">
        <v>32</v>
      </c>
      <c r="O223" s="195"/>
    </row>
    <row r="224" spans="1:15" x14ac:dyDescent="0.25">
      <c r="A224" s="190">
        <f t="shared" si="16"/>
        <v>535</v>
      </c>
      <c r="B224" s="191" t="s">
        <v>254</v>
      </c>
      <c r="C224" s="192">
        <v>42418</v>
      </c>
      <c r="D224" s="190" t="str">
        <f t="shared" si="17"/>
        <v>J</v>
      </c>
      <c r="E224" s="193">
        <f t="shared" si="18"/>
        <v>7</v>
      </c>
      <c r="F224" s="194">
        <v>3</v>
      </c>
      <c r="G224" s="194">
        <v>10</v>
      </c>
      <c r="H224" s="194">
        <v>28</v>
      </c>
      <c r="I224" s="194">
        <v>35</v>
      </c>
      <c r="J224" s="194">
        <v>47</v>
      </c>
      <c r="K224" s="194">
        <v>49</v>
      </c>
      <c r="L224" s="194">
        <v>8</v>
      </c>
      <c r="M224" s="194">
        <v>1</v>
      </c>
      <c r="N224" s="190" t="s">
        <v>32</v>
      </c>
      <c r="O224" s="195"/>
    </row>
    <row r="225" spans="1:15" x14ac:dyDescent="0.25">
      <c r="A225" s="190">
        <f t="shared" si="16"/>
        <v>536</v>
      </c>
      <c r="B225" s="191" t="s">
        <v>255</v>
      </c>
      <c r="C225" s="192">
        <v>42420</v>
      </c>
      <c r="D225" s="190" t="str">
        <f t="shared" si="17"/>
        <v>S</v>
      </c>
      <c r="E225" s="193">
        <f t="shared" si="18"/>
        <v>7</v>
      </c>
      <c r="F225" s="194">
        <v>3</v>
      </c>
      <c r="G225" s="194">
        <v>11</v>
      </c>
      <c r="H225" s="194">
        <v>17</v>
      </c>
      <c r="I225" s="194">
        <v>41</v>
      </c>
      <c r="J225" s="194">
        <v>45</v>
      </c>
      <c r="K225" s="194">
        <v>47</v>
      </c>
      <c r="L225" s="194">
        <v>10</v>
      </c>
      <c r="M225" s="194">
        <v>6</v>
      </c>
      <c r="N225" s="190" t="s">
        <v>32</v>
      </c>
      <c r="O225" s="195"/>
    </row>
    <row r="226" spans="1:15" x14ac:dyDescent="0.25">
      <c r="A226" s="190">
        <f t="shared" si="16"/>
        <v>537</v>
      </c>
      <c r="B226" s="191" t="s">
        <v>256</v>
      </c>
      <c r="C226" s="192">
        <v>42425</v>
      </c>
      <c r="D226" s="190" t="str">
        <f t="shared" si="17"/>
        <v>J</v>
      </c>
      <c r="E226" s="193">
        <f t="shared" si="18"/>
        <v>8</v>
      </c>
      <c r="F226" s="194">
        <v>11</v>
      </c>
      <c r="G226" s="194">
        <v>13</v>
      </c>
      <c r="H226" s="194">
        <v>17</v>
      </c>
      <c r="I226" s="194">
        <v>26</v>
      </c>
      <c r="J226" s="194">
        <v>34</v>
      </c>
      <c r="K226" s="194">
        <v>48</v>
      </c>
      <c r="L226" s="194">
        <v>19</v>
      </c>
      <c r="M226" s="194">
        <v>3</v>
      </c>
      <c r="N226" s="190" t="s">
        <v>32</v>
      </c>
      <c r="O226" s="195"/>
    </row>
    <row r="227" spans="1:15" x14ac:dyDescent="0.25">
      <c r="A227" s="190">
        <f t="shared" si="16"/>
        <v>538</v>
      </c>
      <c r="B227" s="191" t="s">
        <v>257</v>
      </c>
      <c r="C227" s="192">
        <v>42427</v>
      </c>
      <c r="D227" s="190" t="str">
        <f t="shared" si="17"/>
        <v>S</v>
      </c>
      <c r="E227" s="193">
        <f t="shared" si="18"/>
        <v>8</v>
      </c>
      <c r="F227" s="194">
        <v>11</v>
      </c>
      <c r="G227" s="194">
        <v>5</v>
      </c>
      <c r="H227" s="194">
        <v>35</v>
      </c>
      <c r="I227" s="194">
        <v>32</v>
      </c>
      <c r="J227" s="194">
        <v>20</v>
      </c>
      <c r="K227" s="194">
        <v>43</v>
      </c>
      <c r="L227" s="194">
        <v>26</v>
      </c>
      <c r="M227" s="194">
        <v>6</v>
      </c>
      <c r="N227" s="190" t="s">
        <v>32</v>
      </c>
      <c r="O227" s="195"/>
    </row>
    <row r="228" spans="1:15" x14ac:dyDescent="0.25">
      <c r="A228" s="190">
        <f t="shared" si="16"/>
        <v>539</v>
      </c>
      <c r="B228" s="191" t="s">
        <v>258</v>
      </c>
      <c r="C228" s="192">
        <v>42432</v>
      </c>
      <c r="D228" s="190" t="str">
        <f t="shared" si="17"/>
        <v>J</v>
      </c>
      <c r="E228" s="193">
        <f t="shared" si="18"/>
        <v>9</v>
      </c>
      <c r="F228" s="194">
        <v>2</v>
      </c>
      <c r="G228" s="194">
        <v>13</v>
      </c>
      <c r="H228" s="194">
        <v>14</v>
      </c>
      <c r="I228" s="194">
        <v>29</v>
      </c>
      <c r="J228" s="194">
        <v>43</v>
      </c>
      <c r="K228" s="194">
        <v>45</v>
      </c>
      <c r="L228" s="194">
        <v>46</v>
      </c>
      <c r="M228" s="194">
        <v>1</v>
      </c>
      <c r="N228" s="190" t="s">
        <v>32</v>
      </c>
      <c r="O228" s="195"/>
    </row>
    <row r="229" spans="1:15" x14ac:dyDescent="0.25">
      <c r="A229" s="190">
        <f t="shared" si="16"/>
        <v>540</v>
      </c>
      <c r="B229" s="191" t="s">
        <v>259</v>
      </c>
      <c r="C229" s="192">
        <v>42434</v>
      </c>
      <c r="D229" s="190" t="str">
        <f t="shared" si="17"/>
        <v>S</v>
      </c>
      <c r="E229" s="193">
        <f t="shared" si="18"/>
        <v>9</v>
      </c>
      <c r="F229" s="194">
        <v>6</v>
      </c>
      <c r="G229" s="194">
        <v>7</v>
      </c>
      <c r="H229" s="194">
        <v>11</v>
      </c>
      <c r="I229" s="194">
        <v>28</v>
      </c>
      <c r="J229" s="194">
        <v>38</v>
      </c>
      <c r="K229" s="194">
        <v>45</v>
      </c>
      <c r="L229" s="194">
        <v>33</v>
      </c>
      <c r="M229" s="194">
        <v>6</v>
      </c>
      <c r="N229" s="190" t="s">
        <v>32</v>
      </c>
      <c r="O229" s="195"/>
    </row>
    <row r="230" spans="1:15" x14ac:dyDescent="0.25">
      <c r="A230" s="190">
        <f t="shared" si="16"/>
        <v>541</v>
      </c>
      <c r="B230" s="191" t="s">
        <v>260</v>
      </c>
      <c r="C230" s="192">
        <v>42439</v>
      </c>
      <c r="D230" s="190" t="str">
        <f t="shared" si="17"/>
        <v>J</v>
      </c>
      <c r="E230" s="193">
        <f t="shared" si="18"/>
        <v>10</v>
      </c>
      <c r="F230" s="194">
        <v>3</v>
      </c>
      <c r="G230" s="194">
        <v>8</v>
      </c>
      <c r="H230" s="194">
        <v>24</v>
      </c>
      <c r="I230" s="194">
        <v>31</v>
      </c>
      <c r="J230" s="194">
        <v>32</v>
      </c>
      <c r="K230" s="194">
        <v>49</v>
      </c>
      <c r="L230" s="194">
        <v>15</v>
      </c>
      <c r="M230" s="194">
        <v>6</v>
      </c>
      <c r="N230" s="190" t="s">
        <v>32</v>
      </c>
      <c r="O230" s="195"/>
    </row>
    <row r="231" spans="1:15" x14ac:dyDescent="0.25">
      <c r="A231" s="190">
        <f t="shared" si="16"/>
        <v>542</v>
      </c>
      <c r="B231" s="191" t="s">
        <v>261</v>
      </c>
      <c r="C231" s="192">
        <v>42441</v>
      </c>
      <c r="D231" s="190" t="str">
        <f t="shared" si="17"/>
        <v>S</v>
      </c>
      <c r="E231" s="193">
        <f t="shared" si="18"/>
        <v>10</v>
      </c>
      <c r="F231" s="194">
        <v>40</v>
      </c>
      <c r="G231" s="194">
        <v>27</v>
      </c>
      <c r="H231" s="194">
        <v>12</v>
      </c>
      <c r="I231" s="194">
        <v>37</v>
      </c>
      <c r="J231" s="194">
        <v>17</v>
      </c>
      <c r="K231" s="194">
        <v>23</v>
      </c>
      <c r="L231" s="194">
        <v>29</v>
      </c>
      <c r="M231" s="194">
        <v>2</v>
      </c>
      <c r="N231" s="190" t="s">
        <v>32</v>
      </c>
      <c r="O231" s="195"/>
    </row>
    <row r="232" spans="1:15" x14ac:dyDescent="0.25">
      <c r="A232" s="190">
        <f t="shared" si="16"/>
        <v>543</v>
      </c>
      <c r="B232" s="191" t="s">
        <v>262</v>
      </c>
      <c r="C232" s="192">
        <v>42446</v>
      </c>
      <c r="D232" s="190" t="str">
        <f t="shared" si="17"/>
        <v>J</v>
      </c>
      <c r="E232" s="193">
        <f t="shared" si="18"/>
        <v>11</v>
      </c>
      <c r="F232" s="194">
        <v>8</v>
      </c>
      <c r="G232" s="194">
        <v>11</v>
      </c>
      <c r="H232" s="194">
        <v>12</v>
      </c>
      <c r="I232" s="194">
        <v>18</v>
      </c>
      <c r="J232" s="194">
        <v>36</v>
      </c>
      <c r="K232" s="194">
        <v>44</v>
      </c>
      <c r="L232" s="194">
        <v>43</v>
      </c>
      <c r="M232" s="194">
        <v>0</v>
      </c>
      <c r="N232" s="190" t="s">
        <v>32</v>
      </c>
      <c r="O232" s="195"/>
    </row>
    <row r="233" spans="1:15" x14ac:dyDescent="0.25">
      <c r="A233" s="190">
        <f t="shared" si="16"/>
        <v>544</v>
      </c>
      <c r="B233" s="191" t="s">
        <v>263</v>
      </c>
      <c r="C233" s="192">
        <v>42448</v>
      </c>
      <c r="D233" s="190" t="str">
        <f t="shared" si="17"/>
        <v>S</v>
      </c>
      <c r="E233" s="193">
        <f t="shared" si="18"/>
        <v>11</v>
      </c>
      <c r="F233" s="194">
        <v>17</v>
      </c>
      <c r="G233" s="194">
        <v>14</v>
      </c>
      <c r="H233" s="194">
        <v>9</v>
      </c>
      <c r="I233" s="194">
        <v>40</v>
      </c>
      <c r="J233" s="194">
        <v>27</v>
      </c>
      <c r="K233" s="194">
        <v>20</v>
      </c>
      <c r="L233" s="194">
        <v>46</v>
      </c>
      <c r="M233" s="194">
        <v>3</v>
      </c>
      <c r="N233" s="190" t="s">
        <v>32</v>
      </c>
      <c r="O233" s="195"/>
    </row>
    <row r="234" spans="1:15" x14ac:dyDescent="0.25">
      <c r="A234" s="190">
        <f t="shared" si="16"/>
        <v>545</v>
      </c>
      <c r="B234" s="191" t="s">
        <v>264</v>
      </c>
      <c r="C234" s="192">
        <v>42453</v>
      </c>
      <c r="D234" s="190" t="str">
        <f t="shared" si="17"/>
        <v>J</v>
      </c>
      <c r="E234" s="193">
        <f t="shared" si="18"/>
        <v>12</v>
      </c>
      <c r="F234" s="194">
        <v>1</v>
      </c>
      <c r="G234" s="194">
        <v>12</v>
      </c>
      <c r="H234" s="194">
        <v>13</v>
      </c>
      <c r="I234" s="194">
        <v>23</v>
      </c>
      <c r="J234" s="194">
        <v>40</v>
      </c>
      <c r="K234" s="194">
        <v>43</v>
      </c>
      <c r="L234" s="194">
        <v>48</v>
      </c>
      <c r="M234" s="194">
        <v>2</v>
      </c>
      <c r="N234" s="190" t="s">
        <v>32</v>
      </c>
      <c r="O234" s="195"/>
    </row>
    <row r="235" spans="1:15" x14ac:dyDescent="0.25">
      <c r="A235" s="190">
        <f t="shared" si="16"/>
        <v>546</v>
      </c>
      <c r="B235" s="191" t="s">
        <v>265</v>
      </c>
      <c r="C235" s="192">
        <v>42455</v>
      </c>
      <c r="D235" s="190" t="str">
        <f t="shared" si="17"/>
        <v>S</v>
      </c>
      <c r="E235" s="193">
        <f t="shared" si="18"/>
        <v>12</v>
      </c>
      <c r="F235" s="194">
        <v>19</v>
      </c>
      <c r="G235" s="194">
        <v>21</v>
      </c>
      <c r="H235" s="194">
        <v>28</v>
      </c>
      <c r="I235" s="194">
        <v>32</v>
      </c>
      <c r="J235" s="194">
        <v>43</v>
      </c>
      <c r="K235" s="194">
        <v>48</v>
      </c>
      <c r="L235" s="194">
        <v>9</v>
      </c>
      <c r="M235" s="194">
        <v>4</v>
      </c>
      <c r="N235" s="190" t="s">
        <v>32</v>
      </c>
      <c r="O235" s="195"/>
    </row>
    <row r="236" spans="1:15" x14ac:dyDescent="0.25">
      <c r="A236" s="190">
        <f t="shared" si="16"/>
        <v>547</v>
      </c>
      <c r="B236" s="191" t="s">
        <v>266</v>
      </c>
      <c r="C236" s="192">
        <v>42460</v>
      </c>
      <c r="D236" s="190" t="str">
        <f t="shared" si="17"/>
        <v>J</v>
      </c>
      <c r="E236" s="193">
        <f t="shared" si="18"/>
        <v>13</v>
      </c>
      <c r="F236" s="194">
        <v>1</v>
      </c>
      <c r="G236" s="194">
        <v>8</v>
      </c>
      <c r="H236" s="194">
        <v>10</v>
      </c>
      <c r="I236" s="194">
        <v>12</v>
      </c>
      <c r="J236" s="194">
        <v>26</v>
      </c>
      <c r="K236" s="194">
        <v>27</v>
      </c>
      <c r="L236" s="194">
        <v>6</v>
      </c>
      <c r="M236" s="194">
        <v>5</v>
      </c>
      <c r="N236" s="190" t="s">
        <v>32</v>
      </c>
      <c r="O236" s="195"/>
    </row>
    <row r="237" spans="1:15" x14ac:dyDescent="0.25">
      <c r="A237" s="190">
        <f t="shared" si="16"/>
        <v>548</v>
      </c>
      <c r="B237" s="191" t="s">
        <v>267</v>
      </c>
      <c r="C237" s="192">
        <v>42462</v>
      </c>
      <c r="D237" s="190" t="str">
        <f t="shared" si="17"/>
        <v>S</v>
      </c>
      <c r="E237" s="193">
        <f t="shared" si="18"/>
        <v>13</v>
      </c>
      <c r="F237" s="194">
        <v>6</v>
      </c>
      <c r="G237" s="194">
        <v>7</v>
      </c>
      <c r="H237" s="194">
        <v>15</v>
      </c>
      <c r="I237" s="194">
        <v>27</v>
      </c>
      <c r="J237" s="194">
        <v>32</v>
      </c>
      <c r="K237" s="194">
        <v>40</v>
      </c>
      <c r="L237" s="194">
        <v>43</v>
      </c>
      <c r="M237" s="194">
        <v>3</v>
      </c>
      <c r="N237" s="190" t="s">
        <v>32</v>
      </c>
      <c r="O237" s="195"/>
    </row>
    <row r="238" spans="1:15" x14ac:dyDescent="0.25">
      <c r="A238" s="190">
        <f t="shared" si="16"/>
        <v>549</v>
      </c>
      <c r="B238" s="191" t="s">
        <v>268</v>
      </c>
      <c r="C238" s="192">
        <v>42467</v>
      </c>
      <c r="D238" s="190" t="str">
        <f t="shared" si="17"/>
        <v>J</v>
      </c>
      <c r="E238" s="193">
        <f t="shared" si="18"/>
        <v>14</v>
      </c>
      <c r="F238" s="194">
        <v>1</v>
      </c>
      <c r="G238" s="194">
        <v>11</v>
      </c>
      <c r="H238" s="194">
        <v>22</v>
      </c>
      <c r="I238" s="194">
        <v>28</v>
      </c>
      <c r="J238" s="194">
        <v>38</v>
      </c>
      <c r="K238" s="194">
        <v>44</v>
      </c>
      <c r="L238" s="194">
        <v>40</v>
      </c>
      <c r="M238" s="194">
        <v>9</v>
      </c>
      <c r="N238" s="190" t="s">
        <v>32</v>
      </c>
      <c r="O238" s="195"/>
    </row>
    <row r="239" spans="1:15" x14ac:dyDescent="0.25">
      <c r="A239" s="190">
        <f t="shared" si="16"/>
        <v>550</v>
      </c>
      <c r="B239" s="191" t="s">
        <v>269</v>
      </c>
      <c r="C239" s="192">
        <v>42469</v>
      </c>
      <c r="D239" s="190" t="str">
        <f t="shared" si="17"/>
        <v>S</v>
      </c>
      <c r="E239" s="193">
        <f t="shared" si="18"/>
        <v>14</v>
      </c>
      <c r="F239" s="194">
        <v>1</v>
      </c>
      <c r="G239" s="194">
        <v>17</v>
      </c>
      <c r="H239" s="194">
        <v>25</v>
      </c>
      <c r="I239" s="194">
        <v>29</v>
      </c>
      <c r="J239" s="194">
        <v>30</v>
      </c>
      <c r="K239" s="194">
        <v>40</v>
      </c>
      <c r="L239" s="194">
        <v>2</v>
      </c>
      <c r="M239" s="194">
        <v>0</v>
      </c>
      <c r="N239" s="190" t="s">
        <v>32</v>
      </c>
      <c r="O239" s="195"/>
    </row>
    <row r="240" spans="1:15" x14ac:dyDescent="0.25">
      <c r="A240" s="190">
        <f t="shared" si="16"/>
        <v>551</v>
      </c>
      <c r="B240" s="191" t="s">
        <v>270</v>
      </c>
      <c r="C240" s="192">
        <v>42474</v>
      </c>
      <c r="D240" s="190" t="str">
        <f t="shared" si="17"/>
        <v>J</v>
      </c>
      <c r="E240" s="193">
        <f t="shared" si="18"/>
        <v>15</v>
      </c>
      <c r="F240" s="194">
        <v>2</v>
      </c>
      <c r="G240" s="194">
        <v>11</v>
      </c>
      <c r="H240" s="194">
        <v>27</v>
      </c>
      <c r="I240" s="194">
        <v>29</v>
      </c>
      <c r="J240" s="194">
        <v>31</v>
      </c>
      <c r="K240" s="194">
        <v>48</v>
      </c>
      <c r="L240" s="194">
        <v>4</v>
      </c>
      <c r="M240" s="194">
        <v>2</v>
      </c>
      <c r="N240" s="190" t="s">
        <v>32</v>
      </c>
      <c r="O240" s="195"/>
    </row>
    <row r="241" spans="1:15" x14ac:dyDescent="0.25">
      <c r="A241" s="190">
        <f t="shared" si="16"/>
        <v>552</v>
      </c>
      <c r="B241" s="191" t="s">
        <v>271</v>
      </c>
      <c r="C241" s="192">
        <v>42476</v>
      </c>
      <c r="D241" s="190" t="str">
        <f t="shared" si="17"/>
        <v>S</v>
      </c>
      <c r="E241" s="193">
        <f t="shared" si="18"/>
        <v>15</v>
      </c>
      <c r="F241" s="194">
        <v>2</v>
      </c>
      <c r="G241" s="194">
        <v>3</v>
      </c>
      <c r="H241" s="194">
        <v>12</v>
      </c>
      <c r="I241" s="194">
        <v>16</v>
      </c>
      <c r="J241" s="194">
        <v>32</v>
      </c>
      <c r="K241" s="194">
        <v>40</v>
      </c>
      <c r="L241" s="194">
        <v>23</v>
      </c>
      <c r="M241" s="194">
        <v>9</v>
      </c>
      <c r="N241" s="190" t="s">
        <v>32</v>
      </c>
      <c r="O241" s="195"/>
    </row>
    <row r="242" spans="1:15" x14ac:dyDescent="0.25">
      <c r="A242" s="190">
        <f t="shared" si="16"/>
        <v>553</v>
      </c>
      <c r="B242" s="191" t="s">
        <v>272</v>
      </c>
      <c r="C242" s="192">
        <v>42481</v>
      </c>
      <c r="D242" s="190" t="str">
        <f t="shared" si="17"/>
        <v>J</v>
      </c>
      <c r="E242" s="193">
        <f t="shared" si="18"/>
        <v>16</v>
      </c>
      <c r="F242" s="194">
        <v>1</v>
      </c>
      <c r="G242" s="194">
        <v>2</v>
      </c>
      <c r="H242" s="194">
        <v>6</v>
      </c>
      <c r="I242" s="194">
        <v>25</v>
      </c>
      <c r="J242" s="194">
        <v>31</v>
      </c>
      <c r="K242" s="194">
        <v>44</v>
      </c>
      <c r="L242" s="194">
        <v>49</v>
      </c>
      <c r="M242" s="194">
        <v>6</v>
      </c>
      <c r="N242" s="190" t="s">
        <v>32</v>
      </c>
      <c r="O242" s="195"/>
    </row>
    <row r="243" spans="1:15" x14ac:dyDescent="0.25">
      <c r="A243" s="190">
        <f t="shared" si="16"/>
        <v>554</v>
      </c>
      <c r="B243" s="191" t="s">
        <v>273</v>
      </c>
      <c r="C243" s="192">
        <v>42483</v>
      </c>
      <c r="D243" s="190" t="str">
        <f t="shared" si="17"/>
        <v>S</v>
      </c>
      <c r="E243" s="193">
        <f t="shared" si="18"/>
        <v>16</v>
      </c>
      <c r="F243" s="194">
        <v>5</v>
      </c>
      <c r="G243" s="194">
        <v>6</v>
      </c>
      <c r="H243" s="194">
        <v>8</v>
      </c>
      <c r="I243" s="194">
        <v>26</v>
      </c>
      <c r="J243" s="194">
        <v>39</v>
      </c>
      <c r="K243" s="194">
        <v>40</v>
      </c>
      <c r="L243" s="194">
        <v>2</v>
      </c>
      <c r="M243" s="194">
        <v>3</v>
      </c>
      <c r="N243" s="190" t="s">
        <v>32</v>
      </c>
      <c r="O243" s="195"/>
    </row>
    <row r="244" spans="1:15" x14ac:dyDescent="0.25">
      <c r="A244" s="190">
        <f t="shared" si="16"/>
        <v>555</v>
      </c>
      <c r="B244" s="191" t="s">
        <v>274</v>
      </c>
      <c r="C244" s="192">
        <v>42488</v>
      </c>
      <c r="D244" s="190" t="str">
        <f t="shared" si="17"/>
        <v>J</v>
      </c>
      <c r="E244" s="193">
        <f t="shared" si="18"/>
        <v>17</v>
      </c>
      <c r="F244" s="194">
        <v>3</v>
      </c>
      <c r="G244" s="194">
        <v>10</v>
      </c>
      <c r="H244" s="194">
        <v>33</v>
      </c>
      <c r="I244" s="194">
        <v>35</v>
      </c>
      <c r="J244" s="194">
        <v>43</v>
      </c>
      <c r="K244" s="194">
        <v>44</v>
      </c>
      <c r="L244" s="194">
        <v>20</v>
      </c>
      <c r="M244" s="194">
        <v>2</v>
      </c>
      <c r="N244" s="190" t="s">
        <v>32</v>
      </c>
      <c r="O244" s="195"/>
    </row>
    <row r="245" spans="1:15" x14ac:dyDescent="0.25">
      <c r="A245" s="190">
        <f t="shared" si="16"/>
        <v>556</v>
      </c>
      <c r="B245" s="191" t="s">
        <v>275</v>
      </c>
      <c r="C245" s="192">
        <v>42490</v>
      </c>
      <c r="D245" s="190" t="str">
        <f t="shared" si="17"/>
        <v>S</v>
      </c>
      <c r="E245" s="193">
        <f t="shared" si="18"/>
        <v>17</v>
      </c>
      <c r="F245" s="194">
        <v>4</v>
      </c>
      <c r="G245" s="194">
        <v>13</v>
      </c>
      <c r="H245" s="194">
        <v>31</v>
      </c>
      <c r="I245" s="194">
        <v>41</v>
      </c>
      <c r="J245" s="194">
        <v>43</v>
      </c>
      <c r="K245" s="194">
        <v>48</v>
      </c>
      <c r="L245" s="194">
        <v>34</v>
      </c>
      <c r="M245" s="194">
        <v>7</v>
      </c>
      <c r="N245" s="190" t="s">
        <v>32</v>
      </c>
      <c r="O245" s="195"/>
    </row>
    <row r="246" spans="1:15" x14ac:dyDescent="0.25">
      <c r="A246" s="190">
        <f t="shared" si="16"/>
        <v>557</v>
      </c>
      <c r="B246" s="191" t="s">
        <v>276</v>
      </c>
      <c r="C246" s="192">
        <v>42495</v>
      </c>
      <c r="D246" s="190" t="str">
        <f t="shared" si="17"/>
        <v>J</v>
      </c>
      <c r="E246" s="193">
        <f t="shared" si="18"/>
        <v>18</v>
      </c>
      <c r="F246" s="194">
        <v>8</v>
      </c>
      <c r="G246" s="194">
        <v>26</v>
      </c>
      <c r="H246" s="194">
        <v>42</v>
      </c>
      <c r="I246" s="194">
        <v>46</v>
      </c>
      <c r="J246" s="194">
        <v>48</v>
      </c>
      <c r="K246" s="194">
        <v>49</v>
      </c>
      <c r="L246" s="194">
        <v>40</v>
      </c>
      <c r="M246" s="194">
        <v>8</v>
      </c>
      <c r="N246" s="190" t="s">
        <v>32</v>
      </c>
      <c r="O246" s="195"/>
    </row>
    <row r="247" spans="1:15" x14ac:dyDescent="0.25">
      <c r="A247" s="190">
        <f t="shared" si="16"/>
        <v>558</v>
      </c>
      <c r="B247" s="191" t="s">
        <v>277</v>
      </c>
      <c r="C247" s="192">
        <v>42497</v>
      </c>
      <c r="D247" s="190" t="str">
        <f t="shared" si="17"/>
        <v>S</v>
      </c>
      <c r="E247" s="193">
        <f t="shared" si="18"/>
        <v>18</v>
      </c>
      <c r="F247" s="194">
        <v>4</v>
      </c>
      <c r="G247" s="194">
        <v>5</v>
      </c>
      <c r="H247" s="194">
        <v>16</v>
      </c>
      <c r="I247" s="194">
        <v>18</v>
      </c>
      <c r="J247" s="194">
        <v>21</v>
      </c>
      <c r="K247" s="194">
        <v>36</v>
      </c>
      <c r="L247" s="194">
        <v>23</v>
      </c>
      <c r="M247" s="194">
        <v>9</v>
      </c>
      <c r="N247" s="190" t="s">
        <v>32</v>
      </c>
      <c r="O247" s="195"/>
    </row>
    <row r="248" spans="1:15" x14ac:dyDescent="0.25">
      <c r="A248" s="190">
        <f t="shared" si="16"/>
        <v>559</v>
      </c>
      <c r="B248" s="191" t="s">
        <v>278</v>
      </c>
      <c r="C248" s="192">
        <v>42502</v>
      </c>
      <c r="D248" s="190" t="str">
        <f t="shared" si="17"/>
        <v>J</v>
      </c>
      <c r="E248" s="193">
        <f t="shared" si="18"/>
        <v>19</v>
      </c>
      <c r="F248" s="194">
        <v>18</v>
      </c>
      <c r="G248" s="194">
        <v>22</v>
      </c>
      <c r="H248" s="194">
        <v>23</v>
      </c>
      <c r="I248" s="194">
        <v>25</v>
      </c>
      <c r="J248" s="194">
        <v>42</v>
      </c>
      <c r="K248" s="194">
        <v>44</v>
      </c>
      <c r="L248" s="194">
        <v>7</v>
      </c>
      <c r="M248" s="194">
        <v>2</v>
      </c>
      <c r="N248" s="190" t="s">
        <v>32</v>
      </c>
      <c r="O248" s="195"/>
    </row>
    <row r="249" spans="1:15" x14ac:dyDescent="0.25">
      <c r="A249" s="190">
        <f t="shared" si="16"/>
        <v>560</v>
      </c>
      <c r="B249" s="191" t="s">
        <v>279</v>
      </c>
      <c r="C249" s="192">
        <v>42504</v>
      </c>
      <c r="D249" s="190" t="str">
        <f t="shared" si="17"/>
        <v>S</v>
      </c>
      <c r="E249" s="193">
        <f t="shared" si="18"/>
        <v>19</v>
      </c>
      <c r="F249" s="194">
        <v>5</v>
      </c>
      <c r="G249" s="194">
        <v>10</v>
      </c>
      <c r="H249" s="194">
        <v>12</v>
      </c>
      <c r="I249" s="194">
        <v>22</v>
      </c>
      <c r="J249" s="194">
        <v>34</v>
      </c>
      <c r="K249" s="194">
        <v>35</v>
      </c>
      <c r="L249" s="194">
        <v>18</v>
      </c>
      <c r="M249" s="194">
        <v>9</v>
      </c>
      <c r="N249" s="190" t="s">
        <v>32</v>
      </c>
      <c r="O249" s="195"/>
    </row>
    <row r="250" spans="1:15" x14ac:dyDescent="0.25">
      <c r="A250" s="190">
        <f t="shared" si="16"/>
        <v>561</v>
      </c>
      <c r="B250" s="191" t="s">
        <v>280</v>
      </c>
      <c r="C250" s="192">
        <v>42509</v>
      </c>
      <c r="D250" s="190" t="str">
        <f t="shared" si="17"/>
        <v>J</v>
      </c>
      <c r="E250" s="193">
        <f t="shared" si="18"/>
        <v>20</v>
      </c>
      <c r="F250" s="194">
        <v>1</v>
      </c>
      <c r="G250" s="194">
        <v>30</v>
      </c>
      <c r="H250" s="194">
        <v>40</v>
      </c>
      <c r="I250" s="194">
        <v>43</v>
      </c>
      <c r="J250" s="194">
        <v>45</v>
      </c>
      <c r="K250" s="194">
        <v>48</v>
      </c>
      <c r="L250" s="194">
        <v>2</v>
      </c>
      <c r="M250" s="194">
        <v>3</v>
      </c>
      <c r="N250" s="190" t="s">
        <v>32</v>
      </c>
      <c r="O250" s="195"/>
    </row>
    <row r="251" spans="1:15" x14ac:dyDescent="0.25">
      <c r="A251" s="190">
        <f t="shared" si="16"/>
        <v>562</v>
      </c>
      <c r="B251" s="191" t="s">
        <v>281</v>
      </c>
      <c r="C251" s="192">
        <v>42511</v>
      </c>
      <c r="D251" s="190" t="str">
        <f t="shared" si="17"/>
        <v>S</v>
      </c>
      <c r="E251" s="193">
        <f t="shared" si="18"/>
        <v>20</v>
      </c>
      <c r="F251" s="194">
        <v>7</v>
      </c>
      <c r="G251" s="194">
        <v>10</v>
      </c>
      <c r="H251" s="194">
        <v>13</v>
      </c>
      <c r="I251" s="194">
        <v>15</v>
      </c>
      <c r="J251" s="194">
        <v>35</v>
      </c>
      <c r="K251" s="194">
        <v>38</v>
      </c>
      <c r="L251" s="194">
        <v>39</v>
      </c>
      <c r="M251" s="194">
        <v>4</v>
      </c>
      <c r="N251" s="190" t="s">
        <v>32</v>
      </c>
      <c r="O251" s="195"/>
    </row>
    <row r="252" spans="1:15" x14ac:dyDescent="0.25">
      <c r="A252" s="190">
        <f t="shared" si="16"/>
        <v>563</v>
      </c>
      <c r="B252" s="191" t="s">
        <v>282</v>
      </c>
      <c r="C252" s="192">
        <v>42516</v>
      </c>
      <c r="D252" s="190" t="str">
        <f t="shared" si="17"/>
        <v>J</v>
      </c>
      <c r="E252" s="193">
        <f t="shared" si="18"/>
        <v>21</v>
      </c>
      <c r="F252" s="194">
        <v>3</v>
      </c>
      <c r="G252" s="194">
        <v>11</v>
      </c>
      <c r="H252" s="194">
        <v>13</v>
      </c>
      <c r="I252" s="194">
        <v>23</v>
      </c>
      <c r="J252" s="194">
        <v>32</v>
      </c>
      <c r="K252" s="194">
        <v>47</v>
      </c>
      <c r="L252" s="194">
        <v>19</v>
      </c>
      <c r="M252" s="194">
        <v>0</v>
      </c>
      <c r="N252" s="190" t="s">
        <v>32</v>
      </c>
      <c r="O252" s="195"/>
    </row>
    <row r="253" spans="1:15" x14ac:dyDescent="0.25">
      <c r="A253" s="190">
        <f t="shared" si="16"/>
        <v>564</v>
      </c>
      <c r="B253" s="191" t="s">
        <v>283</v>
      </c>
      <c r="C253" s="192">
        <v>42518</v>
      </c>
      <c r="D253" s="190" t="str">
        <f t="shared" si="17"/>
        <v>S</v>
      </c>
      <c r="E253" s="193">
        <f t="shared" si="18"/>
        <v>21</v>
      </c>
      <c r="F253" s="194">
        <v>20</v>
      </c>
      <c r="G253" s="194">
        <v>28</v>
      </c>
      <c r="H253" s="194">
        <v>30</v>
      </c>
      <c r="I253" s="194">
        <v>36</v>
      </c>
      <c r="J253" s="194">
        <v>41</v>
      </c>
      <c r="K253" s="194">
        <v>46</v>
      </c>
      <c r="L253" s="194">
        <v>2</v>
      </c>
      <c r="M253" s="194">
        <v>1</v>
      </c>
      <c r="N253" s="190" t="s">
        <v>32</v>
      </c>
      <c r="O253" s="195"/>
    </row>
    <row r="254" spans="1:15" x14ac:dyDescent="0.25">
      <c r="A254" s="190">
        <f t="shared" si="16"/>
        <v>565</v>
      </c>
      <c r="B254" s="191" t="s">
        <v>284</v>
      </c>
      <c r="C254" s="192">
        <v>42523</v>
      </c>
      <c r="D254" s="190" t="str">
        <f t="shared" si="17"/>
        <v>J</v>
      </c>
      <c r="E254" s="193">
        <f t="shared" si="18"/>
        <v>22</v>
      </c>
      <c r="F254" s="194">
        <v>27</v>
      </c>
      <c r="G254" s="194">
        <v>35</v>
      </c>
      <c r="H254" s="194">
        <v>38</v>
      </c>
      <c r="I254" s="194">
        <v>45</v>
      </c>
      <c r="J254" s="194">
        <v>46</v>
      </c>
      <c r="K254" s="194">
        <v>47</v>
      </c>
      <c r="L254" s="194">
        <v>23</v>
      </c>
      <c r="M254" s="194">
        <v>6</v>
      </c>
      <c r="N254" s="190" t="s">
        <v>32</v>
      </c>
      <c r="O254" s="195"/>
    </row>
    <row r="255" spans="1:15" x14ac:dyDescent="0.25">
      <c r="A255" s="190">
        <f t="shared" si="16"/>
        <v>566</v>
      </c>
      <c r="B255" s="191" t="s">
        <v>285</v>
      </c>
      <c r="C255" s="192">
        <v>42525</v>
      </c>
      <c r="D255" s="190" t="str">
        <f t="shared" si="17"/>
        <v>S</v>
      </c>
      <c r="E255" s="193">
        <f t="shared" si="18"/>
        <v>22</v>
      </c>
      <c r="F255" s="194">
        <v>1</v>
      </c>
      <c r="G255" s="194">
        <v>11</v>
      </c>
      <c r="H255" s="194">
        <v>14</v>
      </c>
      <c r="I255" s="194">
        <v>16</v>
      </c>
      <c r="J255" s="194">
        <v>20</v>
      </c>
      <c r="K255" s="194">
        <v>41</v>
      </c>
      <c r="L255" s="194">
        <v>10</v>
      </c>
      <c r="M255" s="194">
        <v>1</v>
      </c>
      <c r="N255" s="190" t="s">
        <v>32</v>
      </c>
      <c r="O255" s="195"/>
    </row>
    <row r="256" spans="1:15" x14ac:dyDescent="0.25">
      <c r="A256" s="190">
        <f t="shared" si="16"/>
        <v>567</v>
      </c>
      <c r="B256" s="191" t="s">
        <v>286</v>
      </c>
      <c r="C256" s="192">
        <v>42530</v>
      </c>
      <c r="D256" s="190" t="str">
        <f t="shared" si="17"/>
        <v>J</v>
      </c>
      <c r="E256" s="193">
        <f t="shared" si="18"/>
        <v>23</v>
      </c>
      <c r="F256" s="194">
        <v>2</v>
      </c>
      <c r="G256" s="194">
        <v>9</v>
      </c>
      <c r="H256" s="194">
        <v>10</v>
      </c>
      <c r="I256" s="194">
        <v>14</v>
      </c>
      <c r="J256" s="194">
        <v>25</v>
      </c>
      <c r="K256" s="194">
        <v>41</v>
      </c>
      <c r="L256" s="194">
        <v>3</v>
      </c>
      <c r="M256" s="194">
        <v>4</v>
      </c>
      <c r="N256" s="190" t="s">
        <v>32</v>
      </c>
      <c r="O256" s="195"/>
    </row>
    <row r="257" spans="1:15" x14ac:dyDescent="0.25">
      <c r="A257" s="190">
        <f t="shared" si="16"/>
        <v>568</v>
      </c>
      <c r="B257" s="191" t="s">
        <v>287</v>
      </c>
      <c r="C257" s="192">
        <v>42532</v>
      </c>
      <c r="D257" s="190" t="str">
        <f t="shared" si="17"/>
        <v>S</v>
      </c>
      <c r="E257" s="193">
        <f t="shared" si="18"/>
        <v>23</v>
      </c>
      <c r="F257" s="194">
        <v>17</v>
      </c>
      <c r="G257" s="194">
        <v>26</v>
      </c>
      <c r="H257" s="194">
        <v>36</v>
      </c>
      <c r="I257" s="194">
        <v>37</v>
      </c>
      <c r="J257" s="194">
        <v>38</v>
      </c>
      <c r="K257" s="194">
        <v>46</v>
      </c>
      <c r="L257" s="194">
        <v>20</v>
      </c>
      <c r="M257" s="194">
        <v>3</v>
      </c>
      <c r="N257" s="190" t="s">
        <v>32</v>
      </c>
      <c r="O257" s="195"/>
    </row>
    <row r="258" spans="1:15" x14ac:dyDescent="0.25">
      <c r="A258" s="190">
        <f t="shared" si="16"/>
        <v>569</v>
      </c>
      <c r="B258" s="191" t="s">
        <v>288</v>
      </c>
      <c r="C258" s="192">
        <v>42537</v>
      </c>
      <c r="D258" s="190" t="str">
        <f t="shared" si="17"/>
        <v>J</v>
      </c>
      <c r="E258" s="193">
        <f t="shared" si="18"/>
        <v>24</v>
      </c>
      <c r="F258" s="194">
        <v>8</v>
      </c>
      <c r="G258" s="194">
        <v>9</v>
      </c>
      <c r="H258" s="194">
        <v>15</v>
      </c>
      <c r="I258" s="194">
        <v>19</v>
      </c>
      <c r="J258" s="194">
        <v>21</v>
      </c>
      <c r="K258" s="194">
        <v>49</v>
      </c>
      <c r="L258" s="194">
        <v>44</v>
      </c>
      <c r="M258" s="194">
        <v>5</v>
      </c>
      <c r="N258" s="190" t="s">
        <v>32</v>
      </c>
      <c r="O258" s="195"/>
    </row>
    <row r="259" spans="1:15" x14ac:dyDescent="0.25">
      <c r="A259" s="190">
        <f t="shared" si="16"/>
        <v>570</v>
      </c>
      <c r="B259" s="191" t="s">
        <v>289</v>
      </c>
      <c r="C259" s="192">
        <v>42539</v>
      </c>
      <c r="D259" s="190" t="str">
        <f t="shared" si="17"/>
        <v>S</v>
      </c>
      <c r="E259" s="193">
        <f t="shared" si="18"/>
        <v>24</v>
      </c>
      <c r="F259" s="194">
        <v>2</v>
      </c>
      <c r="G259" s="194">
        <v>10</v>
      </c>
      <c r="H259" s="194">
        <v>14</v>
      </c>
      <c r="I259" s="194">
        <v>16</v>
      </c>
      <c r="J259" s="194">
        <v>27</v>
      </c>
      <c r="K259" s="194">
        <v>44</v>
      </c>
      <c r="L259" s="194">
        <v>24</v>
      </c>
      <c r="M259" s="194">
        <v>8</v>
      </c>
      <c r="N259" s="190" t="s">
        <v>32</v>
      </c>
      <c r="O259" s="195"/>
    </row>
    <row r="260" spans="1:15" x14ac:dyDescent="0.25">
      <c r="A260" s="190">
        <f t="shared" ref="A260:A323" si="19">+A259+1</f>
        <v>571</v>
      </c>
      <c r="B260" s="191" t="s">
        <v>290</v>
      </c>
      <c r="C260" s="192">
        <v>42544</v>
      </c>
      <c r="D260" s="190" t="str">
        <f t="shared" si="17"/>
        <v>J</v>
      </c>
      <c r="E260" s="193">
        <f t="shared" si="18"/>
        <v>25</v>
      </c>
      <c r="F260" s="194">
        <v>9</v>
      </c>
      <c r="G260" s="194">
        <v>16</v>
      </c>
      <c r="H260" s="194">
        <v>20</v>
      </c>
      <c r="I260" s="194">
        <v>21</v>
      </c>
      <c r="J260" s="194">
        <v>33</v>
      </c>
      <c r="K260" s="194">
        <v>41</v>
      </c>
      <c r="L260" s="194">
        <v>26</v>
      </c>
      <c r="M260" s="194">
        <v>7</v>
      </c>
      <c r="N260" s="190" t="s">
        <v>32</v>
      </c>
      <c r="O260" s="195"/>
    </row>
    <row r="261" spans="1:15" x14ac:dyDescent="0.25">
      <c r="A261" s="190">
        <f t="shared" si="19"/>
        <v>572</v>
      </c>
      <c r="B261" s="191" t="s">
        <v>291</v>
      </c>
      <c r="C261" s="192">
        <v>42546</v>
      </c>
      <c r="D261" s="190" t="str">
        <f t="shared" si="17"/>
        <v>S</v>
      </c>
      <c r="E261" s="193">
        <f t="shared" si="18"/>
        <v>25</v>
      </c>
      <c r="F261" s="194">
        <v>6</v>
      </c>
      <c r="G261" s="194">
        <v>19</v>
      </c>
      <c r="H261" s="194">
        <v>21</v>
      </c>
      <c r="I261" s="194">
        <v>22</v>
      </c>
      <c r="J261" s="194">
        <v>34</v>
      </c>
      <c r="K261" s="194">
        <v>37</v>
      </c>
      <c r="L261" s="194">
        <v>16</v>
      </c>
      <c r="M261" s="194">
        <v>3</v>
      </c>
      <c r="N261" s="190" t="s">
        <v>32</v>
      </c>
      <c r="O261" s="195"/>
    </row>
    <row r="262" spans="1:15" x14ac:dyDescent="0.25">
      <c r="A262" s="190">
        <f t="shared" si="19"/>
        <v>573</v>
      </c>
      <c r="B262" s="191" t="s">
        <v>292</v>
      </c>
      <c r="C262" s="192">
        <v>42551</v>
      </c>
      <c r="D262" s="190" t="str">
        <f t="shared" si="17"/>
        <v>J</v>
      </c>
      <c r="E262" s="193">
        <f t="shared" si="18"/>
        <v>26</v>
      </c>
      <c r="F262" s="194">
        <v>1</v>
      </c>
      <c r="G262" s="194">
        <v>6</v>
      </c>
      <c r="H262" s="194">
        <v>30</v>
      </c>
      <c r="I262" s="194">
        <v>31</v>
      </c>
      <c r="J262" s="194">
        <v>41</v>
      </c>
      <c r="K262" s="194">
        <v>43</v>
      </c>
      <c r="L262" s="194">
        <v>33</v>
      </c>
      <c r="M262" s="194">
        <v>3</v>
      </c>
      <c r="N262" s="190" t="s">
        <v>32</v>
      </c>
      <c r="O262" s="195"/>
    </row>
    <row r="263" spans="1:15" x14ac:dyDescent="0.25">
      <c r="A263" s="190">
        <f t="shared" si="19"/>
        <v>574</v>
      </c>
      <c r="B263" s="191" t="s">
        <v>293</v>
      </c>
      <c r="C263" s="192">
        <v>42553</v>
      </c>
      <c r="D263" s="190" t="str">
        <f t="shared" si="17"/>
        <v>S</v>
      </c>
      <c r="E263" s="193">
        <f t="shared" si="18"/>
        <v>26</v>
      </c>
      <c r="F263" s="194">
        <v>4</v>
      </c>
      <c r="G263" s="194">
        <v>14</v>
      </c>
      <c r="H263" s="194">
        <v>15</v>
      </c>
      <c r="I263" s="194">
        <v>16</v>
      </c>
      <c r="J263" s="194">
        <v>18</v>
      </c>
      <c r="K263" s="194">
        <v>40</v>
      </c>
      <c r="L263" s="194">
        <v>30</v>
      </c>
      <c r="M263" s="194">
        <v>7</v>
      </c>
      <c r="N263" s="190" t="s">
        <v>32</v>
      </c>
      <c r="O263" s="195"/>
    </row>
    <row r="264" spans="1:15" x14ac:dyDescent="0.25">
      <c r="A264" s="190">
        <f t="shared" si="19"/>
        <v>575</v>
      </c>
      <c r="B264" s="191" t="s">
        <v>294</v>
      </c>
      <c r="C264" s="192">
        <v>42558</v>
      </c>
      <c r="D264" s="190" t="str">
        <f t="shared" si="17"/>
        <v>J</v>
      </c>
      <c r="E264" s="193">
        <f t="shared" si="18"/>
        <v>27</v>
      </c>
      <c r="F264" s="194">
        <v>20</v>
      </c>
      <c r="G264" s="194">
        <v>7</v>
      </c>
      <c r="H264" s="194">
        <v>23</v>
      </c>
      <c r="I264" s="194">
        <v>34</v>
      </c>
      <c r="J264" s="194">
        <v>29</v>
      </c>
      <c r="K264" s="194">
        <v>15</v>
      </c>
      <c r="L264" s="194">
        <v>4</v>
      </c>
      <c r="M264" s="194">
        <v>8</v>
      </c>
      <c r="N264" s="190" t="s">
        <v>32</v>
      </c>
      <c r="O264" s="195"/>
    </row>
    <row r="265" spans="1:15" x14ac:dyDescent="0.25">
      <c r="A265" s="190">
        <f t="shared" si="19"/>
        <v>576</v>
      </c>
      <c r="B265" s="191" t="s">
        <v>295</v>
      </c>
      <c r="C265" s="192">
        <v>42560</v>
      </c>
      <c r="D265" s="190" t="str">
        <f t="shared" si="17"/>
        <v>S</v>
      </c>
      <c r="E265" s="193">
        <f t="shared" si="18"/>
        <v>27</v>
      </c>
      <c r="F265" s="194">
        <v>4</v>
      </c>
      <c r="G265" s="194">
        <v>5</v>
      </c>
      <c r="H265" s="194">
        <v>37</v>
      </c>
      <c r="I265" s="194">
        <v>40</v>
      </c>
      <c r="J265" s="194">
        <v>41</v>
      </c>
      <c r="K265" s="194">
        <v>45</v>
      </c>
      <c r="L265" s="194">
        <v>13</v>
      </c>
      <c r="M265" s="194">
        <v>6</v>
      </c>
      <c r="N265" s="190" t="s">
        <v>32</v>
      </c>
      <c r="O265" s="195"/>
    </row>
    <row r="266" spans="1:15" x14ac:dyDescent="0.25">
      <c r="A266" s="190">
        <f t="shared" si="19"/>
        <v>577</v>
      </c>
      <c r="B266" s="191" t="s">
        <v>296</v>
      </c>
      <c r="C266" s="192">
        <v>42565</v>
      </c>
      <c r="D266" s="190" t="str">
        <f t="shared" si="17"/>
        <v>J</v>
      </c>
      <c r="E266" s="193">
        <f t="shared" si="18"/>
        <v>28</v>
      </c>
      <c r="F266" s="194">
        <v>10</v>
      </c>
      <c r="G266" s="194">
        <v>41</v>
      </c>
      <c r="H266" s="194">
        <v>17</v>
      </c>
      <c r="I266" s="194">
        <v>36</v>
      </c>
      <c r="J266" s="194">
        <v>26</v>
      </c>
      <c r="K266" s="194">
        <v>3</v>
      </c>
      <c r="L266" s="194">
        <v>11</v>
      </c>
      <c r="M266" s="194">
        <v>8</v>
      </c>
      <c r="N266" s="190" t="s">
        <v>32</v>
      </c>
      <c r="O266" s="195"/>
    </row>
    <row r="267" spans="1:15" x14ac:dyDescent="0.25">
      <c r="A267" s="190">
        <f t="shared" si="19"/>
        <v>578</v>
      </c>
      <c r="B267" s="191" t="s">
        <v>297</v>
      </c>
      <c r="C267" s="192">
        <v>42567</v>
      </c>
      <c r="D267" s="190" t="str">
        <f t="shared" si="17"/>
        <v>S</v>
      </c>
      <c r="E267" s="193">
        <f t="shared" si="18"/>
        <v>28</v>
      </c>
      <c r="F267" s="194">
        <v>12</v>
      </c>
      <c r="G267" s="194">
        <v>16</v>
      </c>
      <c r="H267" s="194">
        <v>28</v>
      </c>
      <c r="I267" s="194">
        <v>32</v>
      </c>
      <c r="J267" s="194">
        <v>43</v>
      </c>
      <c r="K267" s="194">
        <v>45</v>
      </c>
      <c r="L267" s="194">
        <v>19</v>
      </c>
      <c r="M267" s="194">
        <v>2</v>
      </c>
      <c r="N267" s="190" t="s">
        <v>32</v>
      </c>
      <c r="O267" s="195"/>
    </row>
    <row r="268" spans="1:15" x14ac:dyDescent="0.25">
      <c r="A268" s="190">
        <f t="shared" si="19"/>
        <v>579</v>
      </c>
      <c r="B268" s="191" t="s">
        <v>298</v>
      </c>
      <c r="C268" s="192">
        <v>42572</v>
      </c>
      <c r="D268" s="190" t="str">
        <f t="shared" si="17"/>
        <v>J</v>
      </c>
      <c r="E268" s="193">
        <f t="shared" si="18"/>
        <v>29</v>
      </c>
      <c r="F268" s="194">
        <v>22</v>
      </c>
      <c r="G268" s="194">
        <v>36</v>
      </c>
      <c r="H268" s="194">
        <v>47</v>
      </c>
      <c r="I268" s="194">
        <v>42</v>
      </c>
      <c r="J268" s="194">
        <v>5</v>
      </c>
      <c r="K268" s="194">
        <v>4</v>
      </c>
      <c r="L268" s="194">
        <v>6</v>
      </c>
      <c r="M268" s="194">
        <v>4</v>
      </c>
      <c r="N268" s="190" t="s">
        <v>32</v>
      </c>
      <c r="O268" s="195"/>
    </row>
    <row r="269" spans="1:15" x14ac:dyDescent="0.25">
      <c r="A269" s="190">
        <f t="shared" si="19"/>
        <v>580</v>
      </c>
      <c r="B269" s="191" t="s">
        <v>299</v>
      </c>
      <c r="C269" s="192">
        <v>42574</v>
      </c>
      <c r="D269" s="190" t="str">
        <f t="shared" si="17"/>
        <v>S</v>
      </c>
      <c r="E269" s="193">
        <f t="shared" si="18"/>
        <v>29</v>
      </c>
      <c r="F269" s="194">
        <v>6</v>
      </c>
      <c r="G269" s="194">
        <v>11</v>
      </c>
      <c r="H269" s="194">
        <v>12</v>
      </c>
      <c r="I269" s="194">
        <v>25</v>
      </c>
      <c r="J269" s="194">
        <v>36</v>
      </c>
      <c r="K269" s="194">
        <v>46</v>
      </c>
      <c r="L269" s="194">
        <v>20</v>
      </c>
      <c r="M269" s="194">
        <v>2</v>
      </c>
      <c r="N269" s="190" t="s">
        <v>32</v>
      </c>
      <c r="O269" s="195"/>
    </row>
    <row r="270" spans="1:15" x14ac:dyDescent="0.25">
      <c r="A270" s="190">
        <f t="shared" si="19"/>
        <v>581</v>
      </c>
      <c r="B270" s="191" t="s">
        <v>300</v>
      </c>
      <c r="C270" s="192">
        <v>42579</v>
      </c>
      <c r="D270" s="190" t="str">
        <f t="shared" si="17"/>
        <v>J</v>
      </c>
      <c r="E270" s="193">
        <f t="shared" si="18"/>
        <v>30</v>
      </c>
      <c r="F270" s="194">
        <v>2</v>
      </c>
      <c r="G270" s="194">
        <v>20</v>
      </c>
      <c r="H270" s="194">
        <v>10</v>
      </c>
      <c r="I270" s="194">
        <v>40</v>
      </c>
      <c r="J270" s="194">
        <v>6</v>
      </c>
      <c r="K270" s="194">
        <v>38</v>
      </c>
      <c r="L270" s="194">
        <v>45</v>
      </c>
      <c r="M270" s="194">
        <v>3</v>
      </c>
      <c r="N270" s="190" t="s">
        <v>32</v>
      </c>
      <c r="O270" s="195"/>
    </row>
    <row r="271" spans="1:15" x14ac:dyDescent="0.25">
      <c r="A271" s="190">
        <f t="shared" si="19"/>
        <v>582</v>
      </c>
      <c r="B271" s="191" t="s">
        <v>301</v>
      </c>
      <c r="C271" s="192">
        <v>42581</v>
      </c>
      <c r="D271" s="190" t="str">
        <f t="shared" si="17"/>
        <v>S</v>
      </c>
      <c r="E271" s="193">
        <f t="shared" si="18"/>
        <v>30</v>
      </c>
      <c r="F271" s="194">
        <v>34</v>
      </c>
      <c r="G271" s="194">
        <v>28</v>
      </c>
      <c r="H271" s="194">
        <v>30</v>
      </c>
      <c r="I271" s="194">
        <v>11</v>
      </c>
      <c r="J271" s="194">
        <v>32</v>
      </c>
      <c r="K271" s="194">
        <v>24</v>
      </c>
      <c r="L271" s="194">
        <v>25</v>
      </c>
      <c r="M271" s="194">
        <v>5</v>
      </c>
      <c r="N271" s="190" t="s">
        <v>32</v>
      </c>
      <c r="O271" s="195"/>
    </row>
    <row r="272" spans="1:15" x14ac:dyDescent="0.25">
      <c r="A272" s="190">
        <f t="shared" si="19"/>
        <v>583</v>
      </c>
      <c r="B272" s="191" t="s">
        <v>302</v>
      </c>
      <c r="C272" s="196">
        <v>42586</v>
      </c>
      <c r="D272" s="190" t="str">
        <f t="shared" si="17"/>
        <v>J</v>
      </c>
      <c r="E272" s="193">
        <f t="shared" si="18"/>
        <v>31</v>
      </c>
      <c r="F272" s="194">
        <v>5</v>
      </c>
      <c r="G272" s="194">
        <v>8</v>
      </c>
      <c r="H272" s="194">
        <v>12</v>
      </c>
      <c r="I272" s="194">
        <v>14</v>
      </c>
      <c r="J272" s="194">
        <v>21</v>
      </c>
      <c r="K272" s="194">
        <v>28</v>
      </c>
      <c r="L272" s="194">
        <v>27</v>
      </c>
      <c r="M272" s="194">
        <v>6</v>
      </c>
      <c r="N272" s="190" t="s">
        <v>32</v>
      </c>
      <c r="O272" s="195"/>
    </row>
    <row r="273" spans="1:15" x14ac:dyDescent="0.25">
      <c r="A273" s="190">
        <f t="shared" si="19"/>
        <v>584</v>
      </c>
      <c r="B273" s="191" t="s">
        <v>303</v>
      </c>
      <c r="C273" s="192">
        <v>42588</v>
      </c>
      <c r="D273" s="190" t="str">
        <f t="shared" si="17"/>
        <v>S</v>
      </c>
      <c r="E273" s="193">
        <f t="shared" si="18"/>
        <v>31</v>
      </c>
      <c r="F273" s="194">
        <v>12</v>
      </c>
      <c r="G273" s="194">
        <v>17</v>
      </c>
      <c r="H273" s="194">
        <v>30</v>
      </c>
      <c r="I273" s="194">
        <v>39</v>
      </c>
      <c r="J273" s="194">
        <v>43</v>
      </c>
      <c r="K273" s="194">
        <v>47</v>
      </c>
      <c r="L273" s="194">
        <v>32</v>
      </c>
      <c r="M273" s="194">
        <v>2</v>
      </c>
      <c r="N273" s="190" t="s">
        <v>32</v>
      </c>
      <c r="O273" s="195"/>
    </row>
    <row r="274" spans="1:15" x14ac:dyDescent="0.25">
      <c r="A274" s="190">
        <f t="shared" si="19"/>
        <v>585</v>
      </c>
      <c r="B274" s="191" t="s">
        <v>304</v>
      </c>
      <c r="C274" s="192">
        <v>42593</v>
      </c>
      <c r="D274" s="190" t="str">
        <f t="shared" si="17"/>
        <v>J</v>
      </c>
      <c r="E274" s="193">
        <f t="shared" si="18"/>
        <v>32</v>
      </c>
      <c r="F274" s="190">
        <v>11</v>
      </c>
      <c r="G274" s="190">
        <v>13</v>
      </c>
      <c r="H274" s="190">
        <v>20</v>
      </c>
      <c r="I274" s="190">
        <v>31</v>
      </c>
      <c r="J274" s="190">
        <v>34</v>
      </c>
      <c r="K274" s="190">
        <v>40</v>
      </c>
      <c r="L274" s="190">
        <v>24</v>
      </c>
      <c r="M274" s="190">
        <v>8</v>
      </c>
      <c r="N274" s="190" t="s">
        <v>32</v>
      </c>
      <c r="O274" s="195"/>
    </row>
    <row r="275" spans="1:15" x14ac:dyDescent="0.25">
      <c r="A275" s="190">
        <f t="shared" si="19"/>
        <v>586</v>
      </c>
      <c r="B275" s="191" t="s">
        <v>305</v>
      </c>
      <c r="C275" s="192">
        <v>42595</v>
      </c>
      <c r="D275" s="190" t="str">
        <f t="shared" si="17"/>
        <v>S</v>
      </c>
      <c r="E275" s="193">
        <f t="shared" si="18"/>
        <v>32</v>
      </c>
      <c r="F275" s="190">
        <v>40</v>
      </c>
      <c r="G275" s="190">
        <v>24</v>
      </c>
      <c r="H275" s="190">
        <v>33</v>
      </c>
      <c r="I275" s="190">
        <v>45</v>
      </c>
      <c r="J275" s="190">
        <v>10</v>
      </c>
      <c r="K275" s="190">
        <v>13</v>
      </c>
      <c r="L275" s="190">
        <v>32</v>
      </c>
      <c r="M275" s="190">
        <v>3</v>
      </c>
      <c r="N275" s="190" t="s">
        <v>32</v>
      </c>
      <c r="O275" s="195"/>
    </row>
    <row r="276" spans="1:15" x14ac:dyDescent="0.25">
      <c r="A276" s="190">
        <f t="shared" si="19"/>
        <v>587</v>
      </c>
      <c r="B276" s="191" t="s">
        <v>306</v>
      </c>
      <c r="C276" s="192">
        <v>42600</v>
      </c>
      <c r="D276" s="190" t="str">
        <f t="shared" si="17"/>
        <v>J</v>
      </c>
      <c r="E276" s="193">
        <f t="shared" si="18"/>
        <v>33</v>
      </c>
      <c r="F276" s="190">
        <v>33</v>
      </c>
      <c r="G276" s="190">
        <v>39</v>
      </c>
      <c r="H276" s="190">
        <v>37</v>
      </c>
      <c r="I276" s="190">
        <v>9</v>
      </c>
      <c r="J276" s="190">
        <v>14</v>
      </c>
      <c r="K276" s="190">
        <v>22</v>
      </c>
      <c r="L276" s="190">
        <v>46</v>
      </c>
      <c r="M276" s="190">
        <v>3</v>
      </c>
      <c r="N276" s="190" t="s">
        <v>32</v>
      </c>
      <c r="O276" s="195"/>
    </row>
    <row r="277" spans="1:15" x14ac:dyDescent="0.25">
      <c r="A277" s="190">
        <f t="shared" si="19"/>
        <v>588</v>
      </c>
      <c r="B277" s="191" t="s">
        <v>307</v>
      </c>
      <c r="C277" s="192">
        <v>42602</v>
      </c>
      <c r="D277" s="190" t="str">
        <f t="shared" si="17"/>
        <v>S</v>
      </c>
      <c r="E277" s="193">
        <f t="shared" si="18"/>
        <v>33</v>
      </c>
      <c r="F277" s="190">
        <v>26</v>
      </c>
      <c r="G277" s="190">
        <v>34</v>
      </c>
      <c r="H277" s="190">
        <v>17</v>
      </c>
      <c r="I277" s="190">
        <v>2</v>
      </c>
      <c r="J277" s="190">
        <v>11</v>
      </c>
      <c r="K277" s="190">
        <v>40</v>
      </c>
      <c r="L277" s="190">
        <v>22</v>
      </c>
      <c r="M277" s="190">
        <v>0</v>
      </c>
      <c r="N277" s="190" t="s">
        <v>32</v>
      </c>
      <c r="O277" s="195"/>
    </row>
    <row r="278" spans="1:15" x14ac:dyDescent="0.25">
      <c r="A278" s="190">
        <f t="shared" si="19"/>
        <v>589</v>
      </c>
      <c r="B278" s="191" t="s">
        <v>308</v>
      </c>
      <c r="C278" s="192">
        <v>42607</v>
      </c>
      <c r="D278" s="190" t="str">
        <f t="shared" si="17"/>
        <v>J</v>
      </c>
      <c r="E278" s="193">
        <f t="shared" si="18"/>
        <v>34</v>
      </c>
      <c r="F278" s="190">
        <v>26</v>
      </c>
      <c r="G278" s="190">
        <v>7</v>
      </c>
      <c r="H278" s="190">
        <v>35</v>
      </c>
      <c r="I278" s="190">
        <v>10</v>
      </c>
      <c r="J278" s="190">
        <v>40</v>
      </c>
      <c r="K278" s="190">
        <v>16</v>
      </c>
      <c r="L278" s="190">
        <v>49</v>
      </c>
      <c r="M278" s="190">
        <v>8</v>
      </c>
      <c r="N278" s="190" t="s">
        <v>32</v>
      </c>
      <c r="O278" s="195"/>
    </row>
    <row r="279" spans="1:15" x14ac:dyDescent="0.25">
      <c r="A279" s="190">
        <f t="shared" si="19"/>
        <v>590</v>
      </c>
      <c r="B279" s="191" t="s">
        <v>309</v>
      </c>
      <c r="C279" s="192">
        <v>42609</v>
      </c>
      <c r="D279" s="190" t="str">
        <f t="shared" si="17"/>
        <v>S</v>
      </c>
      <c r="E279" s="193">
        <f t="shared" si="18"/>
        <v>34</v>
      </c>
      <c r="F279" s="190">
        <v>6</v>
      </c>
      <c r="G279" s="190">
        <v>9</v>
      </c>
      <c r="H279" s="190">
        <v>14</v>
      </c>
      <c r="I279" s="190">
        <v>32</v>
      </c>
      <c r="J279" s="190">
        <v>36</v>
      </c>
      <c r="K279" s="190">
        <v>45</v>
      </c>
      <c r="L279" s="190">
        <v>10</v>
      </c>
      <c r="M279" s="190">
        <v>4</v>
      </c>
      <c r="N279" s="190" t="s">
        <v>32</v>
      </c>
      <c r="O279" s="195"/>
    </row>
    <row r="280" spans="1:15" x14ac:dyDescent="0.25">
      <c r="A280" s="190">
        <f t="shared" si="19"/>
        <v>591</v>
      </c>
      <c r="B280" s="191" t="s">
        <v>310</v>
      </c>
      <c r="C280" s="196">
        <v>42614</v>
      </c>
      <c r="D280" s="193" t="str">
        <f t="shared" si="17"/>
        <v>J</v>
      </c>
      <c r="E280" s="193">
        <f t="shared" si="18"/>
        <v>35</v>
      </c>
      <c r="F280" s="190">
        <v>17</v>
      </c>
      <c r="G280" s="190">
        <v>19</v>
      </c>
      <c r="H280" s="190">
        <v>21</v>
      </c>
      <c r="I280" s="190">
        <v>31</v>
      </c>
      <c r="J280" s="190">
        <v>35</v>
      </c>
      <c r="K280" s="190">
        <v>48</v>
      </c>
      <c r="L280" s="190">
        <v>4</v>
      </c>
      <c r="M280" s="190">
        <v>7</v>
      </c>
      <c r="N280" s="190" t="s">
        <v>32</v>
      </c>
      <c r="O280" s="195"/>
    </row>
    <row r="281" spans="1:15" x14ac:dyDescent="0.25">
      <c r="A281" s="190">
        <f t="shared" si="19"/>
        <v>592</v>
      </c>
      <c r="B281" s="191" t="s">
        <v>311</v>
      </c>
      <c r="C281" s="196">
        <v>42616</v>
      </c>
      <c r="D281" s="193" t="str">
        <f t="shared" si="17"/>
        <v>S</v>
      </c>
      <c r="E281" s="193">
        <f t="shared" si="18"/>
        <v>35</v>
      </c>
      <c r="F281" s="190">
        <v>4</v>
      </c>
      <c r="G281" s="190">
        <v>14</v>
      </c>
      <c r="H281" s="190">
        <v>30</v>
      </c>
      <c r="I281" s="190">
        <v>31</v>
      </c>
      <c r="J281" s="190">
        <v>34</v>
      </c>
      <c r="K281" s="190">
        <v>44</v>
      </c>
      <c r="L281" s="190">
        <v>20</v>
      </c>
      <c r="M281" s="190">
        <v>5</v>
      </c>
      <c r="N281" s="190" t="s">
        <v>32</v>
      </c>
      <c r="O281" s="195"/>
    </row>
    <row r="282" spans="1:15" x14ac:dyDescent="0.25">
      <c r="A282" s="190">
        <f t="shared" si="19"/>
        <v>593</v>
      </c>
      <c r="B282" s="191" t="s">
        <v>312</v>
      </c>
      <c r="C282" s="196">
        <v>42621</v>
      </c>
      <c r="D282" s="193" t="str">
        <f t="shared" ref="D282:D345" si="20">CHOOSE(WEEKDAY(C282),"D","L","M","X","J","V","S")</f>
        <v>J</v>
      </c>
      <c r="E282" s="193">
        <f t="shared" ref="E282:E345" si="21">WEEKNUM(C282,21)</f>
        <v>36</v>
      </c>
      <c r="F282" s="190">
        <v>4</v>
      </c>
      <c r="G282" s="190">
        <v>5</v>
      </c>
      <c r="H282" s="190">
        <v>7</v>
      </c>
      <c r="I282" s="190">
        <v>29</v>
      </c>
      <c r="J282" s="190">
        <v>42</v>
      </c>
      <c r="K282" s="190">
        <v>46</v>
      </c>
      <c r="L282" s="190">
        <v>43</v>
      </c>
      <c r="M282" s="190">
        <v>7</v>
      </c>
      <c r="N282" s="190" t="s">
        <v>32</v>
      </c>
      <c r="O282" s="195"/>
    </row>
    <row r="283" spans="1:15" x14ac:dyDescent="0.25">
      <c r="A283" s="190">
        <f t="shared" si="19"/>
        <v>594</v>
      </c>
      <c r="B283" s="191" t="s">
        <v>313</v>
      </c>
      <c r="C283" s="196">
        <v>42623</v>
      </c>
      <c r="D283" s="193" t="str">
        <f t="shared" si="20"/>
        <v>S</v>
      </c>
      <c r="E283" s="193">
        <f t="shared" si="21"/>
        <v>36</v>
      </c>
      <c r="F283" s="190">
        <v>24</v>
      </c>
      <c r="G283" s="190">
        <v>44</v>
      </c>
      <c r="H283" s="190">
        <v>38</v>
      </c>
      <c r="I283" s="190">
        <v>34</v>
      </c>
      <c r="J283" s="190">
        <v>39</v>
      </c>
      <c r="K283" s="190">
        <v>28</v>
      </c>
      <c r="L283" s="190">
        <v>6</v>
      </c>
      <c r="M283" s="190">
        <v>2</v>
      </c>
      <c r="N283" s="190" t="s">
        <v>32</v>
      </c>
      <c r="O283" s="195"/>
    </row>
    <row r="284" spans="1:15" x14ac:dyDescent="0.25">
      <c r="A284" s="190">
        <f t="shared" si="19"/>
        <v>595</v>
      </c>
      <c r="B284" s="191" t="s">
        <v>314</v>
      </c>
      <c r="C284" s="196">
        <v>42628</v>
      </c>
      <c r="D284" s="193" t="str">
        <f t="shared" si="20"/>
        <v>J</v>
      </c>
      <c r="E284" s="193">
        <f t="shared" si="21"/>
        <v>37</v>
      </c>
      <c r="F284" s="190">
        <v>40</v>
      </c>
      <c r="G284" s="190">
        <v>14</v>
      </c>
      <c r="H284" s="190">
        <v>24</v>
      </c>
      <c r="I284" s="190">
        <v>7</v>
      </c>
      <c r="J284" s="190">
        <v>35</v>
      </c>
      <c r="K284" s="190">
        <v>34</v>
      </c>
      <c r="L284" s="190">
        <v>25</v>
      </c>
      <c r="M284" s="190">
        <v>3</v>
      </c>
      <c r="N284" s="190" t="s">
        <v>32</v>
      </c>
      <c r="O284" s="195"/>
    </row>
    <row r="285" spans="1:15" x14ac:dyDescent="0.25">
      <c r="A285" s="190">
        <f t="shared" si="19"/>
        <v>596</v>
      </c>
      <c r="B285" s="191" t="s">
        <v>315</v>
      </c>
      <c r="C285" s="196">
        <v>42630</v>
      </c>
      <c r="D285" s="193" t="str">
        <f t="shared" si="20"/>
        <v>S</v>
      </c>
      <c r="E285" s="193">
        <f t="shared" si="21"/>
        <v>37</v>
      </c>
      <c r="F285" s="190">
        <v>20</v>
      </c>
      <c r="G285" s="190">
        <v>14</v>
      </c>
      <c r="H285" s="190">
        <v>32</v>
      </c>
      <c r="I285" s="190">
        <v>22</v>
      </c>
      <c r="J285" s="190">
        <v>8</v>
      </c>
      <c r="K285" s="190">
        <v>28</v>
      </c>
      <c r="L285" s="190">
        <v>45</v>
      </c>
      <c r="M285" s="190">
        <v>2</v>
      </c>
      <c r="N285" s="190" t="s">
        <v>32</v>
      </c>
      <c r="O285" s="195"/>
    </row>
    <row r="286" spans="1:15" x14ac:dyDescent="0.25">
      <c r="A286" s="190">
        <f t="shared" si="19"/>
        <v>597</v>
      </c>
      <c r="B286" s="191" t="s">
        <v>316</v>
      </c>
      <c r="C286" s="196">
        <v>42635</v>
      </c>
      <c r="D286" s="193" t="str">
        <f t="shared" si="20"/>
        <v>J</v>
      </c>
      <c r="E286" s="193">
        <f t="shared" si="21"/>
        <v>38</v>
      </c>
      <c r="F286" s="190">
        <v>49</v>
      </c>
      <c r="G286" s="190">
        <v>42</v>
      </c>
      <c r="H286" s="190">
        <v>9</v>
      </c>
      <c r="I286" s="190">
        <v>43</v>
      </c>
      <c r="J286" s="190">
        <v>15</v>
      </c>
      <c r="K286" s="190">
        <v>18</v>
      </c>
      <c r="L286" s="190">
        <v>41</v>
      </c>
      <c r="M286" s="190">
        <v>6</v>
      </c>
      <c r="N286" s="190" t="s">
        <v>32</v>
      </c>
      <c r="O286" s="195"/>
    </row>
    <row r="287" spans="1:15" x14ac:dyDescent="0.25">
      <c r="A287" s="190">
        <f t="shared" si="19"/>
        <v>598</v>
      </c>
      <c r="B287" s="191" t="s">
        <v>317</v>
      </c>
      <c r="C287" s="196">
        <v>42637</v>
      </c>
      <c r="D287" s="193" t="str">
        <f t="shared" si="20"/>
        <v>S</v>
      </c>
      <c r="E287" s="193">
        <f t="shared" si="21"/>
        <v>38</v>
      </c>
      <c r="F287" s="190">
        <v>45</v>
      </c>
      <c r="G287" s="190">
        <v>42</v>
      </c>
      <c r="H287" s="190">
        <v>4</v>
      </c>
      <c r="I287" s="190">
        <v>9</v>
      </c>
      <c r="J287" s="190">
        <v>48</v>
      </c>
      <c r="K287" s="190">
        <v>21</v>
      </c>
      <c r="L287" s="190">
        <v>27</v>
      </c>
      <c r="M287" s="190">
        <v>8</v>
      </c>
      <c r="N287" s="190" t="s">
        <v>32</v>
      </c>
      <c r="O287" s="195"/>
    </row>
    <row r="288" spans="1:15" x14ac:dyDescent="0.25">
      <c r="A288" s="190">
        <f t="shared" si="19"/>
        <v>599</v>
      </c>
      <c r="B288" s="191" t="s">
        <v>318</v>
      </c>
      <c r="C288" s="196">
        <v>42642</v>
      </c>
      <c r="D288" s="193" t="str">
        <f t="shared" si="20"/>
        <v>J</v>
      </c>
      <c r="E288" s="193">
        <f t="shared" si="21"/>
        <v>39</v>
      </c>
      <c r="F288" s="190">
        <v>42</v>
      </c>
      <c r="G288" s="190">
        <v>14</v>
      </c>
      <c r="H288" s="190">
        <v>8</v>
      </c>
      <c r="I288" s="190">
        <v>28</v>
      </c>
      <c r="J288" s="190">
        <v>40</v>
      </c>
      <c r="K288" s="190">
        <v>39</v>
      </c>
      <c r="L288" s="190">
        <v>49</v>
      </c>
      <c r="M288" s="190">
        <v>2</v>
      </c>
      <c r="N288" s="190" t="s">
        <v>32</v>
      </c>
      <c r="O288" s="195"/>
    </row>
    <row r="289" spans="1:15" x14ac:dyDescent="0.25">
      <c r="A289" s="190">
        <f t="shared" si="19"/>
        <v>600</v>
      </c>
      <c r="B289" s="191" t="s">
        <v>319</v>
      </c>
      <c r="C289" s="196">
        <v>42644</v>
      </c>
      <c r="D289" s="193" t="str">
        <f t="shared" si="20"/>
        <v>S</v>
      </c>
      <c r="E289" s="193">
        <f t="shared" si="21"/>
        <v>39</v>
      </c>
      <c r="F289" s="190">
        <v>16</v>
      </c>
      <c r="G289" s="190">
        <v>42</v>
      </c>
      <c r="H289" s="190">
        <v>20</v>
      </c>
      <c r="I289" s="190">
        <v>2</v>
      </c>
      <c r="J289" s="190">
        <v>35</v>
      </c>
      <c r="K289" s="190">
        <v>7</v>
      </c>
      <c r="L289" s="190">
        <v>10</v>
      </c>
      <c r="M289" s="190">
        <v>6</v>
      </c>
      <c r="N289" s="190" t="s">
        <v>32</v>
      </c>
      <c r="O289" s="195"/>
    </row>
    <row r="290" spans="1:15" x14ac:dyDescent="0.25">
      <c r="A290" s="190">
        <f t="shared" si="19"/>
        <v>601</v>
      </c>
      <c r="B290" s="191" t="s">
        <v>320</v>
      </c>
      <c r="C290" s="196">
        <v>42649</v>
      </c>
      <c r="D290" s="193" t="str">
        <f t="shared" si="20"/>
        <v>J</v>
      </c>
      <c r="E290" s="193">
        <f t="shared" si="21"/>
        <v>40</v>
      </c>
      <c r="F290" s="190">
        <v>30</v>
      </c>
      <c r="G290" s="190">
        <v>41</v>
      </c>
      <c r="H290" s="190">
        <v>26</v>
      </c>
      <c r="I290" s="190">
        <v>19</v>
      </c>
      <c r="J290" s="190">
        <v>3</v>
      </c>
      <c r="K290" s="190">
        <v>23</v>
      </c>
      <c r="L290" s="190">
        <v>13</v>
      </c>
      <c r="M290" s="190">
        <v>4</v>
      </c>
      <c r="N290" s="190" t="s">
        <v>32</v>
      </c>
      <c r="O290" s="195"/>
    </row>
    <row r="291" spans="1:15" x14ac:dyDescent="0.25">
      <c r="A291" s="190">
        <f t="shared" si="19"/>
        <v>602</v>
      </c>
      <c r="B291" s="191" t="s">
        <v>321</v>
      </c>
      <c r="C291" s="196">
        <v>42651</v>
      </c>
      <c r="D291" s="193" t="str">
        <f t="shared" si="20"/>
        <v>S</v>
      </c>
      <c r="E291" s="193">
        <f t="shared" si="21"/>
        <v>40</v>
      </c>
      <c r="F291" s="190">
        <v>4</v>
      </c>
      <c r="G291" s="190">
        <v>9</v>
      </c>
      <c r="H291" s="190">
        <v>20</v>
      </c>
      <c r="I291" s="190">
        <v>29</v>
      </c>
      <c r="J291" s="190">
        <v>41</v>
      </c>
      <c r="K291" s="190">
        <v>49</v>
      </c>
      <c r="L291" s="190">
        <v>24</v>
      </c>
      <c r="M291" s="190">
        <v>2</v>
      </c>
      <c r="N291" s="190" t="s">
        <v>32</v>
      </c>
      <c r="O291" s="195"/>
    </row>
    <row r="292" spans="1:15" x14ac:dyDescent="0.25">
      <c r="A292" s="190">
        <f t="shared" si="19"/>
        <v>603</v>
      </c>
      <c r="B292" s="191" t="s">
        <v>322</v>
      </c>
      <c r="C292" s="196">
        <v>42656</v>
      </c>
      <c r="D292" s="193" t="str">
        <f t="shared" si="20"/>
        <v>J</v>
      </c>
      <c r="E292" s="193">
        <f t="shared" si="21"/>
        <v>41</v>
      </c>
      <c r="F292" s="190">
        <v>18</v>
      </c>
      <c r="G292" s="190">
        <v>1</v>
      </c>
      <c r="H292" s="190">
        <v>36</v>
      </c>
      <c r="I292" s="190">
        <v>21</v>
      </c>
      <c r="J292" s="190">
        <v>32</v>
      </c>
      <c r="K292" s="190">
        <v>5</v>
      </c>
      <c r="L292" s="190">
        <v>45</v>
      </c>
      <c r="M292" s="190">
        <v>8</v>
      </c>
      <c r="N292" s="190" t="s">
        <v>32</v>
      </c>
      <c r="O292" s="195"/>
    </row>
    <row r="293" spans="1:15" x14ac:dyDescent="0.25">
      <c r="A293" s="190">
        <f t="shared" si="19"/>
        <v>604</v>
      </c>
      <c r="B293" s="191" t="s">
        <v>323</v>
      </c>
      <c r="C293" s="196">
        <v>42658</v>
      </c>
      <c r="D293" s="193" t="str">
        <f t="shared" si="20"/>
        <v>S</v>
      </c>
      <c r="E293" s="193">
        <f t="shared" si="21"/>
        <v>41</v>
      </c>
      <c r="F293" s="190">
        <v>49</v>
      </c>
      <c r="G293" s="190">
        <v>27</v>
      </c>
      <c r="H293" s="190">
        <v>43</v>
      </c>
      <c r="I293" s="190">
        <v>1</v>
      </c>
      <c r="J293" s="190">
        <v>22</v>
      </c>
      <c r="K293" s="190">
        <v>42</v>
      </c>
      <c r="L293" s="190">
        <v>8</v>
      </c>
      <c r="M293" s="190">
        <v>2</v>
      </c>
      <c r="N293" s="190" t="s">
        <v>32</v>
      </c>
      <c r="O293" s="195"/>
    </row>
    <row r="294" spans="1:15" x14ac:dyDescent="0.25">
      <c r="A294" s="190">
        <f t="shared" si="19"/>
        <v>605</v>
      </c>
      <c r="B294" s="191" t="s">
        <v>324</v>
      </c>
      <c r="C294" s="196">
        <v>42663</v>
      </c>
      <c r="D294" s="193" t="str">
        <f t="shared" si="20"/>
        <v>J</v>
      </c>
      <c r="E294" s="193">
        <f t="shared" si="21"/>
        <v>42</v>
      </c>
      <c r="F294" s="190">
        <v>21</v>
      </c>
      <c r="G294" s="190">
        <v>18</v>
      </c>
      <c r="H294" s="190">
        <v>5</v>
      </c>
      <c r="I294" s="190">
        <v>7</v>
      </c>
      <c r="J294" s="190">
        <v>20</v>
      </c>
      <c r="K294" s="190">
        <v>15</v>
      </c>
      <c r="L294" s="190">
        <v>17</v>
      </c>
      <c r="M294" s="190">
        <v>8</v>
      </c>
      <c r="N294" s="190" t="s">
        <v>32</v>
      </c>
      <c r="O294" s="195"/>
    </row>
    <row r="295" spans="1:15" x14ac:dyDescent="0.25">
      <c r="A295" s="190">
        <f t="shared" si="19"/>
        <v>606</v>
      </c>
      <c r="B295" s="191" t="s">
        <v>325</v>
      </c>
      <c r="C295" s="196">
        <v>42665</v>
      </c>
      <c r="D295" s="193" t="str">
        <f t="shared" si="20"/>
        <v>S</v>
      </c>
      <c r="E295" s="193">
        <f t="shared" si="21"/>
        <v>42</v>
      </c>
      <c r="F295" s="190">
        <v>31</v>
      </c>
      <c r="G295" s="190">
        <v>13</v>
      </c>
      <c r="H295" s="190">
        <v>15</v>
      </c>
      <c r="I295" s="190">
        <v>43</v>
      </c>
      <c r="J295" s="190">
        <v>12</v>
      </c>
      <c r="K295" s="190">
        <v>32</v>
      </c>
      <c r="L295" s="190">
        <v>6</v>
      </c>
      <c r="M295" s="190">
        <v>8</v>
      </c>
      <c r="N295" s="190" t="s">
        <v>32</v>
      </c>
      <c r="O295" s="195"/>
    </row>
    <row r="296" spans="1:15" x14ac:dyDescent="0.25">
      <c r="A296" s="190">
        <f t="shared" si="19"/>
        <v>607</v>
      </c>
      <c r="B296" s="191" t="s">
        <v>326</v>
      </c>
      <c r="C296" s="196">
        <v>42670</v>
      </c>
      <c r="D296" s="193" t="str">
        <f t="shared" si="20"/>
        <v>J</v>
      </c>
      <c r="E296" s="193">
        <f t="shared" si="21"/>
        <v>43</v>
      </c>
      <c r="F296" s="190">
        <v>4</v>
      </c>
      <c r="G296" s="190">
        <v>23</v>
      </c>
      <c r="H296" s="190">
        <v>2</v>
      </c>
      <c r="I296" s="190">
        <v>22</v>
      </c>
      <c r="J296" s="190">
        <v>35</v>
      </c>
      <c r="K296" s="190">
        <v>32</v>
      </c>
      <c r="L296" s="190">
        <v>21</v>
      </c>
      <c r="M296" s="190">
        <v>8</v>
      </c>
      <c r="N296" s="190" t="s">
        <v>32</v>
      </c>
      <c r="O296" s="195"/>
    </row>
    <row r="297" spans="1:15" x14ac:dyDescent="0.25">
      <c r="A297" s="190">
        <f t="shared" si="19"/>
        <v>608</v>
      </c>
      <c r="B297" s="191" t="s">
        <v>327</v>
      </c>
      <c r="C297" s="196">
        <v>42672</v>
      </c>
      <c r="D297" s="193" t="str">
        <f t="shared" si="20"/>
        <v>S</v>
      </c>
      <c r="E297" s="193">
        <f t="shared" si="21"/>
        <v>43</v>
      </c>
      <c r="F297" s="190">
        <v>38</v>
      </c>
      <c r="G297" s="190">
        <v>26</v>
      </c>
      <c r="H297" s="190">
        <v>4</v>
      </c>
      <c r="I297" s="190">
        <v>16</v>
      </c>
      <c r="J297" s="190">
        <v>14</v>
      </c>
      <c r="K297" s="190">
        <v>47</v>
      </c>
      <c r="L297" s="190">
        <v>22</v>
      </c>
      <c r="M297" s="190">
        <v>8</v>
      </c>
      <c r="N297" s="190" t="s">
        <v>32</v>
      </c>
      <c r="O297" s="195"/>
    </row>
    <row r="298" spans="1:15" x14ac:dyDescent="0.25">
      <c r="A298" s="190">
        <f t="shared" si="19"/>
        <v>609</v>
      </c>
      <c r="B298" s="191" t="s">
        <v>328</v>
      </c>
      <c r="C298" s="196">
        <v>42677</v>
      </c>
      <c r="D298" s="193" t="str">
        <f t="shared" si="20"/>
        <v>J</v>
      </c>
      <c r="E298" s="193">
        <f t="shared" si="21"/>
        <v>44</v>
      </c>
      <c r="F298" s="190">
        <v>30</v>
      </c>
      <c r="G298" s="190">
        <v>29</v>
      </c>
      <c r="H298" s="190">
        <v>46</v>
      </c>
      <c r="I298" s="190">
        <v>21</v>
      </c>
      <c r="J298" s="190">
        <v>12</v>
      </c>
      <c r="K298" s="190">
        <v>44</v>
      </c>
      <c r="L298" s="190">
        <v>45</v>
      </c>
      <c r="M298" s="190">
        <v>2</v>
      </c>
      <c r="N298" s="190" t="s">
        <v>32</v>
      </c>
      <c r="O298" s="195"/>
    </row>
    <row r="299" spans="1:15" x14ac:dyDescent="0.25">
      <c r="A299" s="190">
        <f t="shared" si="19"/>
        <v>610</v>
      </c>
      <c r="B299" s="191" t="s">
        <v>329</v>
      </c>
      <c r="C299" s="196">
        <v>42679</v>
      </c>
      <c r="D299" s="193" t="str">
        <f t="shared" si="20"/>
        <v>S</v>
      </c>
      <c r="E299" s="193">
        <f t="shared" si="21"/>
        <v>44</v>
      </c>
      <c r="F299" s="190">
        <v>14</v>
      </c>
      <c r="G299" s="190">
        <v>7</v>
      </c>
      <c r="H299" s="190">
        <v>49</v>
      </c>
      <c r="I299" s="190">
        <v>4</v>
      </c>
      <c r="J299" s="190">
        <v>30</v>
      </c>
      <c r="K299" s="190">
        <v>46</v>
      </c>
      <c r="L299" s="190">
        <v>29</v>
      </c>
      <c r="M299" s="190">
        <v>8</v>
      </c>
      <c r="N299" s="190" t="s">
        <v>32</v>
      </c>
      <c r="O299" s="195"/>
    </row>
    <row r="300" spans="1:15" x14ac:dyDescent="0.25">
      <c r="A300" s="190">
        <f t="shared" si="19"/>
        <v>611</v>
      </c>
      <c r="B300" s="191" t="s">
        <v>330</v>
      </c>
      <c r="C300" s="196">
        <v>42684</v>
      </c>
      <c r="D300" s="193" t="str">
        <f t="shared" si="20"/>
        <v>J</v>
      </c>
      <c r="E300" s="193">
        <f t="shared" si="21"/>
        <v>45</v>
      </c>
      <c r="F300" s="190">
        <v>48</v>
      </c>
      <c r="G300" s="190">
        <v>22</v>
      </c>
      <c r="H300" s="190">
        <v>28</v>
      </c>
      <c r="I300" s="190">
        <v>2</v>
      </c>
      <c r="J300" s="190">
        <v>8</v>
      </c>
      <c r="K300" s="190">
        <v>15</v>
      </c>
      <c r="L300" s="190">
        <v>29</v>
      </c>
      <c r="M300" s="190">
        <v>6</v>
      </c>
      <c r="N300" s="190" t="s">
        <v>32</v>
      </c>
      <c r="O300" s="195"/>
    </row>
    <row r="301" spans="1:15" x14ac:dyDescent="0.25">
      <c r="A301" s="190">
        <f t="shared" si="19"/>
        <v>612</v>
      </c>
      <c r="B301" s="191" t="s">
        <v>331</v>
      </c>
      <c r="C301" s="196">
        <v>42686</v>
      </c>
      <c r="D301" s="193" t="str">
        <f t="shared" si="20"/>
        <v>S</v>
      </c>
      <c r="E301" s="193">
        <f t="shared" si="21"/>
        <v>45</v>
      </c>
      <c r="F301" s="190">
        <v>5</v>
      </c>
      <c r="G301" s="190">
        <v>22</v>
      </c>
      <c r="H301" s="190">
        <v>26</v>
      </c>
      <c r="I301" s="190">
        <v>33</v>
      </c>
      <c r="J301" s="190">
        <v>47</v>
      </c>
      <c r="K301" s="190">
        <v>48</v>
      </c>
      <c r="L301" s="190">
        <v>4</v>
      </c>
      <c r="M301" s="190">
        <v>0</v>
      </c>
      <c r="N301" s="190" t="s">
        <v>32</v>
      </c>
      <c r="O301" s="195"/>
    </row>
    <row r="302" spans="1:15" x14ac:dyDescent="0.25">
      <c r="A302" s="190">
        <f t="shared" si="19"/>
        <v>613</v>
      </c>
      <c r="B302" s="191" t="s">
        <v>332</v>
      </c>
      <c r="C302" s="196">
        <v>42691</v>
      </c>
      <c r="D302" s="193" t="str">
        <f t="shared" si="20"/>
        <v>J</v>
      </c>
      <c r="E302" s="193">
        <f t="shared" si="21"/>
        <v>46</v>
      </c>
      <c r="F302" s="190">
        <v>2</v>
      </c>
      <c r="G302" s="190">
        <v>9</v>
      </c>
      <c r="H302" s="190">
        <v>16</v>
      </c>
      <c r="I302" s="190">
        <v>21</v>
      </c>
      <c r="J302" s="190">
        <v>30</v>
      </c>
      <c r="K302" s="190">
        <v>31</v>
      </c>
      <c r="L302" s="190">
        <v>34</v>
      </c>
      <c r="M302" s="190">
        <v>1</v>
      </c>
      <c r="N302" s="190" t="s">
        <v>32</v>
      </c>
      <c r="O302" s="195"/>
    </row>
    <row r="303" spans="1:15" x14ac:dyDescent="0.25">
      <c r="A303" s="190">
        <f t="shared" si="19"/>
        <v>614</v>
      </c>
      <c r="B303" s="191" t="s">
        <v>333</v>
      </c>
      <c r="C303" s="196">
        <v>42693</v>
      </c>
      <c r="D303" s="193" t="str">
        <f t="shared" si="20"/>
        <v>S</v>
      </c>
      <c r="E303" s="193">
        <f t="shared" si="21"/>
        <v>46</v>
      </c>
      <c r="F303" s="190">
        <v>48</v>
      </c>
      <c r="G303" s="190">
        <v>39</v>
      </c>
      <c r="H303" s="190">
        <v>15</v>
      </c>
      <c r="I303" s="190">
        <v>46</v>
      </c>
      <c r="J303" s="190">
        <v>6</v>
      </c>
      <c r="K303" s="190">
        <v>14</v>
      </c>
      <c r="L303" s="190">
        <v>41</v>
      </c>
      <c r="M303" s="190">
        <v>0</v>
      </c>
      <c r="N303" s="190" t="s">
        <v>32</v>
      </c>
      <c r="O303" s="195"/>
    </row>
    <row r="304" spans="1:15" x14ac:dyDescent="0.25">
      <c r="A304" s="190">
        <f t="shared" si="19"/>
        <v>615</v>
      </c>
      <c r="B304" s="191" t="s">
        <v>334</v>
      </c>
      <c r="C304" s="196">
        <v>42698</v>
      </c>
      <c r="D304" s="193" t="str">
        <f t="shared" si="20"/>
        <v>J</v>
      </c>
      <c r="E304" s="193">
        <f t="shared" si="21"/>
        <v>47</v>
      </c>
      <c r="F304" s="190">
        <v>1</v>
      </c>
      <c r="G304" s="190">
        <v>6</v>
      </c>
      <c r="H304" s="190">
        <v>10</v>
      </c>
      <c r="I304" s="190">
        <v>14</v>
      </c>
      <c r="J304" s="190">
        <v>34</v>
      </c>
      <c r="K304" s="190">
        <v>46</v>
      </c>
      <c r="L304" s="190">
        <v>24</v>
      </c>
      <c r="M304" s="190">
        <v>4</v>
      </c>
      <c r="N304" s="190" t="s">
        <v>32</v>
      </c>
      <c r="O304" s="195"/>
    </row>
    <row r="305" spans="1:15" x14ac:dyDescent="0.25">
      <c r="A305" s="190">
        <f t="shared" si="19"/>
        <v>616</v>
      </c>
      <c r="B305" s="191" t="s">
        <v>335</v>
      </c>
      <c r="C305" s="196">
        <v>42700</v>
      </c>
      <c r="D305" s="193" t="str">
        <f t="shared" si="20"/>
        <v>S</v>
      </c>
      <c r="E305" s="193">
        <f t="shared" si="21"/>
        <v>47</v>
      </c>
      <c r="F305" s="190">
        <v>15</v>
      </c>
      <c r="G305" s="190">
        <v>28</v>
      </c>
      <c r="H305" s="190">
        <v>19</v>
      </c>
      <c r="I305" s="190">
        <v>20</v>
      </c>
      <c r="J305" s="190">
        <v>3</v>
      </c>
      <c r="K305" s="190">
        <v>14</v>
      </c>
      <c r="L305" s="190">
        <v>47</v>
      </c>
      <c r="M305" s="190">
        <v>4</v>
      </c>
      <c r="N305" s="190" t="s">
        <v>32</v>
      </c>
      <c r="O305" s="195"/>
    </row>
    <row r="306" spans="1:15" x14ac:dyDescent="0.25">
      <c r="A306" s="190">
        <f t="shared" si="19"/>
        <v>617</v>
      </c>
      <c r="B306" s="191" t="s">
        <v>335</v>
      </c>
      <c r="C306" s="196">
        <v>42705</v>
      </c>
      <c r="D306" s="193" t="str">
        <f t="shared" si="20"/>
        <v>J</v>
      </c>
      <c r="E306" s="193">
        <f t="shared" si="21"/>
        <v>48</v>
      </c>
      <c r="F306" s="190">
        <v>22</v>
      </c>
      <c r="G306" s="190">
        <v>30</v>
      </c>
      <c r="H306" s="190">
        <v>33</v>
      </c>
      <c r="I306" s="190">
        <v>40</v>
      </c>
      <c r="J306" s="190">
        <v>42</v>
      </c>
      <c r="K306" s="190">
        <v>45</v>
      </c>
      <c r="L306" s="190">
        <v>31</v>
      </c>
      <c r="M306" s="190">
        <v>7</v>
      </c>
      <c r="N306" s="190" t="s">
        <v>32</v>
      </c>
      <c r="O306" s="195"/>
    </row>
    <row r="307" spans="1:15" x14ac:dyDescent="0.25">
      <c r="A307" s="190">
        <f t="shared" si="19"/>
        <v>618</v>
      </c>
      <c r="B307" s="191" t="s">
        <v>335</v>
      </c>
      <c r="C307" s="196">
        <v>42707</v>
      </c>
      <c r="D307" s="193" t="str">
        <f t="shared" si="20"/>
        <v>S</v>
      </c>
      <c r="E307" s="193">
        <f t="shared" si="21"/>
        <v>48</v>
      </c>
      <c r="F307" s="190">
        <v>3</v>
      </c>
      <c r="G307" s="190">
        <v>5</v>
      </c>
      <c r="H307" s="190">
        <v>8</v>
      </c>
      <c r="I307" s="190">
        <v>13</v>
      </c>
      <c r="J307" s="190">
        <v>21</v>
      </c>
      <c r="K307" s="190">
        <v>43</v>
      </c>
      <c r="L307" s="190">
        <v>46</v>
      </c>
      <c r="M307" s="190">
        <v>8</v>
      </c>
      <c r="N307" s="190" t="s">
        <v>32</v>
      </c>
      <c r="O307" s="195"/>
    </row>
    <row r="308" spans="1:15" x14ac:dyDescent="0.25">
      <c r="A308" s="190">
        <f t="shared" si="19"/>
        <v>619</v>
      </c>
      <c r="B308" s="191" t="s">
        <v>336</v>
      </c>
      <c r="C308" s="196">
        <v>42712</v>
      </c>
      <c r="D308" s="193" t="str">
        <f t="shared" si="20"/>
        <v>J</v>
      </c>
      <c r="E308" s="193">
        <f t="shared" si="21"/>
        <v>49</v>
      </c>
      <c r="F308" s="190">
        <v>44</v>
      </c>
      <c r="G308" s="190">
        <v>21</v>
      </c>
      <c r="H308" s="190">
        <v>7</v>
      </c>
      <c r="I308" s="190">
        <v>12</v>
      </c>
      <c r="J308" s="190">
        <v>46</v>
      </c>
      <c r="K308" s="190">
        <v>13</v>
      </c>
      <c r="L308" s="190">
        <v>1</v>
      </c>
      <c r="M308" s="190">
        <v>4</v>
      </c>
      <c r="N308" s="190" t="s">
        <v>32</v>
      </c>
      <c r="O308" s="195"/>
    </row>
    <row r="309" spans="1:15" x14ac:dyDescent="0.25">
      <c r="A309" s="190">
        <f t="shared" si="19"/>
        <v>620</v>
      </c>
      <c r="B309" s="191" t="s">
        <v>337</v>
      </c>
      <c r="C309" s="196">
        <v>42714</v>
      </c>
      <c r="D309" s="193" t="str">
        <f t="shared" si="20"/>
        <v>S</v>
      </c>
      <c r="E309" s="193">
        <f t="shared" si="21"/>
        <v>49</v>
      </c>
      <c r="F309" s="190">
        <v>37</v>
      </c>
      <c r="G309" s="190">
        <v>47</v>
      </c>
      <c r="H309" s="190">
        <v>9</v>
      </c>
      <c r="I309" s="190">
        <v>15</v>
      </c>
      <c r="J309" s="190">
        <v>49</v>
      </c>
      <c r="K309" s="190">
        <v>25</v>
      </c>
      <c r="L309" s="190">
        <v>40</v>
      </c>
      <c r="M309" s="190">
        <v>6</v>
      </c>
      <c r="N309" s="190" t="s">
        <v>32</v>
      </c>
      <c r="O309" s="195"/>
    </row>
    <row r="310" spans="1:15" x14ac:dyDescent="0.25">
      <c r="A310" s="190">
        <f t="shared" si="19"/>
        <v>621</v>
      </c>
      <c r="B310" s="191" t="s">
        <v>338</v>
      </c>
      <c r="C310" s="196">
        <v>42719</v>
      </c>
      <c r="D310" s="193" t="str">
        <f t="shared" si="20"/>
        <v>J</v>
      </c>
      <c r="E310" s="193">
        <f t="shared" si="21"/>
        <v>50</v>
      </c>
      <c r="F310" s="190">
        <v>38</v>
      </c>
      <c r="G310" s="190">
        <v>31</v>
      </c>
      <c r="H310" s="190">
        <v>16</v>
      </c>
      <c r="I310" s="190">
        <v>21</v>
      </c>
      <c r="J310" s="190">
        <v>17</v>
      </c>
      <c r="K310" s="190">
        <v>26</v>
      </c>
      <c r="L310" s="190">
        <v>3</v>
      </c>
      <c r="M310" s="190">
        <v>3</v>
      </c>
      <c r="N310" s="190" t="s">
        <v>32</v>
      </c>
      <c r="O310" s="195"/>
    </row>
    <row r="311" spans="1:15" x14ac:dyDescent="0.25">
      <c r="A311" s="190">
        <f t="shared" si="19"/>
        <v>622</v>
      </c>
      <c r="B311" s="191" t="s">
        <v>339</v>
      </c>
      <c r="C311" s="196">
        <v>42721</v>
      </c>
      <c r="D311" s="193" t="str">
        <f t="shared" si="20"/>
        <v>S</v>
      </c>
      <c r="E311" s="193">
        <f t="shared" si="21"/>
        <v>50</v>
      </c>
      <c r="F311" s="190">
        <v>35</v>
      </c>
      <c r="G311" s="190">
        <v>31</v>
      </c>
      <c r="H311" s="190">
        <v>45</v>
      </c>
      <c r="I311" s="190">
        <v>34</v>
      </c>
      <c r="J311" s="190">
        <v>11</v>
      </c>
      <c r="K311" s="190">
        <v>18</v>
      </c>
      <c r="L311" s="190">
        <v>32</v>
      </c>
      <c r="M311" s="190">
        <v>4</v>
      </c>
      <c r="N311" s="190" t="s">
        <v>32</v>
      </c>
      <c r="O311" s="195"/>
    </row>
    <row r="312" spans="1:15" x14ac:dyDescent="0.25">
      <c r="A312" s="190">
        <f t="shared" si="19"/>
        <v>623</v>
      </c>
      <c r="B312" s="191" t="s">
        <v>340</v>
      </c>
      <c r="C312" s="196">
        <v>42726</v>
      </c>
      <c r="D312" s="193" t="str">
        <f t="shared" si="20"/>
        <v>J</v>
      </c>
      <c r="E312" s="193">
        <f t="shared" si="21"/>
        <v>51</v>
      </c>
      <c r="F312" s="190">
        <v>17</v>
      </c>
      <c r="G312" s="190">
        <v>49</v>
      </c>
      <c r="H312" s="190">
        <v>39</v>
      </c>
      <c r="I312" s="190">
        <v>31</v>
      </c>
      <c r="J312" s="190">
        <v>28</v>
      </c>
      <c r="K312" s="190">
        <v>47</v>
      </c>
      <c r="L312" s="190">
        <v>4</v>
      </c>
      <c r="M312" s="190">
        <v>9</v>
      </c>
      <c r="N312" s="190" t="s">
        <v>32</v>
      </c>
      <c r="O312" s="195"/>
    </row>
    <row r="313" spans="1:15" x14ac:dyDescent="0.25">
      <c r="A313" s="190">
        <f t="shared" si="19"/>
        <v>624</v>
      </c>
      <c r="B313" s="191" t="s">
        <v>341</v>
      </c>
      <c r="C313" s="196">
        <v>42728</v>
      </c>
      <c r="D313" s="193" t="str">
        <f t="shared" si="20"/>
        <v>S</v>
      </c>
      <c r="E313" s="193">
        <f t="shared" si="21"/>
        <v>51</v>
      </c>
      <c r="F313" s="190">
        <v>36</v>
      </c>
      <c r="G313" s="190">
        <v>26</v>
      </c>
      <c r="H313" s="190">
        <v>40</v>
      </c>
      <c r="I313" s="190">
        <v>29</v>
      </c>
      <c r="J313" s="190">
        <v>34</v>
      </c>
      <c r="K313" s="190">
        <v>31</v>
      </c>
      <c r="L313" s="190">
        <v>49</v>
      </c>
      <c r="M313" s="190">
        <v>9</v>
      </c>
      <c r="N313" s="190" t="s">
        <v>32</v>
      </c>
      <c r="O313" s="195"/>
    </row>
    <row r="314" spans="1:15" x14ac:dyDescent="0.25">
      <c r="A314" s="190">
        <f t="shared" si="19"/>
        <v>625</v>
      </c>
      <c r="B314" s="191" t="s">
        <v>342</v>
      </c>
      <c r="C314" s="196">
        <v>42733</v>
      </c>
      <c r="D314" s="193" t="str">
        <f t="shared" si="20"/>
        <v>J</v>
      </c>
      <c r="E314" s="193">
        <f t="shared" si="21"/>
        <v>52</v>
      </c>
      <c r="F314" s="190">
        <v>7</v>
      </c>
      <c r="G314" s="190">
        <v>19</v>
      </c>
      <c r="H314" s="190">
        <v>28</v>
      </c>
      <c r="I314" s="190">
        <v>33</v>
      </c>
      <c r="J314" s="190">
        <v>38</v>
      </c>
      <c r="K314" s="190">
        <v>45</v>
      </c>
      <c r="L314" s="190">
        <v>10</v>
      </c>
      <c r="M314" s="190">
        <v>1</v>
      </c>
      <c r="N314" s="190" t="s">
        <v>32</v>
      </c>
      <c r="O314" s="195"/>
    </row>
    <row r="315" spans="1:15" x14ac:dyDescent="0.25">
      <c r="A315" s="190">
        <f t="shared" si="19"/>
        <v>626</v>
      </c>
      <c r="B315" s="191" t="s">
        <v>343</v>
      </c>
      <c r="C315" s="196">
        <v>42735</v>
      </c>
      <c r="D315" s="193" t="str">
        <f t="shared" si="20"/>
        <v>S</v>
      </c>
      <c r="E315" s="193">
        <f t="shared" si="21"/>
        <v>52</v>
      </c>
      <c r="F315" s="190">
        <v>14</v>
      </c>
      <c r="G315" s="190">
        <v>36</v>
      </c>
      <c r="H315" s="190">
        <v>29</v>
      </c>
      <c r="I315" s="190">
        <v>2</v>
      </c>
      <c r="J315" s="190">
        <v>3</v>
      </c>
      <c r="K315" s="190">
        <v>40</v>
      </c>
      <c r="L315" s="190">
        <v>46</v>
      </c>
      <c r="M315" s="190">
        <v>2</v>
      </c>
      <c r="N315" s="190" t="s">
        <v>32</v>
      </c>
      <c r="O315" s="195"/>
    </row>
    <row r="316" spans="1:15" x14ac:dyDescent="0.25">
      <c r="A316" s="190">
        <f t="shared" si="19"/>
        <v>627</v>
      </c>
      <c r="B316" s="191" t="s">
        <v>344</v>
      </c>
      <c r="C316" s="196">
        <v>42740</v>
      </c>
      <c r="D316" s="193" t="str">
        <f t="shared" si="20"/>
        <v>J</v>
      </c>
      <c r="E316" s="193">
        <f t="shared" si="21"/>
        <v>1</v>
      </c>
      <c r="F316" s="190">
        <v>23</v>
      </c>
      <c r="G316" s="190">
        <v>3</v>
      </c>
      <c r="H316" s="190">
        <v>49</v>
      </c>
      <c r="I316" s="190">
        <v>12</v>
      </c>
      <c r="J316" s="190">
        <v>9</v>
      </c>
      <c r="K316" s="190">
        <v>27</v>
      </c>
      <c r="L316" s="190">
        <v>36</v>
      </c>
      <c r="M316" s="190">
        <v>3</v>
      </c>
      <c r="N316" s="190" t="s">
        <v>32</v>
      </c>
      <c r="O316" s="195"/>
    </row>
    <row r="317" spans="1:15" x14ac:dyDescent="0.25">
      <c r="A317" s="190">
        <f t="shared" si="19"/>
        <v>628</v>
      </c>
      <c r="B317" s="191" t="s">
        <v>345</v>
      </c>
      <c r="C317" s="196">
        <v>42742</v>
      </c>
      <c r="D317" s="193" t="str">
        <f t="shared" si="20"/>
        <v>S</v>
      </c>
      <c r="E317" s="193">
        <f t="shared" si="21"/>
        <v>1</v>
      </c>
      <c r="F317" s="190">
        <v>12</v>
      </c>
      <c r="G317" s="190">
        <v>28</v>
      </c>
      <c r="H317" s="190">
        <v>32</v>
      </c>
      <c r="I317" s="190">
        <v>33</v>
      </c>
      <c r="J317" s="190">
        <v>36</v>
      </c>
      <c r="K317" s="190">
        <v>49</v>
      </c>
      <c r="L317" s="190">
        <v>23</v>
      </c>
      <c r="M317" s="190">
        <v>5</v>
      </c>
      <c r="N317" s="190" t="s">
        <v>32</v>
      </c>
      <c r="O317" s="195"/>
    </row>
    <row r="318" spans="1:15" x14ac:dyDescent="0.25">
      <c r="A318" s="190">
        <f t="shared" si="19"/>
        <v>629</v>
      </c>
      <c r="B318" s="191" t="s">
        <v>346</v>
      </c>
      <c r="C318" s="196">
        <v>42747</v>
      </c>
      <c r="D318" s="193" t="str">
        <f t="shared" si="20"/>
        <v>J</v>
      </c>
      <c r="E318" s="193">
        <f t="shared" si="21"/>
        <v>2</v>
      </c>
      <c r="F318" s="190">
        <v>6</v>
      </c>
      <c r="G318" s="190">
        <v>10</v>
      </c>
      <c r="H318" s="190">
        <v>32</v>
      </c>
      <c r="I318" s="190">
        <v>34</v>
      </c>
      <c r="J318" s="190">
        <v>36</v>
      </c>
      <c r="K318" s="190">
        <v>48</v>
      </c>
      <c r="L318" s="190">
        <v>15</v>
      </c>
      <c r="M318" s="190">
        <v>5</v>
      </c>
      <c r="N318" s="190" t="s">
        <v>32</v>
      </c>
      <c r="O318" s="195"/>
    </row>
    <row r="319" spans="1:15" x14ac:dyDescent="0.25">
      <c r="A319" s="190">
        <f t="shared" si="19"/>
        <v>630</v>
      </c>
      <c r="B319" s="191" t="s">
        <v>347</v>
      </c>
      <c r="C319" s="196">
        <v>42749</v>
      </c>
      <c r="D319" s="193" t="str">
        <f t="shared" si="20"/>
        <v>S</v>
      </c>
      <c r="E319" s="193">
        <f t="shared" si="21"/>
        <v>2</v>
      </c>
      <c r="F319" s="190">
        <v>2</v>
      </c>
      <c r="G319" s="190">
        <v>10</v>
      </c>
      <c r="H319" s="190">
        <v>6</v>
      </c>
      <c r="I319" s="190">
        <v>43</v>
      </c>
      <c r="J319" s="190">
        <v>3</v>
      </c>
      <c r="K319" s="190">
        <v>25</v>
      </c>
      <c r="L319" s="190">
        <v>42</v>
      </c>
      <c r="M319" s="190">
        <v>7</v>
      </c>
      <c r="N319" s="190" t="s">
        <v>32</v>
      </c>
      <c r="O319" s="195"/>
    </row>
    <row r="320" spans="1:15" x14ac:dyDescent="0.25">
      <c r="A320" s="190">
        <f t="shared" si="19"/>
        <v>631</v>
      </c>
      <c r="B320" s="191" t="s">
        <v>348</v>
      </c>
      <c r="C320" s="196">
        <v>42754</v>
      </c>
      <c r="D320" s="193" t="str">
        <f t="shared" si="20"/>
        <v>J</v>
      </c>
      <c r="E320" s="193">
        <f t="shared" si="21"/>
        <v>3</v>
      </c>
      <c r="F320" s="190">
        <v>1</v>
      </c>
      <c r="G320" s="190">
        <v>6</v>
      </c>
      <c r="H320" s="190">
        <v>23</v>
      </c>
      <c r="I320" s="190">
        <v>32</v>
      </c>
      <c r="J320" s="190">
        <v>39</v>
      </c>
      <c r="K320" s="190">
        <v>48</v>
      </c>
      <c r="L320" s="190">
        <v>46</v>
      </c>
      <c r="M320" s="190">
        <v>4</v>
      </c>
      <c r="N320" s="190" t="s">
        <v>32</v>
      </c>
      <c r="O320" s="195"/>
    </row>
    <row r="321" spans="1:15" x14ac:dyDescent="0.25">
      <c r="A321" s="190">
        <f t="shared" si="19"/>
        <v>632</v>
      </c>
      <c r="B321" s="191" t="s">
        <v>349</v>
      </c>
      <c r="C321" s="196">
        <v>42756</v>
      </c>
      <c r="D321" s="193" t="str">
        <f t="shared" si="20"/>
        <v>S</v>
      </c>
      <c r="E321" s="193">
        <f t="shared" si="21"/>
        <v>3</v>
      </c>
      <c r="F321" s="190">
        <v>4</v>
      </c>
      <c r="G321" s="190">
        <v>9</v>
      </c>
      <c r="H321" s="190">
        <v>15</v>
      </c>
      <c r="I321" s="190">
        <v>29</v>
      </c>
      <c r="J321" s="190">
        <v>37</v>
      </c>
      <c r="K321" s="190">
        <v>45</v>
      </c>
      <c r="L321" s="190">
        <v>1</v>
      </c>
      <c r="M321" s="190">
        <v>2</v>
      </c>
      <c r="N321" s="190" t="s">
        <v>32</v>
      </c>
      <c r="O321" s="195"/>
    </row>
    <row r="322" spans="1:15" x14ac:dyDescent="0.25">
      <c r="A322" s="190">
        <f t="shared" si="19"/>
        <v>633</v>
      </c>
      <c r="B322" s="191" t="s">
        <v>350</v>
      </c>
      <c r="C322" s="196">
        <v>42761</v>
      </c>
      <c r="D322" s="193" t="str">
        <f t="shared" si="20"/>
        <v>J</v>
      </c>
      <c r="E322" s="193">
        <f t="shared" si="21"/>
        <v>4</v>
      </c>
      <c r="F322" s="190">
        <v>13</v>
      </c>
      <c r="G322" s="190">
        <v>15</v>
      </c>
      <c r="H322" s="190">
        <v>20</v>
      </c>
      <c r="I322" s="190">
        <v>24</v>
      </c>
      <c r="J322" s="190">
        <v>32</v>
      </c>
      <c r="K322" s="190">
        <v>38</v>
      </c>
      <c r="L322" s="190">
        <v>1</v>
      </c>
      <c r="M322" s="190">
        <v>5</v>
      </c>
      <c r="N322" s="190" t="s">
        <v>32</v>
      </c>
      <c r="O322" s="195"/>
    </row>
    <row r="323" spans="1:15" x14ac:dyDescent="0.25">
      <c r="A323" s="190">
        <f t="shared" si="19"/>
        <v>634</v>
      </c>
      <c r="B323" s="191" t="s">
        <v>351</v>
      </c>
      <c r="C323" s="196">
        <v>42763</v>
      </c>
      <c r="D323" s="193" t="str">
        <f t="shared" si="20"/>
        <v>S</v>
      </c>
      <c r="E323" s="193">
        <f t="shared" si="21"/>
        <v>4</v>
      </c>
      <c r="F323" s="190">
        <v>10</v>
      </c>
      <c r="G323" s="190">
        <v>24</v>
      </c>
      <c r="H323" s="190">
        <v>47</v>
      </c>
      <c r="I323" s="190">
        <v>35</v>
      </c>
      <c r="J323" s="190">
        <v>8</v>
      </c>
      <c r="K323" s="190">
        <v>22</v>
      </c>
      <c r="L323" s="190">
        <v>14</v>
      </c>
      <c r="M323" s="190">
        <v>3</v>
      </c>
      <c r="N323" s="190" t="s">
        <v>32</v>
      </c>
      <c r="O323" s="195"/>
    </row>
    <row r="324" spans="1:15" x14ac:dyDescent="0.25">
      <c r="A324" s="190">
        <f t="shared" ref="A324:A387" si="22">+A323+1</f>
        <v>635</v>
      </c>
      <c r="B324" s="191" t="s">
        <v>352</v>
      </c>
      <c r="C324" s="196">
        <v>42768</v>
      </c>
      <c r="D324" s="193" t="str">
        <f t="shared" si="20"/>
        <v>J</v>
      </c>
      <c r="E324" s="193">
        <f t="shared" si="21"/>
        <v>5</v>
      </c>
      <c r="F324" s="190">
        <v>4</v>
      </c>
      <c r="G324" s="190">
        <v>5</v>
      </c>
      <c r="H324" s="190">
        <v>17</v>
      </c>
      <c r="I324" s="190">
        <v>24</v>
      </c>
      <c r="J324" s="190">
        <v>27</v>
      </c>
      <c r="K324" s="190">
        <v>28</v>
      </c>
      <c r="L324" s="190">
        <v>45</v>
      </c>
      <c r="M324" s="190">
        <v>3</v>
      </c>
      <c r="N324" s="190" t="s">
        <v>32</v>
      </c>
      <c r="O324" s="195"/>
    </row>
    <row r="325" spans="1:15" x14ac:dyDescent="0.25">
      <c r="A325" s="190">
        <f t="shared" si="22"/>
        <v>636</v>
      </c>
      <c r="B325" s="191" t="s">
        <v>353</v>
      </c>
      <c r="C325" s="196">
        <v>42770</v>
      </c>
      <c r="D325" s="193" t="str">
        <f t="shared" si="20"/>
        <v>S</v>
      </c>
      <c r="E325" s="193">
        <f t="shared" si="21"/>
        <v>5</v>
      </c>
      <c r="F325" s="190">
        <v>8</v>
      </c>
      <c r="G325" s="190">
        <v>16</v>
      </c>
      <c r="H325" s="190">
        <v>31</v>
      </c>
      <c r="I325" s="190">
        <v>32</v>
      </c>
      <c r="J325" s="190">
        <v>39</v>
      </c>
      <c r="K325" s="190">
        <v>42</v>
      </c>
      <c r="L325" s="190">
        <v>18</v>
      </c>
      <c r="M325" s="190">
        <v>5</v>
      </c>
      <c r="N325" s="190" t="s">
        <v>32</v>
      </c>
      <c r="O325" s="195"/>
    </row>
    <row r="326" spans="1:15" x14ac:dyDescent="0.25">
      <c r="A326" s="190">
        <f t="shared" si="22"/>
        <v>637</v>
      </c>
      <c r="B326" s="191" t="s">
        <v>354</v>
      </c>
      <c r="C326" s="196">
        <v>42775</v>
      </c>
      <c r="D326" s="193" t="str">
        <f t="shared" si="20"/>
        <v>J</v>
      </c>
      <c r="E326" s="193">
        <f t="shared" si="21"/>
        <v>6</v>
      </c>
      <c r="F326" s="190">
        <v>5</v>
      </c>
      <c r="G326" s="190">
        <v>18</v>
      </c>
      <c r="H326" s="190">
        <v>30</v>
      </c>
      <c r="I326" s="190">
        <v>33</v>
      </c>
      <c r="J326" s="190">
        <v>37</v>
      </c>
      <c r="K326" s="190">
        <v>45</v>
      </c>
      <c r="L326" s="190">
        <v>8</v>
      </c>
      <c r="M326" s="190">
        <v>7</v>
      </c>
      <c r="N326" s="190" t="s">
        <v>32</v>
      </c>
      <c r="O326" s="195"/>
    </row>
    <row r="327" spans="1:15" x14ac:dyDescent="0.25">
      <c r="A327" s="190">
        <f t="shared" si="22"/>
        <v>638</v>
      </c>
      <c r="B327" s="191" t="s">
        <v>355</v>
      </c>
      <c r="C327" s="196">
        <v>42777</v>
      </c>
      <c r="D327" s="193" t="str">
        <f t="shared" si="20"/>
        <v>S</v>
      </c>
      <c r="E327" s="193">
        <f t="shared" si="21"/>
        <v>6</v>
      </c>
      <c r="F327" s="190">
        <v>4</v>
      </c>
      <c r="G327" s="190">
        <v>22</v>
      </c>
      <c r="H327" s="190">
        <v>36</v>
      </c>
      <c r="I327" s="190">
        <v>40</v>
      </c>
      <c r="J327" s="190">
        <v>43</v>
      </c>
      <c r="K327" s="190">
        <v>47</v>
      </c>
      <c r="L327" s="190">
        <v>5</v>
      </c>
      <c r="M327" s="190">
        <v>4</v>
      </c>
      <c r="N327" s="190" t="s">
        <v>32</v>
      </c>
      <c r="O327" s="195"/>
    </row>
    <row r="328" spans="1:15" x14ac:dyDescent="0.25">
      <c r="A328" s="190">
        <f t="shared" si="22"/>
        <v>639</v>
      </c>
      <c r="B328" s="191" t="s">
        <v>356</v>
      </c>
      <c r="C328" s="196">
        <v>42782</v>
      </c>
      <c r="D328" s="193" t="str">
        <f t="shared" si="20"/>
        <v>J</v>
      </c>
      <c r="E328" s="193">
        <f t="shared" si="21"/>
        <v>7</v>
      </c>
      <c r="F328" s="190">
        <v>3</v>
      </c>
      <c r="G328" s="190">
        <v>16</v>
      </c>
      <c r="H328" s="190">
        <v>25</v>
      </c>
      <c r="I328" s="190">
        <v>29</v>
      </c>
      <c r="J328" s="190">
        <v>35</v>
      </c>
      <c r="K328" s="190">
        <v>40</v>
      </c>
      <c r="L328" s="190">
        <v>5</v>
      </c>
      <c r="M328" s="190">
        <v>7</v>
      </c>
      <c r="N328" s="190" t="s">
        <v>32</v>
      </c>
      <c r="O328" s="195"/>
    </row>
    <row r="329" spans="1:15" x14ac:dyDescent="0.25">
      <c r="A329" s="190">
        <f t="shared" si="22"/>
        <v>640</v>
      </c>
      <c r="B329" s="191" t="s">
        <v>357</v>
      </c>
      <c r="C329" s="196">
        <v>42784</v>
      </c>
      <c r="D329" s="193" t="str">
        <f t="shared" si="20"/>
        <v>S</v>
      </c>
      <c r="E329" s="193">
        <f t="shared" si="21"/>
        <v>7</v>
      </c>
      <c r="F329" s="190">
        <v>5</v>
      </c>
      <c r="G329" s="190">
        <v>21</v>
      </c>
      <c r="H329" s="190">
        <v>15</v>
      </c>
      <c r="I329" s="190">
        <v>19</v>
      </c>
      <c r="J329" s="190">
        <v>39</v>
      </c>
      <c r="K329" s="190">
        <v>29</v>
      </c>
      <c r="L329" s="190">
        <v>43</v>
      </c>
      <c r="M329" s="190">
        <v>1</v>
      </c>
      <c r="N329" s="190" t="s">
        <v>32</v>
      </c>
      <c r="O329" s="195"/>
    </row>
    <row r="330" spans="1:15" x14ac:dyDescent="0.25">
      <c r="A330" s="190">
        <f t="shared" si="22"/>
        <v>641</v>
      </c>
      <c r="B330" s="191" t="s">
        <v>358</v>
      </c>
      <c r="C330" s="196">
        <v>42789</v>
      </c>
      <c r="D330" s="193" t="str">
        <f t="shared" si="20"/>
        <v>J</v>
      </c>
      <c r="E330" s="193">
        <f t="shared" si="21"/>
        <v>8</v>
      </c>
      <c r="F330" s="190">
        <v>11</v>
      </c>
      <c r="G330" s="190">
        <v>12</v>
      </c>
      <c r="H330" s="190">
        <v>17</v>
      </c>
      <c r="I330" s="190">
        <v>27</v>
      </c>
      <c r="J330" s="190">
        <v>42</v>
      </c>
      <c r="K330" s="190">
        <v>48</v>
      </c>
      <c r="L330" s="190">
        <v>5</v>
      </c>
      <c r="M330" s="190">
        <v>0</v>
      </c>
      <c r="N330" s="190" t="s">
        <v>32</v>
      </c>
      <c r="O330" s="195"/>
    </row>
    <row r="331" spans="1:15" x14ac:dyDescent="0.25">
      <c r="A331" s="190">
        <f t="shared" si="22"/>
        <v>642</v>
      </c>
      <c r="B331" s="191" t="s">
        <v>359</v>
      </c>
      <c r="C331" s="196">
        <v>42791</v>
      </c>
      <c r="D331" s="193" t="str">
        <f t="shared" si="20"/>
        <v>S</v>
      </c>
      <c r="E331" s="193">
        <f t="shared" si="21"/>
        <v>8</v>
      </c>
      <c r="F331" s="190">
        <v>2</v>
      </c>
      <c r="G331" s="190">
        <v>9</v>
      </c>
      <c r="H331" s="190">
        <v>13</v>
      </c>
      <c r="I331" s="190">
        <v>27</v>
      </c>
      <c r="J331" s="190">
        <v>36</v>
      </c>
      <c r="K331" s="190">
        <v>48</v>
      </c>
      <c r="L331" s="190">
        <v>28</v>
      </c>
      <c r="M331" s="190">
        <v>9</v>
      </c>
      <c r="N331" s="190" t="s">
        <v>32</v>
      </c>
      <c r="O331" s="195"/>
    </row>
    <row r="332" spans="1:15" x14ac:dyDescent="0.25">
      <c r="A332" s="190">
        <f t="shared" si="22"/>
        <v>643</v>
      </c>
      <c r="B332" s="191" t="s">
        <v>360</v>
      </c>
      <c r="C332" s="196">
        <v>42796</v>
      </c>
      <c r="D332" s="193" t="str">
        <f t="shared" si="20"/>
        <v>J</v>
      </c>
      <c r="E332" s="193">
        <f t="shared" si="21"/>
        <v>9</v>
      </c>
      <c r="F332" s="190">
        <v>22</v>
      </c>
      <c r="G332" s="190">
        <v>25</v>
      </c>
      <c r="H332" s="190">
        <v>29</v>
      </c>
      <c r="I332" s="190">
        <v>41</v>
      </c>
      <c r="J332" s="190">
        <v>42</v>
      </c>
      <c r="K332" s="190">
        <v>43</v>
      </c>
      <c r="L332" s="190">
        <v>34</v>
      </c>
      <c r="M332" s="190">
        <v>5</v>
      </c>
      <c r="N332" s="190" t="s">
        <v>32</v>
      </c>
      <c r="O332" s="195"/>
    </row>
    <row r="333" spans="1:15" x14ac:dyDescent="0.25">
      <c r="A333" s="190">
        <f t="shared" si="22"/>
        <v>644</v>
      </c>
      <c r="B333" s="191" t="s">
        <v>361</v>
      </c>
      <c r="C333" s="196">
        <v>42798</v>
      </c>
      <c r="D333" s="193" t="str">
        <f t="shared" si="20"/>
        <v>S</v>
      </c>
      <c r="E333" s="193">
        <f t="shared" si="21"/>
        <v>9</v>
      </c>
      <c r="F333" s="190">
        <v>8</v>
      </c>
      <c r="G333" s="190">
        <v>17</v>
      </c>
      <c r="H333" s="190">
        <v>25</v>
      </c>
      <c r="I333" s="190">
        <v>26</v>
      </c>
      <c r="J333" s="190">
        <v>38</v>
      </c>
      <c r="K333" s="190">
        <v>48</v>
      </c>
      <c r="L333" s="190">
        <v>4</v>
      </c>
      <c r="M333" s="190">
        <v>2</v>
      </c>
      <c r="N333" s="190" t="s">
        <v>32</v>
      </c>
      <c r="O333" s="195"/>
    </row>
    <row r="334" spans="1:15" x14ac:dyDescent="0.25">
      <c r="A334" s="190">
        <f t="shared" si="22"/>
        <v>645</v>
      </c>
      <c r="B334" s="191" t="s">
        <v>362</v>
      </c>
      <c r="C334" s="196">
        <v>42803</v>
      </c>
      <c r="D334" s="193" t="str">
        <f t="shared" si="20"/>
        <v>J</v>
      </c>
      <c r="E334" s="193">
        <f t="shared" si="21"/>
        <v>10</v>
      </c>
      <c r="F334" s="190">
        <v>3</v>
      </c>
      <c r="G334" s="190">
        <v>4</v>
      </c>
      <c r="H334" s="190">
        <v>24</v>
      </c>
      <c r="I334" s="190">
        <v>30</v>
      </c>
      <c r="J334" s="190">
        <v>36</v>
      </c>
      <c r="K334" s="190">
        <v>44</v>
      </c>
      <c r="L334" s="190">
        <v>21</v>
      </c>
      <c r="M334" s="190">
        <v>8</v>
      </c>
      <c r="N334" s="190" t="s">
        <v>32</v>
      </c>
      <c r="O334" s="195"/>
    </row>
    <row r="335" spans="1:15" x14ac:dyDescent="0.25">
      <c r="A335" s="190">
        <f t="shared" si="22"/>
        <v>646</v>
      </c>
      <c r="B335" s="191" t="s">
        <v>363</v>
      </c>
      <c r="C335" s="196">
        <v>42805</v>
      </c>
      <c r="D335" s="193" t="str">
        <f t="shared" si="20"/>
        <v>S</v>
      </c>
      <c r="E335" s="193">
        <f t="shared" si="21"/>
        <v>10</v>
      </c>
      <c r="F335" s="190">
        <v>1</v>
      </c>
      <c r="G335" s="190">
        <v>22</v>
      </c>
      <c r="H335" s="190">
        <v>28</v>
      </c>
      <c r="I335" s="190">
        <v>37</v>
      </c>
      <c r="J335" s="190">
        <v>39</v>
      </c>
      <c r="K335" s="190">
        <v>43</v>
      </c>
      <c r="L335" s="190">
        <v>44</v>
      </c>
      <c r="M335" s="190">
        <v>0</v>
      </c>
      <c r="N335" s="190" t="s">
        <v>32</v>
      </c>
      <c r="O335" s="195"/>
    </row>
    <row r="336" spans="1:15" x14ac:dyDescent="0.25">
      <c r="A336" s="190">
        <f t="shared" si="22"/>
        <v>647</v>
      </c>
      <c r="B336" s="191" t="s">
        <v>364</v>
      </c>
      <c r="C336" s="196">
        <v>42810</v>
      </c>
      <c r="D336" s="193" t="str">
        <f t="shared" si="20"/>
        <v>J</v>
      </c>
      <c r="E336" s="193">
        <f t="shared" si="21"/>
        <v>11</v>
      </c>
      <c r="F336" s="190">
        <v>4</v>
      </c>
      <c r="G336" s="190">
        <v>38</v>
      </c>
      <c r="H336" s="190">
        <v>39</v>
      </c>
      <c r="I336" s="190">
        <v>41</v>
      </c>
      <c r="J336" s="190">
        <v>45</v>
      </c>
      <c r="K336" s="190">
        <v>49</v>
      </c>
      <c r="L336" s="190">
        <v>47</v>
      </c>
      <c r="M336" s="190">
        <v>0</v>
      </c>
      <c r="N336" s="190" t="s">
        <v>32</v>
      </c>
      <c r="O336" s="195"/>
    </row>
    <row r="337" spans="1:15" x14ac:dyDescent="0.25">
      <c r="A337" s="190">
        <f t="shared" si="22"/>
        <v>648</v>
      </c>
      <c r="B337" s="191" t="s">
        <v>365</v>
      </c>
      <c r="C337" s="196">
        <v>42812</v>
      </c>
      <c r="D337" s="193" t="str">
        <f t="shared" si="20"/>
        <v>S</v>
      </c>
      <c r="E337" s="193">
        <f t="shared" si="21"/>
        <v>11</v>
      </c>
      <c r="F337" s="190">
        <v>3</v>
      </c>
      <c r="G337" s="190">
        <v>5</v>
      </c>
      <c r="H337" s="190">
        <v>14</v>
      </c>
      <c r="I337" s="190">
        <v>21</v>
      </c>
      <c r="J337" s="190">
        <v>28</v>
      </c>
      <c r="K337" s="190">
        <v>43</v>
      </c>
      <c r="L337" s="190">
        <v>23</v>
      </c>
      <c r="M337" s="190">
        <v>6</v>
      </c>
      <c r="N337" s="190" t="s">
        <v>32</v>
      </c>
      <c r="O337" s="195"/>
    </row>
    <row r="338" spans="1:15" x14ac:dyDescent="0.25">
      <c r="A338" s="190">
        <f t="shared" si="22"/>
        <v>649</v>
      </c>
      <c r="B338" s="191" t="s">
        <v>366</v>
      </c>
      <c r="C338" s="196">
        <v>42817</v>
      </c>
      <c r="D338" s="193" t="str">
        <f t="shared" si="20"/>
        <v>J</v>
      </c>
      <c r="E338" s="193">
        <f t="shared" si="21"/>
        <v>12</v>
      </c>
      <c r="F338" s="190">
        <v>16</v>
      </c>
      <c r="G338" s="190">
        <v>25</v>
      </c>
      <c r="H338" s="190">
        <v>29</v>
      </c>
      <c r="I338" s="190">
        <v>35</v>
      </c>
      <c r="J338" s="190">
        <v>39</v>
      </c>
      <c r="K338" s="190">
        <v>49</v>
      </c>
      <c r="L338" s="190">
        <v>17</v>
      </c>
      <c r="M338" s="190">
        <v>5</v>
      </c>
      <c r="N338" s="190" t="s">
        <v>32</v>
      </c>
      <c r="O338" s="195"/>
    </row>
    <row r="339" spans="1:15" x14ac:dyDescent="0.25">
      <c r="A339" s="190">
        <f t="shared" si="22"/>
        <v>650</v>
      </c>
      <c r="B339" s="191" t="s">
        <v>367</v>
      </c>
      <c r="C339" s="196">
        <v>42819</v>
      </c>
      <c r="D339" s="193" t="str">
        <f t="shared" si="20"/>
        <v>S</v>
      </c>
      <c r="E339" s="193">
        <f t="shared" si="21"/>
        <v>12</v>
      </c>
      <c r="F339" s="190">
        <v>7</v>
      </c>
      <c r="G339" s="190">
        <v>11</v>
      </c>
      <c r="H339" s="190">
        <v>36</v>
      </c>
      <c r="I339" s="190">
        <v>37</v>
      </c>
      <c r="J339" s="190">
        <v>40</v>
      </c>
      <c r="K339" s="190">
        <v>35</v>
      </c>
      <c r="L339" s="190">
        <v>8</v>
      </c>
      <c r="M339" s="190">
        <v>7</v>
      </c>
      <c r="N339" s="190" t="s">
        <v>32</v>
      </c>
      <c r="O339" s="195"/>
    </row>
    <row r="340" spans="1:15" x14ac:dyDescent="0.25">
      <c r="A340" s="190">
        <f t="shared" si="22"/>
        <v>651</v>
      </c>
      <c r="B340" s="191" t="s">
        <v>368</v>
      </c>
      <c r="C340" s="196">
        <v>42824</v>
      </c>
      <c r="D340" s="193" t="str">
        <f t="shared" si="20"/>
        <v>J</v>
      </c>
      <c r="E340" s="193">
        <f t="shared" si="21"/>
        <v>13</v>
      </c>
      <c r="F340" s="190">
        <v>13</v>
      </c>
      <c r="G340" s="190">
        <v>20</v>
      </c>
      <c r="H340" s="190">
        <v>33</v>
      </c>
      <c r="I340" s="190">
        <v>35</v>
      </c>
      <c r="J340" s="190">
        <v>42</v>
      </c>
      <c r="K340" s="190">
        <v>48</v>
      </c>
      <c r="L340" s="190">
        <v>10</v>
      </c>
      <c r="M340" s="190">
        <v>0</v>
      </c>
      <c r="N340" s="190" t="s">
        <v>32</v>
      </c>
      <c r="O340" s="195"/>
    </row>
    <row r="341" spans="1:15" x14ac:dyDescent="0.25">
      <c r="A341" s="190">
        <f t="shared" si="22"/>
        <v>652</v>
      </c>
      <c r="B341" s="191" t="s">
        <v>369</v>
      </c>
      <c r="C341" s="196">
        <v>42826</v>
      </c>
      <c r="D341" s="193" t="str">
        <f t="shared" si="20"/>
        <v>S</v>
      </c>
      <c r="E341" s="193">
        <f t="shared" si="21"/>
        <v>13</v>
      </c>
      <c r="F341" s="190">
        <v>18</v>
      </c>
      <c r="G341" s="190">
        <v>8</v>
      </c>
      <c r="H341" s="190">
        <v>22</v>
      </c>
      <c r="I341" s="190">
        <v>26</v>
      </c>
      <c r="J341" s="190">
        <v>6</v>
      </c>
      <c r="K341" s="190">
        <v>36</v>
      </c>
      <c r="L341" s="190">
        <v>13</v>
      </c>
      <c r="M341" s="190">
        <v>9</v>
      </c>
      <c r="N341" s="190" t="s">
        <v>32</v>
      </c>
      <c r="O341" s="195"/>
    </row>
    <row r="342" spans="1:15" x14ac:dyDescent="0.25">
      <c r="A342" s="190">
        <f t="shared" si="22"/>
        <v>653</v>
      </c>
      <c r="B342" s="191" t="s">
        <v>370</v>
      </c>
      <c r="C342" s="196">
        <v>42831</v>
      </c>
      <c r="D342" s="193" t="str">
        <f t="shared" si="20"/>
        <v>J</v>
      </c>
      <c r="E342" s="193">
        <f t="shared" si="21"/>
        <v>14</v>
      </c>
      <c r="F342" s="190">
        <v>25</v>
      </c>
      <c r="G342" s="190">
        <v>29</v>
      </c>
      <c r="H342" s="190">
        <v>7</v>
      </c>
      <c r="I342" s="190">
        <v>16</v>
      </c>
      <c r="J342" s="190">
        <v>28</v>
      </c>
      <c r="K342" s="190">
        <v>15</v>
      </c>
      <c r="L342" s="190">
        <v>4</v>
      </c>
      <c r="M342" s="190">
        <v>7</v>
      </c>
      <c r="N342" s="190" t="s">
        <v>32</v>
      </c>
      <c r="O342" s="195"/>
    </row>
    <row r="343" spans="1:15" x14ac:dyDescent="0.25">
      <c r="A343" s="190">
        <f t="shared" si="22"/>
        <v>654</v>
      </c>
      <c r="B343" s="191" t="s">
        <v>371</v>
      </c>
      <c r="C343" s="196">
        <v>42833</v>
      </c>
      <c r="D343" s="193" t="str">
        <f t="shared" si="20"/>
        <v>S</v>
      </c>
      <c r="E343" s="193">
        <f t="shared" si="21"/>
        <v>14</v>
      </c>
      <c r="F343" s="190">
        <v>48</v>
      </c>
      <c r="G343" s="190">
        <v>40</v>
      </c>
      <c r="H343" s="190">
        <v>47</v>
      </c>
      <c r="I343" s="190">
        <v>44</v>
      </c>
      <c r="J343" s="190">
        <v>19</v>
      </c>
      <c r="K343" s="190">
        <v>3</v>
      </c>
      <c r="L343" s="190">
        <v>24</v>
      </c>
      <c r="M343" s="190">
        <v>1</v>
      </c>
      <c r="N343" s="190" t="s">
        <v>32</v>
      </c>
      <c r="O343" s="195"/>
    </row>
    <row r="344" spans="1:15" x14ac:dyDescent="0.25">
      <c r="A344" s="190">
        <f t="shared" si="22"/>
        <v>655</v>
      </c>
      <c r="B344" s="191" t="s">
        <v>372</v>
      </c>
      <c r="C344" s="196">
        <v>42838</v>
      </c>
      <c r="D344" s="193" t="str">
        <f t="shared" si="20"/>
        <v>J</v>
      </c>
      <c r="E344" s="193">
        <f t="shared" si="21"/>
        <v>15</v>
      </c>
      <c r="F344" s="190">
        <v>20</v>
      </c>
      <c r="G344" s="190">
        <v>14</v>
      </c>
      <c r="H344" s="190">
        <v>41</v>
      </c>
      <c r="I344" s="190">
        <v>24</v>
      </c>
      <c r="J344" s="190">
        <v>47</v>
      </c>
      <c r="K344" s="190">
        <v>2</v>
      </c>
      <c r="L344" s="190">
        <v>36</v>
      </c>
      <c r="M344" s="190">
        <v>3</v>
      </c>
      <c r="N344" s="190" t="s">
        <v>32</v>
      </c>
      <c r="O344" s="195"/>
    </row>
    <row r="345" spans="1:15" x14ac:dyDescent="0.25">
      <c r="A345" s="190">
        <f t="shared" si="22"/>
        <v>656</v>
      </c>
      <c r="B345" s="191" t="s">
        <v>373</v>
      </c>
      <c r="C345" s="196">
        <v>42840</v>
      </c>
      <c r="D345" s="193" t="str">
        <f t="shared" si="20"/>
        <v>S</v>
      </c>
      <c r="E345" s="193">
        <f t="shared" si="21"/>
        <v>15</v>
      </c>
      <c r="F345" s="190">
        <v>6</v>
      </c>
      <c r="G345" s="190">
        <v>24</v>
      </c>
      <c r="H345" s="190">
        <v>35</v>
      </c>
      <c r="I345" s="190">
        <v>30</v>
      </c>
      <c r="J345" s="190">
        <v>14</v>
      </c>
      <c r="K345" s="190">
        <v>48</v>
      </c>
      <c r="L345" s="190">
        <v>4</v>
      </c>
      <c r="M345" s="190">
        <v>0</v>
      </c>
      <c r="N345" s="190" t="s">
        <v>32</v>
      </c>
      <c r="O345" s="195"/>
    </row>
    <row r="346" spans="1:15" x14ac:dyDescent="0.25">
      <c r="A346" s="190">
        <f t="shared" si="22"/>
        <v>657</v>
      </c>
      <c r="B346" s="191" t="s">
        <v>374</v>
      </c>
      <c r="C346" s="196">
        <v>42845</v>
      </c>
      <c r="D346" s="193" t="str">
        <f t="shared" ref="D346:D409" si="23">CHOOSE(WEEKDAY(C346),"D","L","M","X","J","V","S")</f>
        <v>J</v>
      </c>
      <c r="E346" s="193">
        <f t="shared" ref="E346:E409" si="24">WEEKNUM(C346,21)</f>
        <v>16</v>
      </c>
      <c r="F346" s="190">
        <v>28</v>
      </c>
      <c r="G346" s="190">
        <v>21</v>
      </c>
      <c r="H346" s="190">
        <v>11</v>
      </c>
      <c r="I346" s="190">
        <v>16</v>
      </c>
      <c r="J346" s="190">
        <v>46</v>
      </c>
      <c r="K346" s="190">
        <v>22</v>
      </c>
      <c r="L346" s="190">
        <v>25</v>
      </c>
      <c r="M346" s="190">
        <v>6</v>
      </c>
      <c r="N346" s="190" t="s">
        <v>32</v>
      </c>
      <c r="O346" s="195"/>
    </row>
    <row r="347" spans="1:15" x14ac:dyDescent="0.25">
      <c r="A347" s="190">
        <f t="shared" si="22"/>
        <v>658</v>
      </c>
      <c r="B347" s="191" t="s">
        <v>375</v>
      </c>
      <c r="C347" s="196">
        <v>42847</v>
      </c>
      <c r="D347" s="193" t="str">
        <f t="shared" si="23"/>
        <v>S</v>
      </c>
      <c r="E347" s="193">
        <f t="shared" si="24"/>
        <v>16</v>
      </c>
      <c r="F347" s="190">
        <v>1</v>
      </c>
      <c r="G347" s="190">
        <v>11</v>
      </c>
      <c r="H347" s="190">
        <v>16</v>
      </c>
      <c r="I347" s="190">
        <v>26</v>
      </c>
      <c r="J347" s="190">
        <v>45</v>
      </c>
      <c r="K347" s="190">
        <v>47</v>
      </c>
      <c r="L347" s="190">
        <v>41</v>
      </c>
      <c r="M347" s="190">
        <v>4</v>
      </c>
      <c r="N347" s="190" t="s">
        <v>32</v>
      </c>
      <c r="O347" s="195"/>
    </row>
    <row r="348" spans="1:15" x14ac:dyDescent="0.25">
      <c r="A348" s="190">
        <f t="shared" si="22"/>
        <v>659</v>
      </c>
      <c r="B348" s="191" t="s">
        <v>376</v>
      </c>
      <c r="C348" s="196">
        <v>42852</v>
      </c>
      <c r="D348" s="193" t="str">
        <f t="shared" si="23"/>
        <v>J</v>
      </c>
      <c r="E348" s="193">
        <f t="shared" si="24"/>
        <v>17</v>
      </c>
      <c r="F348" s="190">
        <v>10</v>
      </c>
      <c r="G348" s="190">
        <v>11</v>
      </c>
      <c r="H348" s="190">
        <v>26</v>
      </c>
      <c r="I348" s="190">
        <v>32</v>
      </c>
      <c r="J348" s="190">
        <v>33</v>
      </c>
      <c r="K348" s="190">
        <v>44</v>
      </c>
      <c r="L348" s="190">
        <v>28</v>
      </c>
      <c r="M348" s="190">
        <v>4</v>
      </c>
      <c r="N348" s="190" t="s">
        <v>32</v>
      </c>
      <c r="O348" s="195"/>
    </row>
    <row r="349" spans="1:15" x14ac:dyDescent="0.25">
      <c r="A349" s="190">
        <f t="shared" si="22"/>
        <v>660</v>
      </c>
      <c r="B349" s="191" t="s">
        <v>377</v>
      </c>
      <c r="C349" s="196">
        <v>42854</v>
      </c>
      <c r="D349" s="193" t="str">
        <f t="shared" si="23"/>
        <v>S</v>
      </c>
      <c r="E349" s="193">
        <f t="shared" si="24"/>
        <v>17</v>
      </c>
      <c r="F349" s="190">
        <v>3</v>
      </c>
      <c r="G349" s="190">
        <v>46</v>
      </c>
      <c r="H349" s="190">
        <v>24</v>
      </c>
      <c r="I349" s="190">
        <v>35</v>
      </c>
      <c r="J349" s="190">
        <v>12</v>
      </c>
      <c r="K349" s="190">
        <v>22</v>
      </c>
      <c r="L349" s="190">
        <v>26</v>
      </c>
      <c r="M349" s="190">
        <v>2</v>
      </c>
      <c r="N349" s="190" t="s">
        <v>32</v>
      </c>
      <c r="O349" s="195"/>
    </row>
    <row r="350" spans="1:15" x14ac:dyDescent="0.25">
      <c r="A350" s="190">
        <f t="shared" si="22"/>
        <v>661</v>
      </c>
      <c r="B350" s="191" t="s">
        <v>378</v>
      </c>
      <c r="C350" s="196">
        <v>42859</v>
      </c>
      <c r="D350" s="193" t="str">
        <f t="shared" si="23"/>
        <v>J</v>
      </c>
      <c r="E350" s="193">
        <f t="shared" si="24"/>
        <v>18</v>
      </c>
      <c r="F350" s="190">
        <v>17</v>
      </c>
      <c r="G350" s="190">
        <v>11</v>
      </c>
      <c r="H350" s="190">
        <v>9</v>
      </c>
      <c r="I350" s="190">
        <v>23</v>
      </c>
      <c r="J350" s="190">
        <v>28</v>
      </c>
      <c r="K350" s="190">
        <v>36</v>
      </c>
      <c r="L350" s="190">
        <v>20</v>
      </c>
      <c r="M350" s="190">
        <v>0</v>
      </c>
      <c r="N350" s="190" t="s">
        <v>32</v>
      </c>
      <c r="O350" s="195"/>
    </row>
    <row r="351" spans="1:15" x14ac:dyDescent="0.25">
      <c r="A351" s="190">
        <f t="shared" si="22"/>
        <v>662</v>
      </c>
      <c r="B351" s="191" t="s">
        <v>379</v>
      </c>
      <c r="C351" s="196">
        <v>42861</v>
      </c>
      <c r="D351" s="193" t="str">
        <f t="shared" si="23"/>
        <v>S</v>
      </c>
      <c r="E351" s="193">
        <f t="shared" si="24"/>
        <v>18</v>
      </c>
      <c r="F351" s="190">
        <v>27</v>
      </c>
      <c r="G351" s="190">
        <v>22</v>
      </c>
      <c r="H351" s="190">
        <v>34</v>
      </c>
      <c r="I351" s="190">
        <v>26</v>
      </c>
      <c r="J351" s="190">
        <v>31</v>
      </c>
      <c r="K351" s="190">
        <v>1</v>
      </c>
      <c r="L351" s="190">
        <v>28</v>
      </c>
      <c r="M351" s="190">
        <v>3</v>
      </c>
      <c r="N351" s="190" t="s">
        <v>32</v>
      </c>
      <c r="O351" s="195"/>
    </row>
    <row r="352" spans="1:15" x14ac:dyDescent="0.25">
      <c r="A352" s="190">
        <f t="shared" si="22"/>
        <v>663</v>
      </c>
      <c r="B352" s="191" t="s">
        <v>380</v>
      </c>
      <c r="C352" s="196">
        <v>42866</v>
      </c>
      <c r="D352" s="193" t="str">
        <f t="shared" si="23"/>
        <v>J</v>
      </c>
      <c r="E352" s="193">
        <f t="shared" si="24"/>
        <v>19</v>
      </c>
      <c r="F352" s="190">
        <v>19</v>
      </c>
      <c r="G352" s="190">
        <v>28</v>
      </c>
      <c r="H352" s="190">
        <v>20</v>
      </c>
      <c r="I352" s="190">
        <v>39</v>
      </c>
      <c r="J352" s="190">
        <v>6</v>
      </c>
      <c r="K352" s="190">
        <v>31</v>
      </c>
      <c r="L352" s="190">
        <v>35</v>
      </c>
      <c r="M352" s="190">
        <v>9</v>
      </c>
      <c r="N352" s="190" t="s">
        <v>32</v>
      </c>
      <c r="O352" s="195"/>
    </row>
    <row r="353" spans="1:15" x14ac:dyDescent="0.25">
      <c r="A353" s="190">
        <f t="shared" si="22"/>
        <v>664</v>
      </c>
      <c r="B353" s="191" t="s">
        <v>381</v>
      </c>
      <c r="C353" s="196">
        <v>42868</v>
      </c>
      <c r="D353" s="193" t="str">
        <f t="shared" si="23"/>
        <v>S</v>
      </c>
      <c r="E353" s="193">
        <f t="shared" si="24"/>
        <v>19</v>
      </c>
      <c r="F353" s="190">
        <v>9</v>
      </c>
      <c r="G353" s="190">
        <v>28</v>
      </c>
      <c r="H353" s="190">
        <v>29</v>
      </c>
      <c r="I353" s="190">
        <v>3</v>
      </c>
      <c r="J353" s="190">
        <v>41</v>
      </c>
      <c r="K353" s="190">
        <v>42</v>
      </c>
      <c r="L353" s="190">
        <v>6</v>
      </c>
      <c r="M353" s="190">
        <v>5</v>
      </c>
      <c r="N353" s="190" t="s">
        <v>32</v>
      </c>
      <c r="O353" s="195"/>
    </row>
    <row r="354" spans="1:15" x14ac:dyDescent="0.25">
      <c r="A354" s="190">
        <f t="shared" si="22"/>
        <v>665</v>
      </c>
      <c r="B354" s="191" t="s">
        <v>382</v>
      </c>
      <c r="C354" s="196">
        <v>42873</v>
      </c>
      <c r="D354" s="193" t="str">
        <f t="shared" si="23"/>
        <v>J</v>
      </c>
      <c r="E354" s="193">
        <f t="shared" si="24"/>
        <v>20</v>
      </c>
      <c r="F354" s="190">
        <v>27</v>
      </c>
      <c r="G354" s="190">
        <v>19</v>
      </c>
      <c r="H354" s="190">
        <v>8</v>
      </c>
      <c r="I354" s="190">
        <v>15</v>
      </c>
      <c r="J354" s="190">
        <v>47</v>
      </c>
      <c r="K354" s="190">
        <v>16</v>
      </c>
      <c r="L354" s="190">
        <v>10</v>
      </c>
      <c r="M354" s="190">
        <v>5</v>
      </c>
      <c r="N354" s="190" t="s">
        <v>32</v>
      </c>
      <c r="O354" s="195"/>
    </row>
    <row r="355" spans="1:15" x14ac:dyDescent="0.25">
      <c r="A355" s="190">
        <f t="shared" si="22"/>
        <v>666</v>
      </c>
      <c r="B355" s="191" t="s">
        <v>383</v>
      </c>
      <c r="C355" s="196">
        <v>42875</v>
      </c>
      <c r="D355" s="193" t="str">
        <f t="shared" si="23"/>
        <v>S</v>
      </c>
      <c r="E355" s="193">
        <f t="shared" si="24"/>
        <v>20</v>
      </c>
      <c r="F355" s="190">
        <v>24</v>
      </c>
      <c r="G355" s="190">
        <v>25</v>
      </c>
      <c r="H355" s="190">
        <v>36</v>
      </c>
      <c r="I355" s="190">
        <v>32</v>
      </c>
      <c r="J355" s="190">
        <v>10</v>
      </c>
      <c r="K355" s="190">
        <v>31</v>
      </c>
      <c r="L355" s="190">
        <v>48</v>
      </c>
      <c r="M355" s="190">
        <v>9</v>
      </c>
      <c r="N355" s="190" t="s">
        <v>32</v>
      </c>
      <c r="O355" s="195"/>
    </row>
    <row r="356" spans="1:15" x14ac:dyDescent="0.25">
      <c r="A356" s="190">
        <f t="shared" si="22"/>
        <v>667</v>
      </c>
      <c r="B356" s="191" t="s">
        <v>384</v>
      </c>
      <c r="C356" s="196">
        <v>42880</v>
      </c>
      <c r="D356" s="193" t="str">
        <f t="shared" si="23"/>
        <v>J</v>
      </c>
      <c r="E356" s="193">
        <f t="shared" si="24"/>
        <v>21</v>
      </c>
      <c r="F356" s="190">
        <v>42</v>
      </c>
      <c r="G356" s="190">
        <v>21</v>
      </c>
      <c r="H356" s="190">
        <v>32</v>
      </c>
      <c r="I356" s="190">
        <v>18</v>
      </c>
      <c r="J356" s="190">
        <v>28</v>
      </c>
      <c r="K356" s="190">
        <v>34</v>
      </c>
      <c r="L356" s="190">
        <v>7</v>
      </c>
      <c r="M356" s="190">
        <v>4</v>
      </c>
      <c r="N356" s="190" t="s">
        <v>32</v>
      </c>
      <c r="O356" s="195"/>
    </row>
    <row r="357" spans="1:15" x14ac:dyDescent="0.25">
      <c r="A357" s="190">
        <f t="shared" si="22"/>
        <v>668</v>
      </c>
      <c r="B357" s="191" t="s">
        <v>385</v>
      </c>
      <c r="C357" s="196">
        <v>42882</v>
      </c>
      <c r="D357" s="193" t="str">
        <f t="shared" si="23"/>
        <v>S</v>
      </c>
      <c r="E357" s="193">
        <f t="shared" si="24"/>
        <v>21</v>
      </c>
      <c r="F357" s="190">
        <v>18</v>
      </c>
      <c r="G357" s="190">
        <v>25</v>
      </c>
      <c r="H357" s="190">
        <v>26</v>
      </c>
      <c r="I357" s="190">
        <v>29</v>
      </c>
      <c r="J357" s="190">
        <v>30</v>
      </c>
      <c r="K357" s="190">
        <v>39</v>
      </c>
      <c r="L357" s="190">
        <v>44</v>
      </c>
      <c r="M357" s="190">
        <v>5</v>
      </c>
      <c r="N357" s="190" t="s">
        <v>32</v>
      </c>
      <c r="O357" s="195"/>
    </row>
    <row r="358" spans="1:15" x14ac:dyDescent="0.25">
      <c r="A358" s="190">
        <f t="shared" si="22"/>
        <v>669</v>
      </c>
      <c r="B358" s="191" t="s">
        <v>386</v>
      </c>
      <c r="C358" s="196">
        <v>42887</v>
      </c>
      <c r="D358" s="193" t="str">
        <f t="shared" si="23"/>
        <v>J</v>
      </c>
      <c r="E358" s="193">
        <f t="shared" si="24"/>
        <v>22</v>
      </c>
      <c r="F358" s="190">
        <v>10</v>
      </c>
      <c r="G358" s="190">
        <v>29</v>
      </c>
      <c r="H358" s="190">
        <v>37</v>
      </c>
      <c r="I358" s="190">
        <v>26</v>
      </c>
      <c r="J358" s="190">
        <v>7</v>
      </c>
      <c r="K358" s="190">
        <v>33</v>
      </c>
      <c r="L358" s="190">
        <v>6</v>
      </c>
      <c r="M358" s="190">
        <v>9</v>
      </c>
      <c r="N358" s="190" t="s">
        <v>32</v>
      </c>
      <c r="O358" s="195"/>
    </row>
    <row r="359" spans="1:15" x14ac:dyDescent="0.25">
      <c r="A359" s="190">
        <f t="shared" si="22"/>
        <v>670</v>
      </c>
      <c r="B359" s="191" t="s">
        <v>387</v>
      </c>
      <c r="C359" s="196">
        <v>42889</v>
      </c>
      <c r="D359" s="193" t="str">
        <f t="shared" si="23"/>
        <v>S</v>
      </c>
      <c r="E359" s="193">
        <f t="shared" si="24"/>
        <v>22</v>
      </c>
      <c r="F359" s="190">
        <v>9</v>
      </c>
      <c r="G359" s="190">
        <v>13</v>
      </c>
      <c r="H359" s="190">
        <v>12</v>
      </c>
      <c r="I359" s="190">
        <v>22</v>
      </c>
      <c r="J359" s="190">
        <v>23</v>
      </c>
      <c r="K359" s="190">
        <v>43</v>
      </c>
      <c r="L359" s="190">
        <v>40</v>
      </c>
      <c r="M359" s="190">
        <v>9</v>
      </c>
      <c r="N359" s="190" t="s">
        <v>32</v>
      </c>
      <c r="O359" s="195"/>
    </row>
    <row r="360" spans="1:15" x14ac:dyDescent="0.25">
      <c r="A360" s="190">
        <f t="shared" si="22"/>
        <v>671</v>
      </c>
      <c r="B360" s="191" t="s">
        <v>388</v>
      </c>
      <c r="C360" s="196">
        <v>42894</v>
      </c>
      <c r="D360" s="193" t="str">
        <f t="shared" si="23"/>
        <v>J</v>
      </c>
      <c r="E360" s="193">
        <f t="shared" si="24"/>
        <v>23</v>
      </c>
      <c r="F360" s="190">
        <v>34</v>
      </c>
      <c r="G360" s="190">
        <v>19</v>
      </c>
      <c r="H360" s="190">
        <v>20</v>
      </c>
      <c r="I360" s="190">
        <v>25</v>
      </c>
      <c r="J360" s="190">
        <v>32</v>
      </c>
      <c r="K360" s="190">
        <v>33</v>
      </c>
      <c r="L360" s="190">
        <v>24</v>
      </c>
      <c r="M360" s="190">
        <v>4</v>
      </c>
      <c r="N360" s="190" t="s">
        <v>32</v>
      </c>
      <c r="O360" s="195"/>
    </row>
    <row r="361" spans="1:15" x14ac:dyDescent="0.25">
      <c r="A361" s="190">
        <f t="shared" si="22"/>
        <v>672</v>
      </c>
      <c r="B361" s="191" t="s">
        <v>389</v>
      </c>
      <c r="C361" s="196">
        <v>42896</v>
      </c>
      <c r="D361" s="193" t="str">
        <f t="shared" si="23"/>
        <v>S</v>
      </c>
      <c r="E361" s="193">
        <f t="shared" si="24"/>
        <v>23</v>
      </c>
      <c r="F361" s="190">
        <v>19</v>
      </c>
      <c r="G361" s="190">
        <v>29</v>
      </c>
      <c r="H361" s="190">
        <v>22</v>
      </c>
      <c r="I361" s="190">
        <v>35</v>
      </c>
      <c r="J361" s="190">
        <v>45</v>
      </c>
      <c r="K361" s="190">
        <v>18</v>
      </c>
      <c r="L361" s="190">
        <v>4</v>
      </c>
      <c r="M361" s="190">
        <v>8</v>
      </c>
      <c r="N361" s="190" t="s">
        <v>32</v>
      </c>
      <c r="O361" s="195"/>
    </row>
    <row r="362" spans="1:15" x14ac:dyDescent="0.25">
      <c r="A362" s="190">
        <f t="shared" si="22"/>
        <v>673</v>
      </c>
      <c r="B362" s="191" t="s">
        <v>390</v>
      </c>
      <c r="C362" s="196">
        <v>42901</v>
      </c>
      <c r="D362" s="193" t="str">
        <f t="shared" si="23"/>
        <v>J</v>
      </c>
      <c r="E362" s="193">
        <f t="shared" si="24"/>
        <v>24</v>
      </c>
      <c r="F362" s="190">
        <v>20</v>
      </c>
      <c r="G362" s="190">
        <v>7</v>
      </c>
      <c r="H362" s="190">
        <v>11</v>
      </c>
      <c r="I362" s="190">
        <v>30</v>
      </c>
      <c r="J362" s="190">
        <v>3</v>
      </c>
      <c r="K362" s="190">
        <v>22</v>
      </c>
      <c r="L362" s="190">
        <v>41</v>
      </c>
      <c r="M362" s="190">
        <v>9</v>
      </c>
      <c r="N362" s="190" t="s">
        <v>32</v>
      </c>
      <c r="O362" s="195"/>
    </row>
    <row r="363" spans="1:15" x14ac:dyDescent="0.25">
      <c r="A363" s="190">
        <f t="shared" si="22"/>
        <v>674</v>
      </c>
      <c r="B363" s="191" t="s">
        <v>391</v>
      </c>
      <c r="C363" s="196">
        <v>42903</v>
      </c>
      <c r="D363" s="193" t="str">
        <f t="shared" si="23"/>
        <v>S</v>
      </c>
      <c r="E363" s="193">
        <f t="shared" si="24"/>
        <v>24</v>
      </c>
      <c r="F363" s="190">
        <v>3</v>
      </c>
      <c r="G363" s="190">
        <v>21</v>
      </c>
      <c r="H363" s="190">
        <v>43</v>
      </c>
      <c r="I363" s="190">
        <v>16</v>
      </c>
      <c r="J363" s="190">
        <v>13</v>
      </c>
      <c r="K363" s="190">
        <v>28</v>
      </c>
      <c r="L363" s="190">
        <v>24</v>
      </c>
      <c r="M363" s="190">
        <v>2</v>
      </c>
      <c r="N363" s="190" t="s">
        <v>32</v>
      </c>
      <c r="O363" s="195"/>
    </row>
    <row r="364" spans="1:15" x14ac:dyDescent="0.25">
      <c r="A364" s="190">
        <f t="shared" si="22"/>
        <v>675</v>
      </c>
      <c r="B364" s="191" t="s">
        <v>392</v>
      </c>
      <c r="C364" s="196">
        <v>42908</v>
      </c>
      <c r="D364" s="193" t="str">
        <f t="shared" si="23"/>
        <v>J</v>
      </c>
      <c r="E364" s="193">
        <f t="shared" si="24"/>
        <v>25</v>
      </c>
      <c r="F364" s="190">
        <v>37</v>
      </c>
      <c r="G364" s="190">
        <v>15</v>
      </c>
      <c r="H364" s="190">
        <v>30</v>
      </c>
      <c r="I364" s="190">
        <v>38</v>
      </c>
      <c r="J364" s="190">
        <v>3</v>
      </c>
      <c r="K364" s="190">
        <v>41</v>
      </c>
      <c r="L364" s="190">
        <v>8</v>
      </c>
      <c r="M364" s="190">
        <v>0</v>
      </c>
      <c r="N364" s="190" t="s">
        <v>32</v>
      </c>
      <c r="O364" s="195"/>
    </row>
    <row r="365" spans="1:15" x14ac:dyDescent="0.25">
      <c r="A365" s="190">
        <f t="shared" si="22"/>
        <v>676</v>
      </c>
      <c r="B365" s="191" t="s">
        <v>393</v>
      </c>
      <c r="C365" s="196">
        <v>42910</v>
      </c>
      <c r="D365" s="193" t="str">
        <f t="shared" si="23"/>
        <v>S</v>
      </c>
      <c r="E365" s="193">
        <f t="shared" si="24"/>
        <v>25</v>
      </c>
      <c r="F365" s="190">
        <v>14</v>
      </c>
      <c r="G365" s="190">
        <v>30</v>
      </c>
      <c r="H365" s="190">
        <v>40</v>
      </c>
      <c r="I365" s="190">
        <v>21</v>
      </c>
      <c r="J365" s="190">
        <v>11</v>
      </c>
      <c r="K365" s="190">
        <v>39</v>
      </c>
      <c r="L365" s="190">
        <v>29</v>
      </c>
      <c r="M365" s="190">
        <v>7</v>
      </c>
      <c r="N365" s="190" t="s">
        <v>32</v>
      </c>
      <c r="O365" s="195"/>
    </row>
    <row r="366" spans="1:15" x14ac:dyDescent="0.25">
      <c r="A366" s="190">
        <f t="shared" si="22"/>
        <v>677</v>
      </c>
      <c r="B366" s="191" t="s">
        <v>394</v>
      </c>
      <c r="C366" s="196">
        <v>42915</v>
      </c>
      <c r="D366" s="193" t="str">
        <f t="shared" si="23"/>
        <v>J</v>
      </c>
      <c r="E366" s="193">
        <f t="shared" si="24"/>
        <v>26</v>
      </c>
      <c r="F366" s="190">
        <v>49</v>
      </c>
      <c r="G366" s="190">
        <v>35</v>
      </c>
      <c r="H366" s="190">
        <v>20</v>
      </c>
      <c r="I366" s="190">
        <v>40</v>
      </c>
      <c r="J366" s="190">
        <v>1</v>
      </c>
      <c r="K366" s="190">
        <v>11</v>
      </c>
      <c r="L366" s="190">
        <v>16</v>
      </c>
      <c r="M366" s="190">
        <v>0</v>
      </c>
      <c r="N366" s="190" t="s">
        <v>32</v>
      </c>
      <c r="O366" s="195"/>
    </row>
    <row r="367" spans="1:15" x14ac:dyDescent="0.25">
      <c r="A367" s="190">
        <f t="shared" si="22"/>
        <v>678</v>
      </c>
      <c r="B367" s="191" t="s">
        <v>395</v>
      </c>
      <c r="C367" s="196">
        <v>42917</v>
      </c>
      <c r="D367" s="193" t="str">
        <f t="shared" si="23"/>
        <v>S</v>
      </c>
      <c r="E367" s="193">
        <f t="shared" si="24"/>
        <v>26</v>
      </c>
      <c r="F367" s="190">
        <v>26</v>
      </c>
      <c r="G367" s="190">
        <v>22</v>
      </c>
      <c r="H367" s="190">
        <v>30</v>
      </c>
      <c r="I367" s="190">
        <v>27</v>
      </c>
      <c r="J367" s="190">
        <v>31</v>
      </c>
      <c r="K367" s="190">
        <v>12</v>
      </c>
      <c r="L367" s="190">
        <v>29</v>
      </c>
      <c r="M367" s="190">
        <v>2</v>
      </c>
      <c r="N367" s="190" t="s">
        <v>32</v>
      </c>
      <c r="O367" s="195"/>
    </row>
    <row r="368" spans="1:15" x14ac:dyDescent="0.25">
      <c r="A368" s="190">
        <f t="shared" si="22"/>
        <v>679</v>
      </c>
      <c r="B368" s="191" t="s">
        <v>396</v>
      </c>
      <c r="C368" s="196">
        <v>42922</v>
      </c>
      <c r="D368" s="193" t="str">
        <f t="shared" si="23"/>
        <v>J</v>
      </c>
      <c r="E368" s="193">
        <f t="shared" si="24"/>
        <v>27</v>
      </c>
      <c r="F368" s="190">
        <v>29</v>
      </c>
      <c r="G368" s="190">
        <v>20</v>
      </c>
      <c r="H368" s="190">
        <v>3</v>
      </c>
      <c r="I368" s="190">
        <v>9</v>
      </c>
      <c r="J368" s="190">
        <v>49</v>
      </c>
      <c r="K368" s="190">
        <v>5</v>
      </c>
      <c r="L368" s="190">
        <v>46</v>
      </c>
      <c r="M368" s="190">
        <v>1</v>
      </c>
      <c r="N368" s="190" t="s">
        <v>32</v>
      </c>
      <c r="O368" s="195"/>
    </row>
    <row r="369" spans="1:15" x14ac:dyDescent="0.25">
      <c r="A369" s="190">
        <f t="shared" si="22"/>
        <v>680</v>
      </c>
      <c r="B369" s="191" t="s">
        <v>397</v>
      </c>
      <c r="C369" s="196">
        <v>42924</v>
      </c>
      <c r="D369" s="193" t="str">
        <f t="shared" si="23"/>
        <v>S</v>
      </c>
      <c r="E369" s="193">
        <f t="shared" si="24"/>
        <v>27</v>
      </c>
      <c r="F369" s="190">
        <v>3</v>
      </c>
      <c r="G369" s="190">
        <v>16</v>
      </c>
      <c r="H369" s="190">
        <v>21</v>
      </c>
      <c r="I369" s="190">
        <v>25</v>
      </c>
      <c r="J369" s="190">
        <v>26</v>
      </c>
      <c r="K369" s="190">
        <v>39</v>
      </c>
      <c r="L369" s="190">
        <v>48</v>
      </c>
      <c r="M369" s="190">
        <v>3</v>
      </c>
      <c r="N369" s="190" t="s">
        <v>32</v>
      </c>
      <c r="O369" s="195"/>
    </row>
    <row r="370" spans="1:15" x14ac:dyDescent="0.25">
      <c r="A370" s="190">
        <f t="shared" si="22"/>
        <v>681</v>
      </c>
      <c r="B370" s="191" t="s">
        <v>398</v>
      </c>
      <c r="C370" s="196">
        <v>42929</v>
      </c>
      <c r="D370" s="193" t="str">
        <f t="shared" si="23"/>
        <v>J</v>
      </c>
      <c r="E370" s="193">
        <f t="shared" si="24"/>
        <v>28</v>
      </c>
      <c r="F370" s="190">
        <v>40</v>
      </c>
      <c r="G370" s="190">
        <v>27</v>
      </c>
      <c r="H370" s="190">
        <v>6</v>
      </c>
      <c r="I370" s="190">
        <v>8</v>
      </c>
      <c r="J370" s="190">
        <v>12</v>
      </c>
      <c r="K370" s="190">
        <v>1</v>
      </c>
      <c r="L370" s="190">
        <v>42</v>
      </c>
      <c r="M370" s="190">
        <v>7</v>
      </c>
      <c r="N370" s="190" t="s">
        <v>32</v>
      </c>
      <c r="O370" s="195"/>
    </row>
    <row r="371" spans="1:15" x14ac:dyDescent="0.25">
      <c r="A371" s="190">
        <f t="shared" si="22"/>
        <v>682</v>
      </c>
      <c r="B371" s="191" t="s">
        <v>399</v>
      </c>
      <c r="C371" s="196">
        <v>42931</v>
      </c>
      <c r="D371" s="193" t="str">
        <f t="shared" si="23"/>
        <v>S</v>
      </c>
      <c r="E371" s="193">
        <f t="shared" si="24"/>
        <v>28</v>
      </c>
      <c r="F371" s="190">
        <v>23</v>
      </c>
      <c r="G371" s="190">
        <v>46</v>
      </c>
      <c r="H371" s="190">
        <v>42</v>
      </c>
      <c r="I371" s="190">
        <v>47</v>
      </c>
      <c r="J371" s="190">
        <v>32</v>
      </c>
      <c r="K371" s="190">
        <v>11</v>
      </c>
      <c r="L371" s="190">
        <v>8</v>
      </c>
      <c r="M371" s="190">
        <v>1</v>
      </c>
      <c r="N371" s="190" t="s">
        <v>32</v>
      </c>
      <c r="O371" s="195"/>
    </row>
    <row r="372" spans="1:15" x14ac:dyDescent="0.25">
      <c r="A372" s="190">
        <f t="shared" si="22"/>
        <v>683</v>
      </c>
      <c r="B372" s="197" t="s">
        <v>400</v>
      </c>
      <c r="C372" s="196">
        <v>42936</v>
      </c>
      <c r="D372" s="193" t="str">
        <f t="shared" si="23"/>
        <v>J</v>
      </c>
      <c r="E372" s="193">
        <f t="shared" si="24"/>
        <v>29</v>
      </c>
      <c r="F372" s="190">
        <v>5</v>
      </c>
      <c r="G372" s="190">
        <v>46</v>
      </c>
      <c r="H372" s="190">
        <v>43</v>
      </c>
      <c r="I372" s="190">
        <v>35</v>
      </c>
      <c r="J372" s="190">
        <v>3</v>
      </c>
      <c r="K372" s="190">
        <v>22</v>
      </c>
      <c r="L372" s="190">
        <v>41</v>
      </c>
      <c r="M372" s="190">
        <v>5</v>
      </c>
      <c r="N372" s="190" t="s">
        <v>32</v>
      </c>
      <c r="O372" s="195"/>
    </row>
    <row r="373" spans="1:15" x14ac:dyDescent="0.25">
      <c r="A373" s="190">
        <f t="shared" si="22"/>
        <v>684</v>
      </c>
      <c r="B373" s="197" t="s">
        <v>401</v>
      </c>
      <c r="C373" s="196">
        <v>42938</v>
      </c>
      <c r="D373" s="193" t="str">
        <f t="shared" si="23"/>
        <v>S</v>
      </c>
      <c r="E373" s="193">
        <f t="shared" si="24"/>
        <v>29</v>
      </c>
      <c r="F373" s="190">
        <v>37</v>
      </c>
      <c r="G373" s="190">
        <v>38</v>
      </c>
      <c r="H373" s="190">
        <v>27</v>
      </c>
      <c r="I373" s="190">
        <v>40</v>
      </c>
      <c r="J373" s="190">
        <v>21</v>
      </c>
      <c r="K373" s="190">
        <v>18</v>
      </c>
      <c r="L373" s="190">
        <v>20</v>
      </c>
      <c r="M373" s="190">
        <v>1</v>
      </c>
      <c r="N373" s="190" t="s">
        <v>32</v>
      </c>
      <c r="O373" s="195"/>
    </row>
    <row r="374" spans="1:15" x14ac:dyDescent="0.25">
      <c r="A374" s="190">
        <f t="shared" si="22"/>
        <v>685</v>
      </c>
      <c r="B374" s="197" t="s">
        <v>402</v>
      </c>
      <c r="C374" s="196">
        <v>42943</v>
      </c>
      <c r="D374" s="193" t="str">
        <f t="shared" si="23"/>
        <v>J</v>
      </c>
      <c r="E374" s="193">
        <f t="shared" si="24"/>
        <v>30</v>
      </c>
      <c r="F374" s="190">
        <v>2</v>
      </c>
      <c r="G374" s="190">
        <v>1</v>
      </c>
      <c r="H374" s="190">
        <v>27</v>
      </c>
      <c r="I374" s="190">
        <v>49</v>
      </c>
      <c r="J374" s="190">
        <v>39</v>
      </c>
      <c r="K374" s="190">
        <v>5</v>
      </c>
      <c r="L374" s="190">
        <v>40</v>
      </c>
      <c r="M374" s="190">
        <v>5</v>
      </c>
      <c r="N374" s="190" t="s">
        <v>32</v>
      </c>
      <c r="O374" s="195"/>
    </row>
    <row r="375" spans="1:15" x14ac:dyDescent="0.25">
      <c r="A375" s="190">
        <f t="shared" si="22"/>
        <v>686</v>
      </c>
      <c r="B375" s="197" t="s">
        <v>403</v>
      </c>
      <c r="C375" s="196">
        <v>42945</v>
      </c>
      <c r="D375" s="193" t="str">
        <f t="shared" si="23"/>
        <v>S</v>
      </c>
      <c r="E375" s="193">
        <f t="shared" si="24"/>
        <v>30</v>
      </c>
      <c r="F375" s="190">
        <v>20</v>
      </c>
      <c r="G375" s="190">
        <v>43</v>
      </c>
      <c r="H375" s="190">
        <v>47</v>
      </c>
      <c r="I375" s="190">
        <v>35</v>
      </c>
      <c r="J375" s="190">
        <v>23</v>
      </c>
      <c r="K375" s="190">
        <v>44</v>
      </c>
      <c r="L375" s="190">
        <v>16</v>
      </c>
      <c r="M375" s="190">
        <v>5</v>
      </c>
      <c r="N375" s="190" t="s">
        <v>32</v>
      </c>
      <c r="O375" s="195"/>
    </row>
    <row r="376" spans="1:15" x14ac:dyDescent="0.25">
      <c r="A376" s="190">
        <f t="shared" si="22"/>
        <v>687</v>
      </c>
      <c r="B376" s="197" t="s">
        <v>404</v>
      </c>
      <c r="C376" s="196">
        <v>42950</v>
      </c>
      <c r="D376" s="193" t="str">
        <f t="shared" si="23"/>
        <v>J</v>
      </c>
      <c r="E376" s="193">
        <f t="shared" si="24"/>
        <v>31</v>
      </c>
      <c r="F376" s="190">
        <v>27</v>
      </c>
      <c r="G376" s="190">
        <v>34</v>
      </c>
      <c r="H376" s="190">
        <v>13</v>
      </c>
      <c r="I376" s="190">
        <v>17</v>
      </c>
      <c r="J376" s="190">
        <v>20</v>
      </c>
      <c r="K376" s="190">
        <v>33</v>
      </c>
      <c r="L376" s="190">
        <v>31</v>
      </c>
      <c r="M376" s="190">
        <v>6</v>
      </c>
      <c r="N376" s="190" t="s">
        <v>32</v>
      </c>
      <c r="O376" s="195"/>
    </row>
    <row r="377" spans="1:15" x14ac:dyDescent="0.25">
      <c r="A377" s="190">
        <f t="shared" si="22"/>
        <v>688</v>
      </c>
      <c r="B377" s="197" t="s">
        <v>405</v>
      </c>
      <c r="C377" s="196">
        <v>42952</v>
      </c>
      <c r="D377" s="193" t="str">
        <f t="shared" si="23"/>
        <v>S</v>
      </c>
      <c r="E377" s="193">
        <f t="shared" si="24"/>
        <v>31</v>
      </c>
      <c r="F377" s="190">
        <v>26</v>
      </c>
      <c r="G377" s="190">
        <v>10</v>
      </c>
      <c r="H377" s="190">
        <v>44</v>
      </c>
      <c r="I377" s="190">
        <v>49</v>
      </c>
      <c r="J377" s="190">
        <v>17</v>
      </c>
      <c r="K377" s="190">
        <v>6</v>
      </c>
      <c r="L377" s="190">
        <v>21</v>
      </c>
      <c r="M377" s="190">
        <v>3</v>
      </c>
      <c r="N377" s="190" t="s">
        <v>32</v>
      </c>
      <c r="O377" s="195"/>
    </row>
    <row r="378" spans="1:15" x14ac:dyDescent="0.25">
      <c r="A378" s="190">
        <f t="shared" si="22"/>
        <v>689</v>
      </c>
      <c r="B378" s="197" t="s">
        <v>406</v>
      </c>
      <c r="C378" s="196">
        <v>42957</v>
      </c>
      <c r="D378" s="193" t="str">
        <f t="shared" si="23"/>
        <v>J</v>
      </c>
      <c r="E378" s="193">
        <f t="shared" si="24"/>
        <v>32</v>
      </c>
      <c r="F378" s="190">
        <v>20</v>
      </c>
      <c r="G378" s="190">
        <v>26</v>
      </c>
      <c r="H378" s="190">
        <v>6</v>
      </c>
      <c r="I378" s="190">
        <v>45</v>
      </c>
      <c r="J378" s="190">
        <v>38</v>
      </c>
      <c r="K378" s="190">
        <v>9</v>
      </c>
      <c r="L378" s="190">
        <v>33</v>
      </c>
      <c r="M378" s="190">
        <v>9</v>
      </c>
      <c r="N378" s="190" t="s">
        <v>32</v>
      </c>
      <c r="O378" s="195"/>
    </row>
    <row r="379" spans="1:15" x14ac:dyDescent="0.25">
      <c r="A379" s="190">
        <f t="shared" si="22"/>
        <v>690</v>
      </c>
      <c r="B379" s="197" t="s">
        <v>407</v>
      </c>
      <c r="C379" s="196">
        <v>42959</v>
      </c>
      <c r="D379" s="193" t="str">
        <f t="shared" si="23"/>
        <v>S</v>
      </c>
      <c r="E379" s="193">
        <f t="shared" si="24"/>
        <v>32</v>
      </c>
      <c r="F379" s="193">
        <v>25</v>
      </c>
      <c r="G379" s="190">
        <v>17</v>
      </c>
      <c r="H379" s="190">
        <v>9</v>
      </c>
      <c r="I379" s="190">
        <v>46</v>
      </c>
      <c r="J379" s="190">
        <v>19</v>
      </c>
      <c r="K379" s="190">
        <v>29</v>
      </c>
      <c r="L379" s="190">
        <v>40</v>
      </c>
      <c r="M379" s="190">
        <v>7</v>
      </c>
      <c r="N379" s="190" t="s">
        <v>32</v>
      </c>
      <c r="O379" s="195"/>
    </row>
    <row r="380" spans="1:15" x14ac:dyDescent="0.25">
      <c r="A380" s="190">
        <f t="shared" si="22"/>
        <v>691</v>
      </c>
      <c r="B380" s="197" t="s">
        <v>408</v>
      </c>
      <c r="C380" s="196">
        <v>42964</v>
      </c>
      <c r="D380" s="193" t="str">
        <f t="shared" si="23"/>
        <v>J</v>
      </c>
      <c r="E380" s="193">
        <f t="shared" si="24"/>
        <v>33</v>
      </c>
      <c r="F380" s="190">
        <v>8</v>
      </c>
      <c r="G380" s="190">
        <v>45</v>
      </c>
      <c r="H380" s="190">
        <v>48</v>
      </c>
      <c r="I380" s="190">
        <v>19</v>
      </c>
      <c r="J380" s="190">
        <v>17</v>
      </c>
      <c r="K380" s="190">
        <v>49</v>
      </c>
      <c r="L380" s="190">
        <v>43</v>
      </c>
      <c r="M380" s="190">
        <v>2</v>
      </c>
      <c r="N380" s="190" t="s">
        <v>32</v>
      </c>
      <c r="O380" s="195"/>
    </row>
    <row r="381" spans="1:15" x14ac:dyDescent="0.25">
      <c r="A381" s="190">
        <f t="shared" si="22"/>
        <v>692</v>
      </c>
      <c r="B381" s="197" t="s">
        <v>409</v>
      </c>
      <c r="C381" s="196">
        <v>42966</v>
      </c>
      <c r="D381" s="193" t="str">
        <f t="shared" si="23"/>
        <v>S</v>
      </c>
      <c r="E381" s="193">
        <f t="shared" si="24"/>
        <v>33</v>
      </c>
      <c r="F381" s="190">
        <v>17</v>
      </c>
      <c r="G381" s="190">
        <v>35</v>
      </c>
      <c r="H381" s="190">
        <v>2</v>
      </c>
      <c r="I381" s="190">
        <v>43</v>
      </c>
      <c r="J381" s="190">
        <v>48</v>
      </c>
      <c r="K381" s="190">
        <v>37</v>
      </c>
      <c r="L381" s="190">
        <v>34</v>
      </c>
      <c r="M381" s="190">
        <v>7</v>
      </c>
      <c r="N381" s="190" t="s">
        <v>32</v>
      </c>
      <c r="O381" s="195"/>
    </row>
    <row r="382" spans="1:15" x14ac:dyDescent="0.25">
      <c r="A382" s="190">
        <f t="shared" si="22"/>
        <v>693</v>
      </c>
      <c r="B382" s="197" t="s">
        <v>410</v>
      </c>
      <c r="C382" s="196">
        <v>42971</v>
      </c>
      <c r="D382" s="193" t="str">
        <f t="shared" si="23"/>
        <v>J</v>
      </c>
      <c r="E382" s="193">
        <f t="shared" si="24"/>
        <v>34</v>
      </c>
      <c r="F382" s="190">
        <v>7</v>
      </c>
      <c r="G382" s="190">
        <v>35</v>
      </c>
      <c r="H382" s="190">
        <v>40</v>
      </c>
      <c r="I382" s="190">
        <v>38</v>
      </c>
      <c r="J382" s="190">
        <v>10</v>
      </c>
      <c r="K382" s="190">
        <v>12</v>
      </c>
      <c r="L382" s="190">
        <v>49</v>
      </c>
      <c r="M382" s="190">
        <v>1</v>
      </c>
      <c r="N382" s="190" t="s">
        <v>32</v>
      </c>
      <c r="O382" s="195"/>
    </row>
    <row r="383" spans="1:15" x14ac:dyDescent="0.25">
      <c r="A383" s="190">
        <f t="shared" si="22"/>
        <v>694</v>
      </c>
      <c r="B383" s="197" t="s">
        <v>411</v>
      </c>
      <c r="C383" s="196">
        <v>42973</v>
      </c>
      <c r="D383" s="193" t="str">
        <f t="shared" si="23"/>
        <v>S</v>
      </c>
      <c r="E383" s="193">
        <f t="shared" si="24"/>
        <v>34</v>
      </c>
      <c r="F383" s="190">
        <v>23</v>
      </c>
      <c r="G383" s="190">
        <v>28</v>
      </c>
      <c r="H383" s="190">
        <v>7</v>
      </c>
      <c r="I383" s="190">
        <v>42</v>
      </c>
      <c r="J383" s="190">
        <v>49</v>
      </c>
      <c r="K383" s="190">
        <v>19</v>
      </c>
      <c r="L383" s="190">
        <v>16</v>
      </c>
      <c r="M383" s="190">
        <v>4</v>
      </c>
      <c r="N383" s="190" t="s">
        <v>32</v>
      </c>
      <c r="O383" s="195"/>
    </row>
    <row r="384" spans="1:15" x14ac:dyDescent="0.25">
      <c r="A384" s="190">
        <f t="shared" si="22"/>
        <v>695</v>
      </c>
      <c r="B384" s="197" t="s">
        <v>412</v>
      </c>
      <c r="C384" s="196">
        <v>42978</v>
      </c>
      <c r="D384" s="193" t="str">
        <f t="shared" si="23"/>
        <v>J</v>
      </c>
      <c r="E384" s="193">
        <f t="shared" si="24"/>
        <v>35</v>
      </c>
      <c r="F384" s="190">
        <v>4</v>
      </c>
      <c r="G384" s="190">
        <v>41</v>
      </c>
      <c r="H384" s="190">
        <v>20</v>
      </c>
      <c r="I384" s="190">
        <v>35</v>
      </c>
      <c r="J384" s="190">
        <v>15</v>
      </c>
      <c r="K384" s="190">
        <v>39</v>
      </c>
      <c r="L384" s="190">
        <v>30</v>
      </c>
      <c r="M384" s="190">
        <v>6</v>
      </c>
      <c r="N384" s="190" t="s">
        <v>32</v>
      </c>
      <c r="O384" s="195"/>
    </row>
    <row r="385" spans="1:15" x14ac:dyDescent="0.25">
      <c r="A385" s="190">
        <f t="shared" si="22"/>
        <v>696</v>
      </c>
      <c r="B385" s="197" t="s">
        <v>413</v>
      </c>
      <c r="C385" s="196">
        <v>42980</v>
      </c>
      <c r="D385" s="193" t="str">
        <f t="shared" si="23"/>
        <v>S</v>
      </c>
      <c r="E385" s="193">
        <f t="shared" si="24"/>
        <v>35</v>
      </c>
      <c r="F385" s="190">
        <v>37</v>
      </c>
      <c r="G385" s="190">
        <v>4</v>
      </c>
      <c r="H385" s="190">
        <v>1</v>
      </c>
      <c r="I385" s="190">
        <v>40</v>
      </c>
      <c r="J385" s="190">
        <v>18</v>
      </c>
      <c r="K385" s="190">
        <v>49</v>
      </c>
      <c r="L385" s="190">
        <v>3</v>
      </c>
      <c r="M385" s="190">
        <v>9</v>
      </c>
      <c r="N385" s="190" t="s">
        <v>32</v>
      </c>
      <c r="O385" s="195"/>
    </row>
    <row r="386" spans="1:15" x14ac:dyDescent="0.25">
      <c r="A386" s="190">
        <f t="shared" si="22"/>
        <v>697</v>
      </c>
      <c r="B386" s="197" t="s">
        <v>414</v>
      </c>
      <c r="C386" s="196">
        <v>42985</v>
      </c>
      <c r="D386" s="193" t="str">
        <f t="shared" si="23"/>
        <v>J</v>
      </c>
      <c r="E386" s="193">
        <f t="shared" si="24"/>
        <v>36</v>
      </c>
      <c r="F386" s="190">
        <v>14</v>
      </c>
      <c r="G386" s="190">
        <v>26</v>
      </c>
      <c r="H386" s="190">
        <v>1</v>
      </c>
      <c r="I386" s="190">
        <v>18</v>
      </c>
      <c r="J386" s="190">
        <v>37</v>
      </c>
      <c r="K386" s="190">
        <v>19</v>
      </c>
      <c r="L386" s="190">
        <v>34</v>
      </c>
      <c r="M386" s="190">
        <v>9</v>
      </c>
      <c r="N386" s="190" t="s">
        <v>32</v>
      </c>
      <c r="O386" s="195"/>
    </row>
    <row r="387" spans="1:15" x14ac:dyDescent="0.25">
      <c r="A387" s="190">
        <f t="shared" si="22"/>
        <v>698</v>
      </c>
      <c r="B387" s="197" t="s">
        <v>415</v>
      </c>
      <c r="C387" s="196">
        <v>42987</v>
      </c>
      <c r="D387" s="193" t="str">
        <f t="shared" si="23"/>
        <v>S</v>
      </c>
      <c r="E387" s="193">
        <f t="shared" si="24"/>
        <v>36</v>
      </c>
      <c r="F387" s="190">
        <v>10</v>
      </c>
      <c r="G387" s="190">
        <v>20</v>
      </c>
      <c r="H387" s="190">
        <v>44</v>
      </c>
      <c r="I387" s="190">
        <v>21</v>
      </c>
      <c r="J387" s="190">
        <v>37</v>
      </c>
      <c r="K387" s="190">
        <v>1</v>
      </c>
      <c r="L387" s="190">
        <v>23</v>
      </c>
      <c r="M387" s="190">
        <v>9</v>
      </c>
      <c r="N387" s="190" t="s">
        <v>32</v>
      </c>
      <c r="O387" s="195"/>
    </row>
    <row r="388" spans="1:15" x14ac:dyDescent="0.25">
      <c r="A388" s="190">
        <f t="shared" ref="A388:A451" si="25">+A387+1</f>
        <v>699</v>
      </c>
      <c r="B388" s="197" t="s">
        <v>416</v>
      </c>
      <c r="C388" s="196">
        <v>42992</v>
      </c>
      <c r="D388" s="193" t="str">
        <f t="shared" si="23"/>
        <v>J</v>
      </c>
      <c r="E388" s="193">
        <f t="shared" si="24"/>
        <v>37</v>
      </c>
      <c r="F388" s="190">
        <v>7</v>
      </c>
      <c r="G388" s="190">
        <v>18</v>
      </c>
      <c r="H388" s="190">
        <v>16</v>
      </c>
      <c r="I388" s="190">
        <v>36</v>
      </c>
      <c r="J388" s="190">
        <v>4</v>
      </c>
      <c r="K388" s="190">
        <v>23</v>
      </c>
      <c r="L388" s="190">
        <v>26</v>
      </c>
      <c r="M388" s="190">
        <v>1</v>
      </c>
      <c r="N388" s="190" t="s">
        <v>32</v>
      </c>
      <c r="O388" s="195"/>
    </row>
    <row r="389" spans="1:15" x14ac:dyDescent="0.25">
      <c r="A389" s="190">
        <f t="shared" si="25"/>
        <v>700</v>
      </c>
      <c r="B389" s="197" t="s">
        <v>417</v>
      </c>
      <c r="C389" s="196">
        <v>42994</v>
      </c>
      <c r="D389" s="193" t="str">
        <f t="shared" si="23"/>
        <v>S</v>
      </c>
      <c r="E389" s="193">
        <f t="shared" si="24"/>
        <v>37</v>
      </c>
      <c r="F389" s="190">
        <v>10</v>
      </c>
      <c r="G389" s="190">
        <v>1</v>
      </c>
      <c r="H389" s="190">
        <v>44</v>
      </c>
      <c r="I389" s="190">
        <v>25</v>
      </c>
      <c r="J389" s="190">
        <v>7</v>
      </c>
      <c r="K389" s="190">
        <v>5</v>
      </c>
      <c r="L389" s="190">
        <v>4</v>
      </c>
      <c r="M389" s="190">
        <v>6</v>
      </c>
      <c r="N389" s="190" t="s">
        <v>32</v>
      </c>
      <c r="O389" s="195"/>
    </row>
    <row r="390" spans="1:15" x14ac:dyDescent="0.25">
      <c r="A390" s="190">
        <f t="shared" si="25"/>
        <v>701</v>
      </c>
      <c r="B390" s="197" t="s">
        <v>418</v>
      </c>
      <c r="C390" s="196">
        <v>42999</v>
      </c>
      <c r="D390" s="193" t="str">
        <f t="shared" si="23"/>
        <v>J</v>
      </c>
      <c r="E390" s="193">
        <f t="shared" si="24"/>
        <v>38</v>
      </c>
      <c r="F390" s="190">
        <v>20</v>
      </c>
      <c r="G390" s="190">
        <v>23</v>
      </c>
      <c r="H390" s="190">
        <v>48</v>
      </c>
      <c r="I390" s="190">
        <v>14</v>
      </c>
      <c r="J390" s="190">
        <v>26</v>
      </c>
      <c r="K390" s="190">
        <v>15</v>
      </c>
      <c r="L390" s="190">
        <v>10</v>
      </c>
      <c r="M390" s="190">
        <v>1</v>
      </c>
      <c r="N390" s="190" t="s">
        <v>32</v>
      </c>
      <c r="O390" s="195"/>
    </row>
    <row r="391" spans="1:15" x14ac:dyDescent="0.25">
      <c r="A391" s="190">
        <f t="shared" si="25"/>
        <v>702</v>
      </c>
      <c r="B391" s="197" t="s">
        <v>419</v>
      </c>
      <c r="C391" s="196">
        <v>43001</v>
      </c>
      <c r="D391" s="193" t="str">
        <f t="shared" si="23"/>
        <v>S</v>
      </c>
      <c r="E391" s="193">
        <f t="shared" si="24"/>
        <v>38</v>
      </c>
      <c r="F391" s="190">
        <v>37</v>
      </c>
      <c r="G391" s="190">
        <v>15</v>
      </c>
      <c r="H391" s="190">
        <v>41</v>
      </c>
      <c r="I391" s="190">
        <v>18</v>
      </c>
      <c r="J391" s="190">
        <v>23</v>
      </c>
      <c r="K391" s="190">
        <v>9</v>
      </c>
      <c r="L391" s="190">
        <v>43</v>
      </c>
      <c r="M391" s="190">
        <v>7</v>
      </c>
      <c r="N391" s="190" t="s">
        <v>32</v>
      </c>
      <c r="O391" s="195"/>
    </row>
    <row r="392" spans="1:15" x14ac:dyDescent="0.25">
      <c r="A392" s="190">
        <f t="shared" si="25"/>
        <v>703</v>
      </c>
      <c r="B392" s="197" t="s">
        <v>420</v>
      </c>
      <c r="C392" s="196">
        <v>43006</v>
      </c>
      <c r="D392" s="193" t="str">
        <f t="shared" si="23"/>
        <v>J</v>
      </c>
      <c r="E392" s="193">
        <f t="shared" si="24"/>
        <v>39</v>
      </c>
      <c r="F392" s="190">
        <v>33</v>
      </c>
      <c r="G392" s="190">
        <v>13</v>
      </c>
      <c r="H392" s="190">
        <v>18</v>
      </c>
      <c r="I392" s="190">
        <v>28</v>
      </c>
      <c r="J392" s="190">
        <v>30</v>
      </c>
      <c r="K392" s="190">
        <v>29</v>
      </c>
      <c r="L392" s="190">
        <v>17</v>
      </c>
      <c r="M392" s="190">
        <v>3</v>
      </c>
      <c r="N392" s="190" t="s">
        <v>32</v>
      </c>
      <c r="O392" s="195"/>
    </row>
    <row r="393" spans="1:15" x14ac:dyDescent="0.25">
      <c r="A393" s="190">
        <f t="shared" si="25"/>
        <v>704</v>
      </c>
      <c r="B393" s="197" t="s">
        <v>421</v>
      </c>
      <c r="C393" s="196">
        <v>43008</v>
      </c>
      <c r="D393" s="193" t="str">
        <f t="shared" si="23"/>
        <v>S</v>
      </c>
      <c r="E393" s="193">
        <f t="shared" si="24"/>
        <v>39</v>
      </c>
      <c r="F393" s="190">
        <v>31</v>
      </c>
      <c r="G393" s="190">
        <v>4</v>
      </c>
      <c r="H393" s="190">
        <v>42</v>
      </c>
      <c r="I393" s="190">
        <v>35</v>
      </c>
      <c r="J393" s="190">
        <v>6</v>
      </c>
      <c r="K393" s="190">
        <v>33</v>
      </c>
      <c r="L393" s="190">
        <v>46</v>
      </c>
      <c r="M393" s="190">
        <v>1</v>
      </c>
      <c r="N393" s="190" t="s">
        <v>32</v>
      </c>
      <c r="O393" s="195"/>
    </row>
    <row r="394" spans="1:15" x14ac:dyDescent="0.25">
      <c r="A394" s="190">
        <f t="shared" si="25"/>
        <v>705</v>
      </c>
      <c r="B394" s="197" t="s">
        <v>422</v>
      </c>
      <c r="C394" s="196">
        <v>43013</v>
      </c>
      <c r="D394" s="193" t="str">
        <f t="shared" si="23"/>
        <v>J</v>
      </c>
      <c r="E394" s="193">
        <f t="shared" si="24"/>
        <v>40</v>
      </c>
      <c r="F394" s="190">
        <v>48</v>
      </c>
      <c r="G394" s="190">
        <v>26</v>
      </c>
      <c r="H394" s="190">
        <v>5</v>
      </c>
      <c r="I394" s="190">
        <v>23</v>
      </c>
      <c r="J394" s="190">
        <v>33</v>
      </c>
      <c r="K394" s="190">
        <v>12</v>
      </c>
      <c r="L394" s="190">
        <v>31</v>
      </c>
      <c r="M394" s="190">
        <v>6</v>
      </c>
      <c r="N394" s="190" t="s">
        <v>32</v>
      </c>
      <c r="O394" s="195"/>
    </row>
    <row r="395" spans="1:15" x14ac:dyDescent="0.25">
      <c r="A395" s="190">
        <f t="shared" si="25"/>
        <v>706</v>
      </c>
      <c r="B395" s="197" t="s">
        <v>423</v>
      </c>
      <c r="C395" s="196">
        <v>43015</v>
      </c>
      <c r="D395" s="193" t="str">
        <f t="shared" si="23"/>
        <v>S</v>
      </c>
      <c r="E395" s="193">
        <f t="shared" si="24"/>
        <v>40</v>
      </c>
      <c r="F395" s="190">
        <v>47</v>
      </c>
      <c r="G395" s="190">
        <v>45</v>
      </c>
      <c r="H395" s="190">
        <v>23</v>
      </c>
      <c r="I395" s="190">
        <v>1</v>
      </c>
      <c r="J395" s="190">
        <v>41</v>
      </c>
      <c r="K395" s="190">
        <v>20</v>
      </c>
      <c r="L395" s="190">
        <v>22</v>
      </c>
      <c r="M395" s="190">
        <v>4</v>
      </c>
      <c r="N395" s="190" t="s">
        <v>32</v>
      </c>
      <c r="O395" s="195"/>
    </row>
    <row r="396" spans="1:15" x14ac:dyDescent="0.25">
      <c r="A396" s="190">
        <f t="shared" si="25"/>
        <v>707</v>
      </c>
      <c r="B396" s="197" t="s">
        <v>424</v>
      </c>
      <c r="C396" s="196">
        <v>43020</v>
      </c>
      <c r="D396" s="193" t="str">
        <f t="shared" si="23"/>
        <v>J</v>
      </c>
      <c r="E396" s="193">
        <f t="shared" si="24"/>
        <v>41</v>
      </c>
      <c r="F396" s="190">
        <v>9</v>
      </c>
      <c r="G396" s="190">
        <v>20</v>
      </c>
      <c r="H396" s="190">
        <v>37</v>
      </c>
      <c r="I396" s="190">
        <v>31</v>
      </c>
      <c r="J396" s="190">
        <v>7</v>
      </c>
      <c r="K396" s="190">
        <v>47</v>
      </c>
      <c r="L396" s="190">
        <v>18</v>
      </c>
      <c r="M396" s="190">
        <v>7</v>
      </c>
      <c r="N396" s="190" t="s">
        <v>32</v>
      </c>
      <c r="O396" s="195"/>
    </row>
    <row r="397" spans="1:15" x14ac:dyDescent="0.25">
      <c r="A397" s="190">
        <f t="shared" si="25"/>
        <v>708</v>
      </c>
      <c r="B397" s="197" t="s">
        <v>425</v>
      </c>
      <c r="C397" s="196">
        <v>43022</v>
      </c>
      <c r="D397" s="193" t="str">
        <f t="shared" si="23"/>
        <v>S</v>
      </c>
      <c r="E397" s="193">
        <f t="shared" si="24"/>
        <v>41</v>
      </c>
      <c r="F397" s="190">
        <v>47</v>
      </c>
      <c r="G397" s="190">
        <v>35</v>
      </c>
      <c r="H397" s="190">
        <v>23</v>
      </c>
      <c r="I397" s="190">
        <v>16</v>
      </c>
      <c r="J397" s="190">
        <v>26</v>
      </c>
      <c r="K397" s="190">
        <v>45</v>
      </c>
      <c r="L397" s="190">
        <v>19</v>
      </c>
      <c r="M397" s="190">
        <v>5</v>
      </c>
      <c r="N397" s="190" t="s">
        <v>32</v>
      </c>
      <c r="O397" s="195"/>
    </row>
    <row r="398" spans="1:15" x14ac:dyDescent="0.25">
      <c r="A398" s="190">
        <f t="shared" si="25"/>
        <v>709</v>
      </c>
      <c r="B398" s="197" t="s">
        <v>426</v>
      </c>
      <c r="C398" s="196">
        <v>43027</v>
      </c>
      <c r="D398" s="193" t="str">
        <f t="shared" si="23"/>
        <v>J</v>
      </c>
      <c r="E398" s="193">
        <f t="shared" si="24"/>
        <v>42</v>
      </c>
      <c r="F398" s="193">
        <v>11</v>
      </c>
      <c r="G398" s="190">
        <v>41</v>
      </c>
      <c r="H398" s="190">
        <v>7</v>
      </c>
      <c r="I398" s="190">
        <v>42</v>
      </c>
      <c r="J398" s="190">
        <v>16</v>
      </c>
      <c r="K398" s="190">
        <v>31</v>
      </c>
      <c r="L398" s="190">
        <v>17</v>
      </c>
      <c r="M398" s="190">
        <v>3</v>
      </c>
      <c r="N398" s="190" t="s">
        <v>32</v>
      </c>
      <c r="O398" s="195"/>
    </row>
    <row r="399" spans="1:15" x14ac:dyDescent="0.25">
      <c r="A399" s="190">
        <f t="shared" si="25"/>
        <v>710</v>
      </c>
      <c r="B399" s="197" t="s">
        <v>427</v>
      </c>
      <c r="C399" s="196">
        <v>43029</v>
      </c>
      <c r="D399" s="193" t="str">
        <f t="shared" si="23"/>
        <v>S</v>
      </c>
      <c r="E399" s="193">
        <f t="shared" si="24"/>
        <v>42</v>
      </c>
      <c r="F399" s="190">
        <v>34</v>
      </c>
      <c r="G399" s="190">
        <v>22</v>
      </c>
      <c r="H399" s="190">
        <v>6</v>
      </c>
      <c r="I399" s="190">
        <v>40</v>
      </c>
      <c r="J399" s="190">
        <v>5</v>
      </c>
      <c r="K399" s="190">
        <v>17</v>
      </c>
      <c r="L399" s="190">
        <v>35</v>
      </c>
      <c r="M399" s="190">
        <v>7</v>
      </c>
      <c r="N399" s="190" t="s">
        <v>32</v>
      </c>
      <c r="O399" s="195"/>
    </row>
    <row r="400" spans="1:15" x14ac:dyDescent="0.25">
      <c r="A400" s="190">
        <f t="shared" si="25"/>
        <v>711</v>
      </c>
      <c r="B400" s="197" t="s">
        <v>428</v>
      </c>
      <c r="C400" s="196">
        <v>43034</v>
      </c>
      <c r="D400" s="193" t="str">
        <f t="shared" si="23"/>
        <v>J</v>
      </c>
      <c r="E400" s="193">
        <f t="shared" si="24"/>
        <v>43</v>
      </c>
      <c r="F400" s="190">
        <v>6</v>
      </c>
      <c r="G400" s="190">
        <v>25</v>
      </c>
      <c r="H400" s="190">
        <v>17</v>
      </c>
      <c r="I400" s="190">
        <v>2</v>
      </c>
      <c r="J400" s="190">
        <v>49</v>
      </c>
      <c r="K400" s="190">
        <v>37</v>
      </c>
      <c r="L400" s="190">
        <v>30</v>
      </c>
      <c r="M400" s="190">
        <v>5</v>
      </c>
      <c r="N400" s="190" t="s">
        <v>32</v>
      </c>
      <c r="O400" s="195"/>
    </row>
    <row r="401" spans="1:15" x14ac:dyDescent="0.25">
      <c r="A401" s="190">
        <f t="shared" si="25"/>
        <v>712</v>
      </c>
      <c r="B401" s="197" t="s">
        <v>429</v>
      </c>
      <c r="C401" s="196">
        <v>43036</v>
      </c>
      <c r="D401" s="193" t="str">
        <f t="shared" si="23"/>
        <v>S</v>
      </c>
      <c r="E401" s="193">
        <f t="shared" si="24"/>
        <v>43</v>
      </c>
      <c r="F401" s="190">
        <v>35</v>
      </c>
      <c r="G401" s="190">
        <v>38</v>
      </c>
      <c r="H401" s="190">
        <v>21</v>
      </c>
      <c r="I401" s="190">
        <v>17</v>
      </c>
      <c r="J401" s="190">
        <v>3</v>
      </c>
      <c r="K401" s="190">
        <v>37</v>
      </c>
      <c r="L401" s="190">
        <v>18</v>
      </c>
      <c r="M401" s="190">
        <v>5</v>
      </c>
      <c r="N401" s="190" t="s">
        <v>32</v>
      </c>
      <c r="O401" s="195"/>
    </row>
    <row r="402" spans="1:15" x14ac:dyDescent="0.25">
      <c r="A402" s="190">
        <f t="shared" si="25"/>
        <v>713</v>
      </c>
      <c r="B402" s="197" t="s">
        <v>430</v>
      </c>
      <c r="C402" s="196">
        <v>43041</v>
      </c>
      <c r="D402" s="193" t="str">
        <f t="shared" si="23"/>
        <v>J</v>
      </c>
      <c r="E402" s="193">
        <f t="shared" si="24"/>
        <v>44</v>
      </c>
      <c r="F402" s="190">
        <v>12</v>
      </c>
      <c r="G402" s="190">
        <v>19</v>
      </c>
      <c r="H402" s="190">
        <v>34</v>
      </c>
      <c r="I402" s="190">
        <v>45</v>
      </c>
      <c r="J402" s="190">
        <v>47</v>
      </c>
      <c r="K402" s="190">
        <v>48</v>
      </c>
      <c r="L402" s="190">
        <v>29</v>
      </c>
      <c r="M402" s="190">
        <v>1</v>
      </c>
      <c r="N402" s="190" t="s">
        <v>32</v>
      </c>
      <c r="O402" s="195"/>
    </row>
    <row r="403" spans="1:15" x14ac:dyDescent="0.25">
      <c r="A403" s="190">
        <f t="shared" si="25"/>
        <v>714</v>
      </c>
      <c r="B403" s="197" t="s">
        <v>431</v>
      </c>
      <c r="C403" s="196">
        <v>43043</v>
      </c>
      <c r="D403" s="193" t="str">
        <f t="shared" si="23"/>
        <v>S</v>
      </c>
      <c r="E403" s="193">
        <f t="shared" si="24"/>
        <v>44</v>
      </c>
      <c r="F403" s="190">
        <v>48</v>
      </c>
      <c r="G403" s="190">
        <v>42</v>
      </c>
      <c r="H403" s="190">
        <v>25</v>
      </c>
      <c r="I403" s="190">
        <v>47</v>
      </c>
      <c r="J403" s="190">
        <v>19</v>
      </c>
      <c r="K403" s="190">
        <v>27</v>
      </c>
      <c r="L403" s="190">
        <v>24</v>
      </c>
      <c r="M403" s="190">
        <v>8</v>
      </c>
      <c r="N403" s="190" t="s">
        <v>32</v>
      </c>
      <c r="O403" s="195"/>
    </row>
    <row r="404" spans="1:15" x14ac:dyDescent="0.25">
      <c r="A404" s="190">
        <f t="shared" si="25"/>
        <v>715</v>
      </c>
      <c r="B404" s="197" t="s">
        <v>432</v>
      </c>
      <c r="C404" s="196">
        <v>43048</v>
      </c>
      <c r="D404" s="193" t="str">
        <f t="shared" si="23"/>
        <v>J</v>
      </c>
      <c r="E404" s="193">
        <f t="shared" si="24"/>
        <v>45</v>
      </c>
      <c r="F404" s="190">
        <v>9</v>
      </c>
      <c r="G404" s="190">
        <v>10</v>
      </c>
      <c r="H404" s="190">
        <v>1</v>
      </c>
      <c r="I404" s="190">
        <v>12</v>
      </c>
      <c r="J404" s="190">
        <v>49</v>
      </c>
      <c r="K404" s="190">
        <v>27</v>
      </c>
      <c r="L404" s="190">
        <v>41</v>
      </c>
      <c r="M404" s="190">
        <v>9</v>
      </c>
      <c r="N404" s="190" t="s">
        <v>32</v>
      </c>
      <c r="O404" s="195"/>
    </row>
    <row r="405" spans="1:15" x14ac:dyDescent="0.25">
      <c r="A405" s="190">
        <f t="shared" si="25"/>
        <v>716</v>
      </c>
      <c r="B405" s="197" t="s">
        <v>433</v>
      </c>
      <c r="C405" s="196">
        <v>43050</v>
      </c>
      <c r="D405" s="193" t="str">
        <f t="shared" si="23"/>
        <v>S</v>
      </c>
      <c r="E405" s="193">
        <f t="shared" si="24"/>
        <v>45</v>
      </c>
      <c r="F405" s="190">
        <v>6</v>
      </c>
      <c r="G405" s="190">
        <v>45</v>
      </c>
      <c r="H405" s="190">
        <v>24</v>
      </c>
      <c r="I405" s="190">
        <v>43</v>
      </c>
      <c r="J405" s="190">
        <v>8</v>
      </c>
      <c r="K405" s="190">
        <v>22</v>
      </c>
      <c r="L405" s="190">
        <v>11</v>
      </c>
      <c r="M405" s="190">
        <v>1</v>
      </c>
      <c r="N405" s="190" t="s">
        <v>32</v>
      </c>
      <c r="O405" s="195"/>
    </row>
    <row r="406" spans="1:15" x14ac:dyDescent="0.25">
      <c r="A406" s="190">
        <f t="shared" si="25"/>
        <v>717</v>
      </c>
      <c r="B406" s="197" t="s">
        <v>434</v>
      </c>
      <c r="C406" s="196">
        <v>43055</v>
      </c>
      <c r="D406" s="193" t="str">
        <f t="shared" si="23"/>
        <v>J</v>
      </c>
      <c r="E406" s="193">
        <f t="shared" si="24"/>
        <v>46</v>
      </c>
      <c r="F406" s="190">
        <v>41</v>
      </c>
      <c r="G406" s="190">
        <v>13</v>
      </c>
      <c r="H406" s="190">
        <v>11</v>
      </c>
      <c r="I406" s="190">
        <v>10</v>
      </c>
      <c r="J406" s="190">
        <v>5</v>
      </c>
      <c r="K406" s="190">
        <v>23</v>
      </c>
      <c r="L406" s="190">
        <v>37</v>
      </c>
      <c r="M406" s="190">
        <v>0</v>
      </c>
      <c r="N406" s="190" t="s">
        <v>32</v>
      </c>
      <c r="O406" s="195"/>
    </row>
    <row r="407" spans="1:15" x14ac:dyDescent="0.25">
      <c r="A407" s="190">
        <f t="shared" si="25"/>
        <v>718</v>
      </c>
      <c r="B407" s="197" t="s">
        <v>435</v>
      </c>
      <c r="C407" s="196">
        <v>43057</v>
      </c>
      <c r="D407" s="193" t="str">
        <f t="shared" si="23"/>
        <v>S</v>
      </c>
      <c r="E407" s="193">
        <f t="shared" si="24"/>
        <v>46</v>
      </c>
      <c r="F407" s="190">
        <v>44</v>
      </c>
      <c r="G407" s="190">
        <v>12</v>
      </c>
      <c r="H407" s="190">
        <v>29</v>
      </c>
      <c r="I407" s="190">
        <v>3</v>
      </c>
      <c r="J407" s="190">
        <v>31</v>
      </c>
      <c r="K407" s="190">
        <v>7</v>
      </c>
      <c r="L407" s="190">
        <v>46</v>
      </c>
      <c r="M407" s="190">
        <v>5</v>
      </c>
      <c r="N407" s="190" t="s">
        <v>32</v>
      </c>
      <c r="O407" s="195"/>
    </row>
    <row r="408" spans="1:15" x14ac:dyDescent="0.25">
      <c r="A408" s="190">
        <f t="shared" si="25"/>
        <v>719</v>
      </c>
      <c r="B408" s="197" t="s">
        <v>436</v>
      </c>
      <c r="C408" s="196">
        <v>43062</v>
      </c>
      <c r="D408" s="193" t="str">
        <f t="shared" si="23"/>
        <v>J</v>
      </c>
      <c r="E408" s="193">
        <f t="shared" si="24"/>
        <v>47</v>
      </c>
      <c r="F408" s="190">
        <v>11</v>
      </c>
      <c r="G408" s="190">
        <v>45</v>
      </c>
      <c r="H408" s="190">
        <v>43</v>
      </c>
      <c r="I408" s="190">
        <v>35</v>
      </c>
      <c r="J408" s="190">
        <v>9</v>
      </c>
      <c r="K408" s="190">
        <v>3</v>
      </c>
      <c r="L408" s="190">
        <v>33</v>
      </c>
      <c r="M408" s="190">
        <v>6</v>
      </c>
      <c r="N408" s="190" t="s">
        <v>32</v>
      </c>
      <c r="O408" s="195"/>
    </row>
    <row r="409" spans="1:15" x14ac:dyDescent="0.25">
      <c r="A409" s="190">
        <f t="shared" si="25"/>
        <v>720</v>
      </c>
      <c r="B409" s="197" t="s">
        <v>437</v>
      </c>
      <c r="C409" s="196">
        <v>43064</v>
      </c>
      <c r="D409" s="193" t="str">
        <f t="shared" si="23"/>
        <v>S</v>
      </c>
      <c r="E409" s="193">
        <f t="shared" si="24"/>
        <v>47</v>
      </c>
      <c r="F409" s="190">
        <v>21</v>
      </c>
      <c r="G409" s="190">
        <v>34</v>
      </c>
      <c r="H409" s="190">
        <v>31</v>
      </c>
      <c r="I409" s="190">
        <v>46</v>
      </c>
      <c r="J409" s="190">
        <v>29</v>
      </c>
      <c r="K409" s="190">
        <v>32</v>
      </c>
      <c r="L409" s="190">
        <v>38</v>
      </c>
      <c r="M409" s="190">
        <v>4</v>
      </c>
      <c r="N409" s="190" t="s">
        <v>32</v>
      </c>
      <c r="O409" s="195"/>
    </row>
    <row r="410" spans="1:15" x14ac:dyDescent="0.25">
      <c r="A410" s="190">
        <f t="shared" si="25"/>
        <v>721</v>
      </c>
      <c r="B410" s="197" t="s">
        <v>438</v>
      </c>
      <c r="C410" s="196">
        <v>43069</v>
      </c>
      <c r="D410" s="193" t="str">
        <f t="shared" ref="D410:D473" si="26">CHOOSE(WEEKDAY(C410),"D","L","M","X","J","V","S")</f>
        <v>J</v>
      </c>
      <c r="E410" s="193">
        <f t="shared" ref="E410:E473" si="27">WEEKNUM(C410,21)</f>
        <v>48</v>
      </c>
      <c r="F410" s="190">
        <v>29</v>
      </c>
      <c r="G410" s="190">
        <v>20</v>
      </c>
      <c r="H410" s="190">
        <v>30</v>
      </c>
      <c r="I410" s="190">
        <v>9</v>
      </c>
      <c r="J410" s="190">
        <v>5</v>
      </c>
      <c r="K410" s="190">
        <v>6</v>
      </c>
      <c r="L410" s="190">
        <v>8</v>
      </c>
      <c r="M410" s="190">
        <v>4</v>
      </c>
      <c r="N410" s="190" t="s">
        <v>32</v>
      </c>
      <c r="O410" s="195"/>
    </row>
    <row r="411" spans="1:15" x14ac:dyDescent="0.25">
      <c r="A411" s="190">
        <f t="shared" si="25"/>
        <v>722</v>
      </c>
      <c r="B411" s="197" t="s">
        <v>439</v>
      </c>
      <c r="C411" s="196">
        <v>43071</v>
      </c>
      <c r="D411" s="193" t="str">
        <f t="shared" si="26"/>
        <v>S</v>
      </c>
      <c r="E411" s="193">
        <f t="shared" si="27"/>
        <v>48</v>
      </c>
      <c r="F411" s="190">
        <v>19</v>
      </c>
      <c r="G411" s="190">
        <v>3</v>
      </c>
      <c r="H411" s="190">
        <v>47</v>
      </c>
      <c r="I411" s="190">
        <v>16</v>
      </c>
      <c r="J411" s="190">
        <v>22</v>
      </c>
      <c r="K411" s="190">
        <v>11</v>
      </c>
      <c r="L411" s="190">
        <v>38</v>
      </c>
      <c r="M411" s="190">
        <v>6</v>
      </c>
      <c r="N411" s="190" t="s">
        <v>32</v>
      </c>
      <c r="O411" s="195"/>
    </row>
    <row r="412" spans="1:15" x14ac:dyDescent="0.25">
      <c r="A412" s="190">
        <f t="shared" si="25"/>
        <v>723</v>
      </c>
      <c r="B412" s="197" t="s">
        <v>440</v>
      </c>
      <c r="C412" s="196">
        <v>43076</v>
      </c>
      <c r="D412" s="193" t="str">
        <f t="shared" si="26"/>
        <v>J</v>
      </c>
      <c r="E412" s="193">
        <f t="shared" si="27"/>
        <v>49</v>
      </c>
      <c r="F412" s="190">
        <v>1</v>
      </c>
      <c r="G412" s="190">
        <v>4</v>
      </c>
      <c r="H412" s="190">
        <v>14</v>
      </c>
      <c r="I412" s="190">
        <v>45</v>
      </c>
      <c r="J412" s="190">
        <v>3</v>
      </c>
      <c r="K412" s="190">
        <v>7</v>
      </c>
      <c r="L412" s="190">
        <v>18</v>
      </c>
      <c r="M412" s="190">
        <v>6</v>
      </c>
      <c r="N412" s="190" t="s">
        <v>32</v>
      </c>
      <c r="O412" s="195"/>
    </row>
    <row r="413" spans="1:15" x14ac:dyDescent="0.25">
      <c r="A413" s="190">
        <f t="shared" si="25"/>
        <v>724</v>
      </c>
      <c r="B413" s="197" t="s">
        <v>441</v>
      </c>
      <c r="C413" s="196">
        <v>43078</v>
      </c>
      <c r="D413" s="193" t="str">
        <f t="shared" si="26"/>
        <v>S</v>
      </c>
      <c r="E413" s="193">
        <f t="shared" si="27"/>
        <v>49</v>
      </c>
      <c r="F413" s="190">
        <v>47</v>
      </c>
      <c r="G413" s="190">
        <v>5</v>
      </c>
      <c r="H413" s="190">
        <v>33</v>
      </c>
      <c r="I413" s="190">
        <v>40</v>
      </c>
      <c r="J413" s="190">
        <v>38</v>
      </c>
      <c r="K413" s="190">
        <v>32</v>
      </c>
      <c r="L413" s="190">
        <v>34</v>
      </c>
      <c r="M413" s="190">
        <v>2</v>
      </c>
      <c r="N413" s="190" t="s">
        <v>32</v>
      </c>
      <c r="O413" s="195"/>
    </row>
    <row r="414" spans="1:15" x14ac:dyDescent="0.25">
      <c r="A414" s="190">
        <f t="shared" si="25"/>
        <v>725</v>
      </c>
      <c r="B414" s="197" t="s">
        <v>442</v>
      </c>
      <c r="C414" s="196">
        <v>43083</v>
      </c>
      <c r="D414" s="193" t="str">
        <f t="shared" si="26"/>
        <v>J</v>
      </c>
      <c r="E414" s="193">
        <f t="shared" si="27"/>
        <v>50</v>
      </c>
      <c r="F414" s="190">
        <v>35</v>
      </c>
      <c r="G414" s="190">
        <v>48</v>
      </c>
      <c r="H414" s="190">
        <v>28</v>
      </c>
      <c r="I414" s="190">
        <v>31</v>
      </c>
      <c r="J414" s="190">
        <v>25</v>
      </c>
      <c r="K414" s="190">
        <v>44</v>
      </c>
      <c r="L414" s="190">
        <v>47</v>
      </c>
      <c r="M414" s="190">
        <v>6</v>
      </c>
      <c r="N414" s="190" t="s">
        <v>32</v>
      </c>
      <c r="O414" s="195"/>
    </row>
    <row r="415" spans="1:15" x14ac:dyDescent="0.25">
      <c r="A415" s="190">
        <f t="shared" si="25"/>
        <v>726</v>
      </c>
      <c r="B415" s="197" t="s">
        <v>443</v>
      </c>
      <c r="C415" s="196">
        <v>43085</v>
      </c>
      <c r="D415" s="193" t="str">
        <f t="shared" si="26"/>
        <v>S</v>
      </c>
      <c r="E415" s="193">
        <f t="shared" si="27"/>
        <v>50</v>
      </c>
      <c r="F415" s="190">
        <v>16</v>
      </c>
      <c r="G415" s="190">
        <v>19</v>
      </c>
      <c r="H415" s="190">
        <v>49</v>
      </c>
      <c r="I415" s="190">
        <v>45</v>
      </c>
      <c r="J415" s="190">
        <v>28</v>
      </c>
      <c r="K415" s="190">
        <v>48</v>
      </c>
      <c r="L415" s="190">
        <v>17</v>
      </c>
      <c r="M415" s="190">
        <v>8</v>
      </c>
      <c r="N415" s="190" t="s">
        <v>32</v>
      </c>
      <c r="O415" s="195"/>
    </row>
    <row r="416" spans="1:15" x14ac:dyDescent="0.25">
      <c r="A416" s="190">
        <f t="shared" si="25"/>
        <v>727</v>
      </c>
      <c r="B416" s="197" t="s">
        <v>444</v>
      </c>
      <c r="C416" s="196">
        <v>43090</v>
      </c>
      <c r="D416" s="193" t="str">
        <f t="shared" si="26"/>
        <v>J</v>
      </c>
      <c r="E416" s="193">
        <f t="shared" si="27"/>
        <v>51</v>
      </c>
      <c r="F416" s="190">
        <v>45</v>
      </c>
      <c r="G416" s="190">
        <v>35</v>
      </c>
      <c r="H416" s="190">
        <v>15</v>
      </c>
      <c r="I416" s="190">
        <v>36</v>
      </c>
      <c r="J416" s="190">
        <v>3</v>
      </c>
      <c r="K416" s="190">
        <v>27</v>
      </c>
      <c r="L416" s="190">
        <v>16</v>
      </c>
      <c r="M416" s="190">
        <v>8</v>
      </c>
      <c r="N416" s="190" t="s">
        <v>32</v>
      </c>
      <c r="O416" s="195"/>
    </row>
    <row r="417" spans="1:15" x14ac:dyDescent="0.25">
      <c r="A417" s="190">
        <f t="shared" si="25"/>
        <v>728</v>
      </c>
      <c r="B417" s="197" t="s">
        <v>445</v>
      </c>
      <c r="C417" s="196">
        <v>43092</v>
      </c>
      <c r="D417" s="193" t="str">
        <f t="shared" si="26"/>
        <v>S</v>
      </c>
      <c r="E417" s="193">
        <f t="shared" si="27"/>
        <v>51</v>
      </c>
      <c r="F417" s="190">
        <v>30</v>
      </c>
      <c r="G417" s="190">
        <v>39</v>
      </c>
      <c r="H417" s="190">
        <v>46</v>
      </c>
      <c r="I417" s="190">
        <v>24</v>
      </c>
      <c r="J417" s="190">
        <v>26</v>
      </c>
      <c r="K417" s="190">
        <v>4</v>
      </c>
      <c r="L417" s="190">
        <v>6</v>
      </c>
      <c r="M417" s="190">
        <v>4</v>
      </c>
      <c r="N417" s="190" t="s">
        <v>32</v>
      </c>
      <c r="O417" s="195"/>
    </row>
    <row r="418" spans="1:15" x14ac:dyDescent="0.25">
      <c r="A418" s="190">
        <f t="shared" si="25"/>
        <v>729</v>
      </c>
      <c r="B418" s="197" t="s">
        <v>446</v>
      </c>
      <c r="C418" s="196">
        <v>43097</v>
      </c>
      <c r="D418" s="193" t="str">
        <f t="shared" si="26"/>
        <v>J</v>
      </c>
      <c r="E418" s="193">
        <f t="shared" si="27"/>
        <v>52</v>
      </c>
      <c r="F418" s="190">
        <v>28</v>
      </c>
      <c r="G418" s="190">
        <v>21</v>
      </c>
      <c r="H418" s="190">
        <v>34</v>
      </c>
      <c r="I418" s="190">
        <v>5</v>
      </c>
      <c r="J418" s="190">
        <v>26</v>
      </c>
      <c r="K418" s="190">
        <v>3</v>
      </c>
      <c r="L418" s="190">
        <v>42</v>
      </c>
      <c r="M418" s="190">
        <v>2</v>
      </c>
      <c r="N418" s="190" t="s">
        <v>32</v>
      </c>
      <c r="O418" s="195"/>
    </row>
    <row r="419" spans="1:15" x14ac:dyDescent="0.25">
      <c r="A419" s="190">
        <f t="shared" si="25"/>
        <v>730</v>
      </c>
      <c r="B419" s="197" t="s">
        <v>447</v>
      </c>
      <c r="C419" s="196">
        <v>43099</v>
      </c>
      <c r="D419" s="193" t="str">
        <f t="shared" si="26"/>
        <v>S</v>
      </c>
      <c r="E419" s="193">
        <f t="shared" si="27"/>
        <v>52</v>
      </c>
      <c r="F419" s="190">
        <v>11</v>
      </c>
      <c r="G419" s="190">
        <v>21</v>
      </c>
      <c r="H419" s="190">
        <v>42</v>
      </c>
      <c r="I419" s="190">
        <v>44</v>
      </c>
      <c r="J419" s="190">
        <v>9</v>
      </c>
      <c r="K419" s="190">
        <v>8</v>
      </c>
      <c r="L419" s="190">
        <v>22</v>
      </c>
      <c r="M419" s="190">
        <v>8</v>
      </c>
      <c r="N419" s="190" t="s">
        <v>32</v>
      </c>
      <c r="O419" s="195"/>
    </row>
    <row r="420" spans="1:15" x14ac:dyDescent="0.25">
      <c r="A420" s="190">
        <f t="shared" si="25"/>
        <v>731</v>
      </c>
      <c r="B420" s="197" t="s">
        <v>448</v>
      </c>
      <c r="C420" s="196">
        <v>43104</v>
      </c>
      <c r="D420" s="193" t="str">
        <f t="shared" si="26"/>
        <v>J</v>
      </c>
      <c r="E420" s="193">
        <f t="shared" si="27"/>
        <v>1</v>
      </c>
      <c r="F420" s="190">
        <v>24</v>
      </c>
      <c r="G420" s="190">
        <v>6</v>
      </c>
      <c r="H420" s="190">
        <v>35</v>
      </c>
      <c r="I420" s="190">
        <v>13</v>
      </c>
      <c r="J420" s="190">
        <v>42</v>
      </c>
      <c r="K420" s="190">
        <v>9</v>
      </c>
      <c r="L420" s="190">
        <v>16</v>
      </c>
      <c r="M420" s="190">
        <v>3</v>
      </c>
      <c r="N420" s="190" t="s">
        <v>32</v>
      </c>
      <c r="O420" s="195"/>
    </row>
    <row r="421" spans="1:15" x14ac:dyDescent="0.25">
      <c r="A421" s="190">
        <f t="shared" si="25"/>
        <v>732</v>
      </c>
      <c r="B421" s="197" t="s">
        <v>449</v>
      </c>
      <c r="C421" s="196">
        <v>43106</v>
      </c>
      <c r="D421" s="193" t="str">
        <f t="shared" si="26"/>
        <v>S</v>
      </c>
      <c r="E421" s="193">
        <f t="shared" si="27"/>
        <v>1</v>
      </c>
      <c r="F421" s="190">
        <v>33</v>
      </c>
      <c r="G421" s="190">
        <v>42</v>
      </c>
      <c r="H421" s="190">
        <v>40</v>
      </c>
      <c r="I421" s="190">
        <v>19</v>
      </c>
      <c r="J421" s="190">
        <v>48</v>
      </c>
      <c r="K421" s="190">
        <v>28</v>
      </c>
      <c r="L421" s="190">
        <v>38</v>
      </c>
      <c r="M421" s="190">
        <v>0</v>
      </c>
      <c r="N421" s="190" t="s">
        <v>32</v>
      </c>
      <c r="O421" s="195"/>
    </row>
    <row r="422" spans="1:15" x14ac:dyDescent="0.25">
      <c r="A422" s="190">
        <f t="shared" si="25"/>
        <v>733</v>
      </c>
      <c r="B422" s="197" t="s">
        <v>450</v>
      </c>
      <c r="C422" s="196">
        <v>43111</v>
      </c>
      <c r="D422" s="193" t="str">
        <f t="shared" si="26"/>
        <v>J</v>
      </c>
      <c r="E422" s="193">
        <f t="shared" si="27"/>
        <v>2</v>
      </c>
      <c r="F422" s="190">
        <v>32</v>
      </c>
      <c r="G422" s="190">
        <v>24</v>
      </c>
      <c r="H422" s="190">
        <v>29</v>
      </c>
      <c r="I422" s="190">
        <v>46</v>
      </c>
      <c r="J422" s="190">
        <v>15</v>
      </c>
      <c r="K422" s="190">
        <v>36</v>
      </c>
      <c r="L422" s="190">
        <v>44</v>
      </c>
      <c r="M422" s="190">
        <v>0</v>
      </c>
      <c r="N422" s="190" t="s">
        <v>32</v>
      </c>
      <c r="O422" s="195"/>
    </row>
    <row r="423" spans="1:15" x14ac:dyDescent="0.25">
      <c r="A423" s="190">
        <f t="shared" si="25"/>
        <v>734</v>
      </c>
      <c r="B423" s="197" t="s">
        <v>451</v>
      </c>
      <c r="C423" s="196">
        <v>43113</v>
      </c>
      <c r="D423" s="193" t="str">
        <f t="shared" si="26"/>
        <v>S</v>
      </c>
      <c r="E423" s="193">
        <f t="shared" si="27"/>
        <v>2</v>
      </c>
      <c r="F423" s="190">
        <v>44</v>
      </c>
      <c r="G423" s="190">
        <v>31</v>
      </c>
      <c r="H423" s="190">
        <v>7</v>
      </c>
      <c r="I423" s="190">
        <v>22</v>
      </c>
      <c r="J423" s="190">
        <v>38</v>
      </c>
      <c r="K423" s="190">
        <v>6</v>
      </c>
      <c r="L423" s="190">
        <v>40</v>
      </c>
      <c r="M423" s="190">
        <v>8</v>
      </c>
      <c r="N423" s="190" t="s">
        <v>32</v>
      </c>
      <c r="O423" s="195"/>
    </row>
    <row r="424" spans="1:15" x14ac:dyDescent="0.25">
      <c r="A424" s="190">
        <f t="shared" si="25"/>
        <v>735</v>
      </c>
      <c r="B424" s="197" t="s">
        <v>452</v>
      </c>
      <c r="C424" s="196">
        <v>43118</v>
      </c>
      <c r="D424" s="193" t="str">
        <f t="shared" si="26"/>
        <v>J</v>
      </c>
      <c r="E424" s="193">
        <f t="shared" si="27"/>
        <v>3</v>
      </c>
      <c r="F424" s="190">
        <v>11</v>
      </c>
      <c r="G424" s="190">
        <v>12</v>
      </c>
      <c r="H424" s="190">
        <v>37</v>
      </c>
      <c r="I424" s="190">
        <v>49</v>
      </c>
      <c r="J424" s="190">
        <v>22</v>
      </c>
      <c r="K424" s="190">
        <v>28</v>
      </c>
      <c r="L424" s="190">
        <v>24</v>
      </c>
      <c r="M424" s="190">
        <v>0</v>
      </c>
      <c r="N424" s="190" t="s">
        <v>32</v>
      </c>
      <c r="O424" s="195"/>
    </row>
    <row r="425" spans="1:15" x14ac:dyDescent="0.25">
      <c r="A425" s="190">
        <f t="shared" si="25"/>
        <v>736</v>
      </c>
      <c r="B425" s="197" t="s">
        <v>453</v>
      </c>
      <c r="C425" s="196">
        <v>43120</v>
      </c>
      <c r="D425" s="193" t="str">
        <f t="shared" si="26"/>
        <v>S</v>
      </c>
      <c r="E425" s="193">
        <f t="shared" si="27"/>
        <v>3</v>
      </c>
      <c r="F425" s="190">
        <v>23</v>
      </c>
      <c r="G425" s="190">
        <v>47</v>
      </c>
      <c r="H425" s="190">
        <v>39</v>
      </c>
      <c r="I425" s="190">
        <v>28</v>
      </c>
      <c r="J425" s="190">
        <v>36</v>
      </c>
      <c r="K425" s="190">
        <v>15</v>
      </c>
      <c r="L425" s="190">
        <v>29</v>
      </c>
      <c r="M425" s="190">
        <v>8</v>
      </c>
      <c r="N425" s="190" t="s">
        <v>32</v>
      </c>
      <c r="O425" s="195"/>
    </row>
    <row r="426" spans="1:15" x14ac:dyDescent="0.25">
      <c r="A426" s="190">
        <f t="shared" si="25"/>
        <v>737</v>
      </c>
      <c r="B426" s="197" t="s">
        <v>454</v>
      </c>
      <c r="C426" s="196">
        <v>43125</v>
      </c>
      <c r="D426" s="193" t="str">
        <f t="shared" si="26"/>
        <v>J</v>
      </c>
      <c r="E426" s="193">
        <f t="shared" si="27"/>
        <v>4</v>
      </c>
      <c r="F426" s="193">
        <v>3</v>
      </c>
      <c r="G426" s="190">
        <v>6</v>
      </c>
      <c r="H426" s="190">
        <v>40</v>
      </c>
      <c r="I426" s="190">
        <v>25</v>
      </c>
      <c r="J426" s="190">
        <v>32</v>
      </c>
      <c r="K426" s="190">
        <v>31</v>
      </c>
      <c r="L426" s="190">
        <v>20</v>
      </c>
      <c r="M426" s="190">
        <v>6</v>
      </c>
      <c r="N426" s="190" t="s">
        <v>32</v>
      </c>
      <c r="O426" s="195"/>
    </row>
    <row r="427" spans="1:15" x14ac:dyDescent="0.25">
      <c r="A427" s="190">
        <f t="shared" si="25"/>
        <v>738</v>
      </c>
      <c r="B427" s="197" t="s">
        <v>455</v>
      </c>
      <c r="C427" s="196">
        <v>43127</v>
      </c>
      <c r="D427" s="193" t="str">
        <f t="shared" si="26"/>
        <v>S</v>
      </c>
      <c r="E427" s="193">
        <f t="shared" si="27"/>
        <v>4</v>
      </c>
      <c r="F427" s="190">
        <v>27</v>
      </c>
      <c r="G427" s="190">
        <v>34</v>
      </c>
      <c r="H427" s="190">
        <v>41</v>
      </c>
      <c r="I427" s="190">
        <v>13</v>
      </c>
      <c r="J427" s="190">
        <v>2</v>
      </c>
      <c r="K427" s="190">
        <v>46</v>
      </c>
      <c r="L427" s="190">
        <v>1</v>
      </c>
      <c r="M427" s="190">
        <v>4</v>
      </c>
      <c r="N427" s="190" t="s">
        <v>32</v>
      </c>
      <c r="O427" s="195"/>
    </row>
    <row r="428" spans="1:15" x14ac:dyDescent="0.25">
      <c r="A428" s="190">
        <f t="shared" si="25"/>
        <v>739</v>
      </c>
      <c r="B428" s="197" t="s">
        <v>456</v>
      </c>
      <c r="C428" s="196">
        <v>43132</v>
      </c>
      <c r="D428" s="193" t="str">
        <f t="shared" si="26"/>
        <v>J</v>
      </c>
      <c r="E428" s="193">
        <f t="shared" si="27"/>
        <v>5</v>
      </c>
      <c r="F428" s="190">
        <v>42</v>
      </c>
      <c r="G428" s="190">
        <v>1</v>
      </c>
      <c r="H428" s="190">
        <v>4</v>
      </c>
      <c r="I428" s="190">
        <v>49</v>
      </c>
      <c r="J428" s="190">
        <v>46</v>
      </c>
      <c r="K428" s="190">
        <v>38</v>
      </c>
      <c r="L428" s="190">
        <v>35</v>
      </c>
      <c r="M428" s="190">
        <v>2</v>
      </c>
      <c r="N428" s="190" t="s">
        <v>32</v>
      </c>
      <c r="O428" s="195"/>
    </row>
    <row r="429" spans="1:15" x14ac:dyDescent="0.25">
      <c r="A429" s="190">
        <f t="shared" si="25"/>
        <v>740</v>
      </c>
      <c r="B429" s="197" t="s">
        <v>457</v>
      </c>
      <c r="C429" s="196">
        <v>43134</v>
      </c>
      <c r="D429" s="193" t="str">
        <f t="shared" si="26"/>
        <v>S</v>
      </c>
      <c r="E429" s="193">
        <f t="shared" si="27"/>
        <v>5</v>
      </c>
      <c r="F429" s="190">
        <v>33</v>
      </c>
      <c r="G429" s="190">
        <v>40</v>
      </c>
      <c r="H429" s="190">
        <v>26</v>
      </c>
      <c r="I429" s="190">
        <v>1</v>
      </c>
      <c r="J429" s="190">
        <v>11</v>
      </c>
      <c r="K429" s="190">
        <v>9</v>
      </c>
      <c r="L429" s="190">
        <v>27</v>
      </c>
      <c r="M429" s="190">
        <v>2</v>
      </c>
      <c r="N429" s="190" t="s">
        <v>32</v>
      </c>
      <c r="O429" s="195"/>
    </row>
    <row r="430" spans="1:15" x14ac:dyDescent="0.25">
      <c r="A430" s="190">
        <f t="shared" si="25"/>
        <v>741</v>
      </c>
      <c r="B430" s="197" t="s">
        <v>458</v>
      </c>
      <c r="C430" s="196">
        <v>43139</v>
      </c>
      <c r="D430" s="193" t="str">
        <f t="shared" si="26"/>
        <v>J</v>
      </c>
      <c r="E430" s="193">
        <f t="shared" si="27"/>
        <v>6</v>
      </c>
      <c r="F430" s="190">
        <v>42</v>
      </c>
      <c r="G430" s="190">
        <v>32</v>
      </c>
      <c r="H430" s="190">
        <v>19</v>
      </c>
      <c r="I430" s="190">
        <v>24</v>
      </c>
      <c r="J430" s="190">
        <v>18</v>
      </c>
      <c r="K430" s="190">
        <v>12</v>
      </c>
      <c r="L430" s="190">
        <v>30</v>
      </c>
      <c r="M430" s="190">
        <v>7</v>
      </c>
      <c r="N430" s="190" t="s">
        <v>32</v>
      </c>
      <c r="O430" s="195"/>
    </row>
    <row r="431" spans="1:15" x14ac:dyDescent="0.25">
      <c r="A431" s="190">
        <f t="shared" si="25"/>
        <v>742</v>
      </c>
      <c r="B431" s="197" t="s">
        <v>459</v>
      </c>
      <c r="C431" s="196">
        <v>43141</v>
      </c>
      <c r="D431" s="193" t="str">
        <f t="shared" si="26"/>
        <v>S</v>
      </c>
      <c r="E431" s="193">
        <f t="shared" si="27"/>
        <v>6</v>
      </c>
      <c r="F431" s="190">
        <v>7</v>
      </c>
      <c r="G431" s="190">
        <v>12</v>
      </c>
      <c r="H431" s="190">
        <v>22</v>
      </c>
      <c r="I431" s="190">
        <v>10</v>
      </c>
      <c r="J431" s="190">
        <v>19</v>
      </c>
      <c r="K431" s="190">
        <v>45</v>
      </c>
      <c r="L431" s="190">
        <v>2</v>
      </c>
      <c r="M431" s="190">
        <v>3</v>
      </c>
      <c r="N431" s="190" t="s">
        <v>32</v>
      </c>
      <c r="O431" s="195"/>
    </row>
    <row r="432" spans="1:15" x14ac:dyDescent="0.25">
      <c r="A432" s="190">
        <f t="shared" si="25"/>
        <v>743</v>
      </c>
      <c r="B432" s="197" t="s">
        <v>460</v>
      </c>
      <c r="C432" s="196">
        <v>43146</v>
      </c>
      <c r="D432" s="193" t="str">
        <f t="shared" si="26"/>
        <v>J</v>
      </c>
      <c r="E432" s="193">
        <f t="shared" si="27"/>
        <v>7</v>
      </c>
      <c r="F432" s="190">
        <v>1</v>
      </c>
      <c r="G432" s="190">
        <v>22</v>
      </c>
      <c r="H432" s="190">
        <v>21</v>
      </c>
      <c r="I432" s="190">
        <v>2</v>
      </c>
      <c r="J432" s="190">
        <v>27</v>
      </c>
      <c r="K432" s="190">
        <v>47</v>
      </c>
      <c r="L432" s="190">
        <v>24</v>
      </c>
      <c r="M432" s="190">
        <v>0</v>
      </c>
      <c r="N432" s="190" t="s">
        <v>32</v>
      </c>
      <c r="O432" s="195"/>
    </row>
    <row r="433" spans="1:15" x14ac:dyDescent="0.25">
      <c r="A433" s="190">
        <f t="shared" si="25"/>
        <v>744</v>
      </c>
      <c r="B433" s="197" t="s">
        <v>461</v>
      </c>
      <c r="C433" s="196">
        <v>43148</v>
      </c>
      <c r="D433" s="193" t="str">
        <f t="shared" si="26"/>
        <v>S</v>
      </c>
      <c r="E433" s="193">
        <f t="shared" si="27"/>
        <v>7</v>
      </c>
      <c r="F433" s="190">
        <v>31</v>
      </c>
      <c r="G433" s="190">
        <v>22</v>
      </c>
      <c r="H433" s="190">
        <v>18</v>
      </c>
      <c r="I433" s="190">
        <v>38</v>
      </c>
      <c r="J433" s="190">
        <v>9</v>
      </c>
      <c r="K433" s="190">
        <v>19</v>
      </c>
      <c r="L433" s="190">
        <v>17</v>
      </c>
      <c r="M433" s="190">
        <v>8</v>
      </c>
      <c r="N433" s="190" t="s">
        <v>32</v>
      </c>
      <c r="O433" s="195"/>
    </row>
    <row r="434" spans="1:15" x14ac:dyDescent="0.25">
      <c r="A434" s="190">
        <f t="shared" si="25"/>
        <v>745</v>
      </c>
      <c r="B434" s="197" t="s">
        <v>462</v>
      </c>
      <c r="C434" s="196">
        <v>43153</v>
      </c>
      <c r="D434" s="193" t="str">
        <f t="shared" si="26"/>
        <v>J</v>
      </c>
      <c r="E434" s="193">
        <f t="shared" si="27"/>
        <v>8</v>
      </c>
      <c r="F434" s="190">
        <v>34</v>
      </c>
      <c r="G434" s="190">
        <v>35</v>
      </c>
      <c r="H434" s="190">
        <v>4</v>
      </c>
      <c r="I434" s="190">
        <v>8</v>
      </c>
      <c r="J434" s="190">
        <v>11</v>
      </c>
      <c r="K434" s="190">
        <v>23</v>
      </c>
      <c r="L434" s="190">
        <v>2</v>
      </c>
      <c r="M434" s="190">
        <v>2</v>
      </c>
      <c r="N434" s="190" t="s">
        <v>32</v>
      </c>
      <c r="O434" s="195"/>
    </row>
    <row r="435" spans="1:15" x14ac:dyDescent="0.25">
      <c r="A435" s="190">
        <f t="shared" si="25"/>
        <v>746</v>
      </c>
      <c r="B435" s="197" t="s">
        <v>463</v>
      </c>
      <c r="C435" s="196">
        <v>43155</v>
      </c>
      <c r="D435" s="193" t="str">
        <f t="shared" si="26"/>
        <v>S</v>
      </c>
      <c r="E435" s="193">
        <f t="shared" si="27"/>
        <v>8</v>
      </c>
      <c r="F435" s="190">
        <v>43</v>
      </c>
      <c r="G435" s="190">
        <v>45</v>
      </c>
      <c r="H435" s="190">
        <v>4</v>
      </c>
      <c r="I435" s="190">
        <v>12</v>
      </c>
      <c r="J435" s="190">
        <v>27</v>
      </c>
      <c r="K435" s="190">
        <v>5</v>
      </c>
      <c r="L435" s="190">
        <v>40</v>
      </c>
      <c r="M435" s="190">
        <v>7</v>
      </c>
      <c r="N435" s="190" t="s">
        <v>32</v>
      </c>
      <c r="O435" s="195"/>
    </row>
    <row r="436" spans="1:15" x14ac:dyDescent="0.25">
      <c r="A436" s="190">
        <f t="shared" si="25"/>
        <v>747</v>
      </c>
      <c r="B436" s="197" t="s">
        <v>464</v>
      </c>
      <c r="C436" s="196">
        <v>43160</v>
      </c>
      <c r="D436" s="193" t="str">
        <f t="shared" si="26"/>
        <v>J</v>
      </c>
      <c r="E436" s="193">
        <f t="shared" si="27"/>
        <v>9</v>
      </c>
      <c r="F436" s="190">
        <v>36</v>
      </c>
      <c r="G436" s="190">
        <v>22</v>
      </c>
      <c r="H436" s="190">
        <v>6</v>
      </c>
      <c r="I436" s="190">
        <v>28</v>
      </c>
      <c r="J436" s="190">
        <v>17</v>
      </c>
      <c r="K436" s="190">
        <v>9</v>
      </c>
      <c r="L436" s="190">
        <v>7</v>
      </c>
      <c r="M436" s="190">
        <v>1</v>
      </c>
      <c r="N436" s="190" t="s">
        <v>32</v>
      </c>
      <c r="O436" s="195"/>
    </row>
    <row r="437" spans="1:15" x14ac:dyDescent="0.25">
      <c r="A437" s="190">
        <f t="shared" si="25"/>
        <v>748</v>
      </c>
      <c r="B437" s="197" t="s">
        <v>465</v>
      </c>
      <c r="C437" s="196">
        <v>43162</v>
      </c>
      <c r="D437" s="193" t="str">
        <f t="shared" si="26"/>
        <v>S</v>
      </c>
      <c r="E437" s="193">
        <f t="shared" si="27"/>
        <v>9</v>
      </c>
      <c r="F437" s="190">
        <v>14</v>
      </c>
      <c r="G437" s="190">
        <v>24</v>
      </c>
      <c r="H437" s="190">
        <v>5</v>
      </c>
      <c r="I437" s="190">
        <v>49</v>
      </c>
      <c r="J437" s="190">
        <v>28</v>
      </c>
      <c r="K437" s="190">
        <v>36</v>
      </c>
      <c r="L437" s="190">
        <v>21</v>
      </c>
      <c r="M437" s="190">
        <v>7</v>
      </c>
      <c r="N437" s="190" t="s">
        <v>32</v>
      </c>
      <c r="O437" s="195"/>
    </row>
    <row r="438" spans="1:15" x14ac:dyDescent="0.25">
      <c r="A438" s="190">
        <f t="shared" si="25"/>
        <v>749</v>
      </c>
      <c r="B438" s="197" t="s">
        <v>466</v>
      </c>
      <c r="C438" s="196">
        <v>43167</v>
      </c>
      <c r="D438" s="193" t="str">
        <f t="shared" si="26"/>
        <v>J</v>
      </c>
      <c r="E438" s="193">
        <f t="shared" si="27"/>
        <v>10</v>
      </c>
      <c r="F438" s="190">
        <v>9</v>
      </c>
      <c r="G438" s="190">
        <v>31</v>
      </c>
      <c r="H438" s="190">
        <v>15</v>
      </c>
      <c r="I438" s="190">
        <v>12</v>
      </c>
      <c r="J438" s="190">
        <v>2</v>
      </c>
      <c r="K438" s="190">
        <v>26</v>
      </c>
      <c r="L438" s="190">
        <v>16</v>
      </c>
      <c r="M438" s="190">
        <v>0</v>
      </c>
      <c r="N438" s="190" t="s">
        <v>32</v>
      </c>
      <c r="O438" s="195"/>
    </row>
    <row r="439" spans="1:15" x14ac:dyDescent="0.25">
      <c r="A439" s="190">
        <f t="shared" si="25"/>
        <v>750</v>
      </c>
      <c r="B439" s="197" t="s">
        <v>467</v>
      </c>
      <c r="C439" s="196">
        <v>43169</v>
      </c>
      <c r="D439" s="193" t="str">
        <f t="shared" si="26"/>
        <v>S</v>
      </c>
      <c r="E439" s="193">
        <f t="shared" si="27"/>
        <v>10</v>
      </c>
      <c r="F439" s="190">
        <v>18</v>
      </c>
      <c r="G439" s="190">
        <v>20</v>
      </c>
      <c r="H439" s="190">
        <v>49</v>
      </c>
      <c r="I439" s="190">
        <v>4</v>
      </c>
      <c r="J439" s="190">
        <v>30</v>
      </c>
      <c r="K439" s="190">
        <v>25</v>
      </c>
      <c r="L439" s="190">
        <v>16</v>
      </c>
      <c r="M439" s="190">
        <v>0</v>
      </c>
      <c r="N439" s="190" t="s">
        <v>32</v>
      </c>
      <c r="O439" s="195"/>
    </row>
    <row r="440" spans="1:15" x14ac:dyDescent="0.25">
      <c r="A440" s="190">
        <f t="shared" si="25"/>
        <v>751</v>
      </c>
      <c r="B440" s="197" t="s">
        <v>468</v>
      </c>
      <c r="C440" s="196">
        <v>43174</v>
      </c>
      <c r="D440" s="193" t="str">
        <f t="shared" si="26"/>
        <v>J</v>
      </c>
      <c r="E440" s="193">
        <f t="shared" si="27"/>
        <v>11</v>
      </c>
      <c r="F440" s="190">
        <v>20</v>
      </c>
      <c r="G440" s="190">
        <v>5</v>
      </c>
      <c r="H440" s="190">
        <v>22</v>
      </c>
      <c r="I440" s="190">
        <v>29</v>
      </c>
      <c r="J440" s="190">
        <v>9</v>
      </c>
      <c r="K440" s="190">
        <v>11</v>
      </c>
      <c r="L440" s="190">
        <v>33</v>
      </c>
      <c r="M440" s="190">
        <v>0</v>
      </c>
      <c r="N440" s="190" t="s">
        <v>32</v>
      </c>
      <c r="O440" s="195"/>
    </row>
    <row r="441" spans="1:15" x14ac:dyDescent="0.25">
      <c r="A441" s="190">
        <f t="shared" si="25"/>
        <v>752</v>
      </c>
      <c r="B441" s="197" t="s">
        <v>469</v>
      </c>
      <c r="C441" s="196">
        <v>43176</v>
      </c>
      <c r="D441" s="193" t="str">
        <f t="shared" si="26"/>
        <v>S</v>
      </c>
      <c r="E441" s="193">
        <f t="shared" si="27"/>
        <v>11</v>
      </c>
      <c r="F441" s="190">
        <v>43</v>
      </c>
      <c r="G441" s="190">
        <v>37</v>
      </c>
      <c r="H441" s="190">
        <v>35</v>
      </c>
      <c r="I441" s="190">
        <v>36</v>
      </c>
      <c r="J441" s="190">
        <v>8</v>
      </c>
      <c r="K441" s="190">
        <v>21</v>
      </c>
      <c r="L441" s="190">
        <v>39</v>
      </c>
      <c r="M441" s="190">
        <v>1</v>
      </c>
      <c r="N441" s="190" t="s">
        <v>32</v>
      </c>
      <c r="O441" s="195"/>
    </row>
    <row r="442" spans="1:15" x14ac:dyDescent="0.25">
      <c r="A442" s="190">
        <f t="shared" si="25"/>
        <v>753</v>
      </c>
      <c r="B442" s="197" t="s">
        <v>470</v>
      </c>
      <c r="C442" s="196">
        <v>43181</v>
      </c>
      <c r="D442" s="193" t="str">
        <f t="shared" si="26"/>
        <v>J</v>
      </c>
      <c r="E442" s="193">
        <f t="shared" si="27"/>
        <v>12</v>
      </c>
      <c r="F442" s="190">
        <v>34</v>
      </c>
      <c r="G442" s="190">
        <v>48</v>
      </c>
      <c r="H442" s="190">
        <v>7</v>
      </c>
      <c r="I442" s="190">
        <v>24</v>
      </c>
      <c r="J442" s="190">
        <v>1</v>
      </c>
      <c r="K442" s="190">
        <v>36</v>
      </c>
      <c r="L442" s="190">
        <v>29</v>
      </c>
      <c r="M442" s="190">
        <v>8</v>
      </c>
      <c r="N442" s="190" t="s">
        <v>32</v>
      </c>
      <c r="O442" s="195"/>
    </row>
    <row r="443" spans="1:15" x14ac:dyDescent="0.25">
      <c r="A443" s="190">
        <f t="shared" si="25"/>
        <v>754</v>
      </c>
      <c r="B443" s="197" t="s">
        <v>471</v>
      </c>
      <c r="C443" s="196">
        <v>43183</v>
      </c>
      <c r="D443" s="193" t="str">
        <f t="shared" si="26"/>
        <v>S</v>
      </c>
      <c r="E443" s="193">
        <f t="shared" si="27"/>
        <v>12</v>
      </c>
      <c r="F443" s="190">
        <v>48</v>
      </c>
      <c r="G443" s="190">
        <v>39</v>
      </c>
      <c r="H443" s="190">
        <v>27</v>
      </c>
      <c r="I443" s="190">
        <v>23</v>
      </c>
      <c r="J443" s="190">
        <v>43</v>
      </c>
      <c r="K443" s="190">
        <v>29</v>
      </c>
      <c r="L443" s="190">
        <v>21</v>
      </c>
      <c r="M443" s="190">
        <v>3</v>
      </c>
      <c r="N443" s="190" t="s">
        <v>32</v>
      </c>
      <c r="O443" s="195"/>
    </row>
    <row r="444" spans="1:15" x14ac:dyDescent="0.25">
      <c r="A444" s="190">
        <f t="shared" si="25"/>
        <v>755</v>
      </c>
      <c r="B444" s="197" t="s">
        <v>472</v>
      </c>
      <c r="C444" s="196">
        <f>+C442+7</f>
        <v>43188</v>
      </c>
      <c r="D444" s="193" t="str">
        <f t="shared" si="26"/>
        <v>J</v>
      </c>
      <c r="E444" s="193">
        <f t="shared" si="27"/>
        <v>13</v>
      </c>
      <c r="F444" s="190">
        <v>15</v>
      </c>
      <c r="G444" s="190">
        <v>38</v>
      </c>
      <c r="H444" s="190">
        <v>17</v>
      </c>
      <c r="I444" s="190">
        <v>2</v>
      </c>
      <c r="J444" s="190">
        <v>19</v>
      </c>
      <c r="K444" s="190">
        <v>26</v>
      </c>
      <c r="L444" s="190">
        <v>33</v>
      </c>
      <c r="M444" s="190">
        <v>3</v>
      </c>
      <c r="N444" s="190" t="s">
        <v>32</v>
      </c>
      <c r="O444" s="195"/>
    </row>
    <row r="445" spans="1:15" x14ac:dyDescent="0.25">
      <c r="A445" s="190">
        <f t="shared" si="25"/>
        <v>756</v>
      </c>
      <c r="B445" s="197" t="s">
        <v>473</v>
      </c>
      <c r="C445" s="196">
        <v>43190</v>
      </c>
      <c r="D445" s="193" t="str">
        <f t="shared" si="26"/>
        <v>S</v>
      </c>
      <c r="E445" s="193">
        <f t="shared" si="27"/>
        <v>13</v>
      </c>
      <c r="F445" s="190">
        <v>14</v>
      </c>
      <c r="G445" s="190">
        <v>24</v>
      </c>
      <c r="H445" s="190">
        <v>26</v>
      </c>
      <c r="I445" s="190">
        <v>41</v>
      </c>
      <c r="J445" s="190">
        <v>22</v>
      </c>
      <c r="K445" s="190">
        <v>31</v>
      </c>
      <c r="L445" s="190">
        <v>39</v>
      </c>
      <c r="M445" s="190">
        <v>6</v>
      </c>
      <c r="N445" s="190" t="s">
        <v>32</v>
      </c>
      <c r="O445" s="195"/>
    </row>
    <row r="446" spans="1:15" x14ac:dyDescent="0.25">
      <c r="A446" s="190">
        <f t="shared" si="25"/>
        <v>757</v>
      </c>
      <c r="B446" s="197" t="s">
        <v>474</v>
      </c>
      <c r="C446" s="196">
        <f>+C444+7</f>
        <v>43195</v>
      </c>
      <c r="D446" s="193" t="str">
        <f t="shared" si="26"/>
        <v>J</v>
      </c>
      <c r="E446" s="193">
        <f t="shared" si="27"/>
        <v>14</v>
      </c>
      <c r="F446" s="190">
        <v>49</v>
      </c>
      <c r="G446" s="190">
        <v>23</v>
      </c>
      <c r="H446" s="190">
        <v>31</v>
      </c>
      <c r="I446" s="190">
        <v>11</v>
      </c>
      <c r="J446" s="190">
        <v>16</v>
      </c>
      <c r="K446" s="190">
        <v>47</v>
      </c>
      <c r="L446" s="190">
        <v>26</v>
      </c>
      <c r="M446" s="190">
        <v>0</v>
      </c>
      <c r="N446" s="190" t="s">
        <v>32</v>
      </c>
      <c r="O446" s="195"/>
    </row>
    <row r="447" spans="1:15" x14ac:dyDescent="0.25">
      <c r="A447" s="190">
        <f t="shared" si="25"/>
        <v>758</v>
      </c>
      <c r="B447" s="197" t="s">
        <v>475</v>
      </c>
      <c r="C447" s="196">
        <v>43197</v>
      </c>
      <c r="D447" s="193" t="str">
        <f t="shared" si="26"/>
        <v>S</v>
      </c>
      <c r="E447" s="193">
        <f t="shared" si="27"/>
        <v>14</v>
      </c>
      <c r="F447" s="190">
        <v>40</v>
      </c>
      <c r="G447" s="190">
        <v>24</v>
      </c>
      <c r="H447" s="190">
        <v>25</v>
      </c>
      <c r="I447" s="190">
        <v>43</v>
      </c>
      <c r="J447" s="190">
        <v>34</v>
      </c>
      <c r="K447" s="190">
        <v>41</v>
      </c>
      <c r="L447" s="190">
        <v>6</v>
      </c>
      <c r="M447" s="190">
        <v>4</v>
      </c>
      <c r="N447" s="190" t="s">
        <v>32</v>
      </c>
      <c r="O447" s="195"/>
    </row>
    <row r="448" spans="1:15" x14ac:dyDescent="0.25">
      <c r="A448" s="190">
        <f t="shared" si="25"/>
        <v>759</v>
      </c>
      <c r="B448" s="197" t="s">
        <v>476</v>
      </c>
      <c r="C448" s="196">
        <f>+C446+7</f>
        <v>43202</v>
      </c>
      <c r="D448" s="193" t="str">
        <f t="shared" si="26"/>
        <v>J</v>
      </c>
      <c r="E448" s="193">
        <f t="shared" si="27"/>
        <v>15</v>
      </c>
      <c r="F448" s="190">
        <v>34</v>
      </c>
      <c r="G448" s="190">
        <v>12</v>
      </c>
      <c r="H448" s="190">
        <v>18</v>
      </c>
      <c r="I448" s="190">
        <v>41</v>
      </c>
      <c r="J448" s="190">
        <v>35</v>
      </c>
      <c r="K448" s="190">
        <v>7</v>
      </c>
      <c r="L448" s="190">
        <v>48</v>
      </c>
      <c r="M448" s="190">
        <v>1</v>
      </c>
      <c r="N448" s="190" t="s">
        <v>32</v>
      </c>
      <c r="O448" s="195"/>
    </row>
    <row r="449" spans="1:15" x14ac:dyDescent="0.25">
      <c r="A449" s="190">
        <f t="shared" si="25"/>
        <v>760</v>
      </c>
      <c r="B449" s="197" t="s">
        <v>477</v>
      </c>
      <c r="C449" s="196">
        <v>43204</v>
      </c>
      <c r="D449" s="193" t="str">
        <f t="shared" si="26"/>
        <v>S</v>
      </c>
      <c r="E449" s="193">
        <f t="shared" si="27"/>
        <v>15</v>
      </c>
      <c r="F449" s="190">
        <v>17</v>
      </c>
      <c r="G449" s="190">
        <v>3</v>
      </c>
      <c r="H449" s="190">
        <v>24</v>
      </c>
      <c r="I449" s="190">
        <v>22</v>
      </c>
      <c r="J449" s="190">
        <v>20</v>
      </c>
      <c r="K449" s="190">
        <v>34</v>
      </c>
      <c r="L449" s="190">
        <v>4</v>
      </c>
      <c r="M449" s="190">
        <v>3</v>
      </c>
      <c r="N449" s="190" t="s">
        <v>32</v>
      </c>
      <c r="O449" s="195"/>
    </row>
    <row r="450" spans="1:15" x14ac:dyDescent="0.25">
      <c r="A450" s="190">
        <f t="shared" si="25"/>
        <v>761</v>
      </c>
      <c r="B450" s="197" t="s">
        <v>478</v>
      </c>
      <c r="C450" s="196">
        <v>43209</v>
      </c>
      <c r="D450" s="193" t="str">
        <f t="shared" si="26"/>
        <v>J</v>
      </c>
      <c r="E450" s="193">
        <f t="shared" si="27"/>
        <v>16</v>
      </c>
      <c r="F450" s="190">
        <v>45</v>
      </c>
      <c r="G450" s="190">
        <v>19</v>
      </c>
      <c r="H450" s="190">
        <v>43</v>
      </c>
      <c r="I450" s="190">
        <v>46</v>
      </c>
      <c r="J450" s="190">
        <v>10</v>
      </c>
      <c r="K450" s="190">
        <v>33</v>
      </c>
      <c r="L450" s="190">
        <v>32</v>
      </c>
      <c r="M450" s="190">
        <v>2</v>
      </c>
      <c r="N450" s="190" t="s">
        <v>32</v>
      </c>
      <c r="O450" s="195"/>
    </row>
    <row r="451" spans="1:15" x14ac:dyDescent="0.25">
      <c r="A451" s="190">
        <f t="shared" si="25"/>
        <v>762</v>
      </c>
      <c r="B451" s="198" t="s">
        <v>479</v>
      </c>
      <c r="C451" s="196">
        <f>+C449+7</f>
        <v>43211</v>
      </c>
      <c r="D451" s="193" t="str">
        <f t="shared" si="26"/>
        <v>S</v>
      </c>
      <c r="E451" s="193">
        <f t="shared" si="27"/>
        <v>16</v>
      </c>
      <c r="F451" s="190">
        <v>42</v>
      </c>
      <c r="G451" s="190">
        <v>17</v>
      </c>
      <c r="H451" s="190">
        <v>43</v>
      </c>
      <c r="I451" s="190">
        <v>8</v>
      </c>
      <c r="J451" s="190">
        <v>19</v>
      </c>
      <c r="K451" s="190">
        <v>29</v>
      </c>
      <c r="L451" s="190">
        <v>40</v>
      </c>
      <c r="M451" s="190">
        <v>6</v>
      </c>
      <c r="N451" s="190" t="s">
        <v>32</v>
      </c>
      <c r="O451" s="195"/>
    </row>
    <row r="452" spans="1:15" x14ac:dyDescent="0.25">
      <c r="A452" s="190">
        <f t="shared" ref="A452:A515" si="28">+A451+1</f>
        <v>763</v>
      </c>
      <c r="B452" s="197" t="s">
        <v>480</v>
      </c>
      <c r="C452" s="196">
        <v>43216</v>
      </c>
      <c r="D452" s="193" t="str">
        <f t="shared" si="26"/>
        <v>J</v>
      </c>
      <c r="E452" s="193">
        <f t="shared" si="27"/>
        <v>17</v>
      </c>
      <c r="F452" s="190">
        <v>36</v>
      </c>
      <c r="G452" s="190">
        <v>11</v>
      </c>
      <c r="H452" s="190">
        <v>4</v>
      </c>
      <c r="I452" s="190">
        <v>25</v>
      </c>
      <c r="J452" s="190">
        <v>49</v>
      </c>
      <c r="K452" s="190">
        <v>40</v>
      </c>
      <c r="L452" s="190">
        <v>26</v>
      </c>
      <c r="M452" s="190">
        <v>1</v>
      </c>
      <c r="N452" s="190" t="s">
        <v>32</v>
      </c>
      <c r="O452" s="195"/>
    </row>
    <row r="453" spans="1:15" x14ac:dyDescent="0.25">
      <c r="A453" s="190">
        <f t="shared" si="28"/>
        <v>764</v>
      </c>
      <c r="B453" s="197" t="s">
        <v>481</v>
      </c>
      <c r="C453" s="196">
        <f>+C451+7</f>
        <v>43218</v>
      </c>
      <c r="D453" s="193" t="str">
        <f t="shared" si="26"/>
        <v>S</v>
      </c>
      <c r="E453" s="193">
        <f t="shared" si="27"/>
        <v>17</v>
      </c>
      <c r="F453" s="190">
        <v>35</v>
      </c>
      <c r="G453" s="190">
        <v>7</v>
      </c>
      <c r="H453" s="190">
        <v>25</v>
      </c>
      <c r="I453" s="190">
        <v>39</v>
      </c>
      <c r="J453" s="190">
        <v>37</v>
      </c>
      <c r="K453" s="190">
        <v>31</v>
      </c>
      <c r="L453" s="190">
        <v>42</v>
      </c>
      <c r="M453" s="190">
        <v>5</v>
      </c>
      <c r="N453" s="190" t="s">
        <v>32</v>
      </c>
      <c r="O453" s="195"/>
    </row>
    <row r="454" spans="1:15" x14ac:dyDescent="0.25">
      <c r="A454" s="190">
        <f t="shared" si="28"/>
        <v>765</v>
      </c>
      <c r="B454" s="199" t="s">
        <v>482</v>
      </c>
      <c r="C454" s="196">
        <v>43223</v>
      </c>
      <c r="D454" s="193" t="str">
        <f t="shared" si="26"/>
        <v>J</v>
      </c>
      <c r="E454" s="193">
        <f t="shared" si="27"/>
        <v>18</v>
      </c>
      <c r="F454" s="190">
        <v>40</v>
      </c>
      <c r="G454" s="190">
        <v>28</v>
      </c>
      <c r="H454" s="190">
        <v>2</v>
      </c>
      <c r="I454" s="190">
        <v>17</v>
      </c>
      <c r="J454" s="190">
        <v>35</v>
      </c>
      <c r="K454" s="190">
        <v>18</v>
      </c>
      <c r="L454" s="190">
        <v>16</v>
      </c>
      <c r="M454" s="190">
        <v>6</v>
      </c>
      <c r="N454" s="190" t="s">
        <v>32</v>
      </c>
      <c r="O454" s="195"/>
    </row>
    <row r="455" spans="1:15" x14ac:dyDescent="0.25">
      <c r="A455" s="190">
        <f t="shared" si="28"/>
        <v>766</v>
      </c>
      <c r="B455" s="200" t="s">
        <v>483</v>
      </c>
      <c r="C455" s="196">
        <v>43225</v>
      </c>
      <c r="D455" s="193" t="str">
        <f t="shared" si="26"/>
        <v>S</v>
      </c>
      <c r="E455" s="193">
        <f t="shared" si="27"/>
        <v>18</v>
      </c>
      <c r="F455" s="190">
        <v>26</v>
      </c>
      <c r="G455" s="190">
        <v>32</v>
      </c>
      <c r="H455" s="190">
        <v>34</v>
      </c>
      <c r="I455" s="190">
        <v>1</v>
      </c>
      <c r="J455" s="190">
        <v>33</v>
      </c>
      <c r="K455" s="190">
        <v>19</v>
      </c>
      <c r="L455" s="190">
        <v>25</v>
      </c>
      <c r="M455" s="190">
        <v>2</v>
      </c>
      <c r="N455" s="190" t="s">
        <v>32</v>
      </c>
      <c r="O455" s="195"/>
    </row>
    <row r="456" spans="1:15" x14ac:dyDescent="0.25">
      <c r="A456" s="190">
        <f t="shared" si="28"/>
        <v>767</v>
      </c>
      <c r="B456" s="200" t="s">
        <v>484</v>
      </c>
      <c r="C456" s="196">
        <v>43230</v>
      </c>
      <c r="D456" s="193" t="str">
        <f t="shared" si="26"/>
        <v>J</v>
      </c>
      <c r="E456" s="193">
        <f t="shared" si="27"/>
        <v>19</v>
      </c>
      <c r="F456" s="190">
        <v>22</v>
      </c>
      <c r="G456" s="190">
        <v>23</v>
      </c>
      <c r="H456" s="190">
        <v>11</v>
      </c>
      <c r="I456" s="190">
        <v>1</v>
      </c>
      <c r="J456" s="190">
        <v>39</v>
      </c>
      <c r="K456" s="190">
        <v>38</v>
      </c>
      <c r="L456" s="190">
        <v>7</v>
      </c>
      <c r="M456" s="190">
        <v>1</v>
      </c>
      <c r="N456" s="190" t="s">
        <v>32</v>
      </c>
      <c r="O456" s="195"/>
    </row>
    <row r="457" spans="1:15" x14ac:dyDescent="0.25">
      <c r="A457" s="190">
        <f t="shared" si="28"/>
        <v>768</v>
      </c>
      <c r="B457" s="200" t="s">
        <v>485</v>
      </c>
      <c r="C457" s="196">
        <v>43232</v>
      </c>
      <c r="D457" s="193" t="str">
        <f t="shared" si="26"/>
        <v>S</v>
      </c>
      <c r="E457" s="193">
        <f t="shared" si="27"/>
        <v>19</v>
      </c>
      <c r="F457" s="190">
        <v>15</v>
      </c>
      <c r="G457" s="190">
        <v>9</v>
      </c>
      <c r="H457" s="190">
        <v>37</v>
      </c>
      <c r="I457" s="190">
        <v>23</v>
      </c>
      <c r="J457" s="190">
        <v>3</v>
      </c>
      <c r="K457" s="190">
        <v>27</v>
      </c>
      <c r="L457" s="190">
        <v>11</v>
      </c>
      <c r="M457" s="190">
        <v>2</v>
      </c>
      <c r="N457" s="190" t="s">
        <v>32</v>
      </c>
      <c r="O457" s="195"/>
    </row>
    <row r="458" spans="1:15" x14ac:dyDescent="0.25">
      <c r="A458" s="190">
        <f t="shared" si="28"/>
        <v>769</v>
      </c>
      <c r="B458" s="200" t="s">
        <v>486</v>
      </c>
      <c r="C458" s="196">
        <v>43237</v>
      </c>
      <c r="D458" s="193" t="str">
        <f t="shared" si="26"/>
        <v>J</v>
      </c>
      <c r="E458" s="193">
        <f t="shared" si="27"/>
        <v>20</v>
      </c>
      <c r="F458" s="190">
        <v>26</v>
      </c>
      <c r="G458" s="190">
        <v>24</v>
      </c>
      <c r="H458" s="190">
        <v>23</v>
      </c>
      <c r="I458" s="190">
        <v>25</v>
      </c>
      <c r="J458" s="190">
        <v>35</v>
      </c>
      <c r="K458" s="190">
        <v>32</v>
      </c>
      <c r="L458" s="190">
        <v>22</v>
      </c>
      <c r="M458" s="190">
        <v>4</v>
      </c>
      <c r="N458" s="190" t="s">
        <v>32</v>
      </c>
      <c r="O458" s="195"/>
    </row>
    <row r="459" spans="1:15" x14ac:dyDescent="0.25">
      <c r="A459" s="190">
        <f t="shared" si="28"/>
        <v>770</v>
      </c>
      <c r="B459" s="200" t="s">
        <v>487</v>
      </c>
      <c r="C459" s="196">
        <v>43239</v>
      </c>
      <c r="D459" s="193" t="str">
        <f t="shared" si="26"/>
        <v>S</v>
      </c>
      <c r="E459" s="193">
        <f t="shared" si="27"/>
        <v>20</v>
      </c>
      <c r="F459" s="190">
        <v>8</v>
      </c>
      <c r="G459" s="190">
        <v>31</v>
      </c>
      <c r="H459" s="190">
        <v>33</v>
      </c>
      <c r="I459" s="190">
        <v>5</v>
      </c>
      <c r="J459" s="190">
        <v>32</v>
      </c>
      <c r="K459" s="190">
        <v>20</v>
      </c>
      <c r="L459" s="190">
        <v>28</v>
      </c>
      <c r="M459" s="190">
        <v>6</v>
      </c>
      <c r="N459" s="190" t="s">
        <v>32</v>
      </c>
      <c r="O459" s="195"/>
    </row>
    <row r="460" spans="1:15" x14ac:dyDescent="0.25">
      <c r="A460" s="190">
        <f t="shared" si="28"/>
        <v>771</v>
      </c>
      <c r="B460" s="200" t="s">
        <v>488</v>
      </c>
      <c r="C460" s="196">
        <v>43244</v>
      </c>
      <c r="D460" s="193" t="str">
        <f t="shared" si="26"/>
        <v>J</v>
      </c>
      <c r="E460" s="193">
        <f t="shared" si="27"/>
        <v>21</v>
      </c>
      <c r="F460" s="190">
        <v>28</v>
      </c>
      <c r="G460" s="190">
        <v>1</v>
      </c>
      <c r="H460" s="190">
        <v>31</v>
      </c>
      <c r="I460" s="190">
        <v>40</v>
      </c>
      <c r="J460" s="190">
        <v>34</v>
      </c>
      <c r="K460" s="190">
        <v>35</v>
      </c>
      <c r="L460" s="190">
        <v>46</v>
      </c>
      <c r="M460" s="190">
        <v>4</v>
      </c>
      <c r="N460" s="190" t="s">
        <v>32</v>
      </c>
      <c r="O460" s="195"/>
    </row>
    <row r="461" spans="1:15" x14ac:dyDescent="0.25">
      <c r="A461" s="190">
        <f t="shared" si="28"/>
        <v>772</v>
      </c>
      <c r="B461" s="200" t="s">
        <v>489</v>
      </c>
      <c r="C461" s="196">
        <v>43246</v>
      </c>
      <c r="D461" s="193" t="str">
        <f t="shared" si="26"/>
        <v>S</v>
      </c>
      <c r="E461" s="193">
        <f t="shared" si="27"/>
        <v>21</v>
      </c>
      <c r="F461" s="190">
        <v>30</v>
      </c>
      <c r="G461" s="190">
        <v>39</v>
      </c>
      <c r="H461" s="190">
        <v>36</v>
      </c>
      <c r="I461" s="190">
        <v>26</v>
      </c>
      <c r="J461" s="190">
        <v>13</v>
      </c>
      <c r="K461" s="190">
        <v>35</v>
      </c>
      <c r="L461" s="190">
        <v>11</v>
      </c>
      <c r="M461" s="190">
        <v>0</v>
      </c>
      <c r="N461" s="190" t="s">
        <v>32</v>
      </c>
      <c r="O461" s="195"/>
    </row>
    <row r="462" spans="1:15" x14ac:dyDescent="0.25">
      <c r="A462" s="190">
        <f t="shared" si="28"/>
        <v>773</v>
      </c>
      <c r="B462" s="200" t="s">
        <v>490</v>
      </c>
      <c r="C462" s="196">
        <v>43251</v>
      </c>
      <c r="D462" s="193" t="str">
        <f t="shared" si="26"/>
        <v>J</v>
      </c>
      <c r="E462" s="193">
        <f t="shared" si="27"/>
        <v>22</v>
      </c>
      <c r="F462" s="190">
        <v>11</v>
      </c>
      <c r="G462" s="190">
        <v>16</v>
      </c>
      <c r="H462" s="190">
        <v>17</v>
      </c>
      <c r="I462" s="190">
        <v>44</v>
      </c>
      <c r="J462" s="190">
        <v>7</v>
      </c>
      <c r="K462" s="190">
        <v>2</v>
      </c>
      <c r="L462" s="190">
        <v>14</v>
      </c>
      <c r="M462" s="190">
        <v>7</v>
      </c>
      <c r="N462" s="190" t="s">
        <v>32</v>
      </c>
      <c r="O462" s="195"/>
    </row>
    <row r="463" spans="1:15" x14ac:dyDescent="0.25">
      <c r="A463" s="190">
        <f t="shared" si="28"/>
        <v>774</v>
      </c>
      <c r="B463" s="200" t="s">
        <v>491</v>
      </c>
      <c r="C463" s="196">
        <v>43253</v>
      </c>
      <c r="D463" s="193" t="str">
        <f t="shared" si="26"/>
        <v>S</v>
      </c>
      <c r="E463" s="193">
        <f t="shared" si="27"/>
        <v>22</v>
      </c>
      <c r="F463" s="190">
        <v>10</v>
      </c>
      <c r="G463" s="190">
        <v>41</v>
      </c>
      <c r="H463" s="190">
        <v>12</v>
      </c>
      <c r="I463" s="190">
        <v>32</v>
      </c>
      <c r="J463" s="190">
        <v>7</v>
      </c>
      <c r="K463" s="190">
        <v>38</v>
      </c>
      <c r="L463" s="190">
        <v>27</v>
      </c>
      <c r="M463" s="190">
        <v>9</v>
      </c>
      <c r="N463" s="190" t="s">
        <v>32</v>
      </c>
      <c r="O463" s="195"/>
    </row>
    <row r="464" spans="1:15" x14ac:dyDescent="0.25">
      <c r="A464" s="190">
        <f t="shared" si="28"/>
        <v>775</v>
      </c>
      <c r="B464" s="200" t="s">
        <v>492</v>
      </c>
      <c r="C464" s="196">
        <v>43258</v>
      </c>
      <c r="D464" s="193" t="str">
        <f t="shared" si="26"/>
        <v>J</v>
      </c>
      <c r="E464" s="193">
        <f t="shared" si="27"/>
        <v>23</v>
      </c>
      <c r="F464" s="190">
        <v>1</v>
      </c>
      <c r="G464" s="190">
        <v>25</v>
      </c>
      <c r="H464" s="190">
        <v>28</v>
      </c>
      <c r="I464" s="190">
        <v>17</v>
      </c>
      <c r="J464" s="190">
        <v>44</v>
      </c>
      <c r="K464" s="190">
        <v>9</v>
      </c>
      <c r="L464" s="190">
        <v>21</v>
      </c>
      <c r="M464" s="190">
        <v>4</v>
      </c>
      <c r="N464" s="190" t="s">
        <v>32</v>
      </c>
      <c r="O464" s="195"/>
    </row>
    <row r="465" spans="1:15" x14ac:dyDescent="0.25">
      <c r="A465" s="190">
        <f t="shared" si="28"/>
        <v>776</v>
      </c>
      <c r="B465" s="200" t="s">
        <v>493</v>
      </c>
      <c r="C465" s="196">
        <v>43260</v>
      </c>
      <c r="D465" s="193" t="str">
        <f t="shared" si="26"/>
        <v>S</v>
      </c>
      <c r="E465" s="193">
        <f t="shared" si="27"/>
        <v>23</v>
      </c>
      <c r="F465" s="190">
        <v>13</v>
      </c>
      <c r="G465" s="190">
        <v>26</v>
      </c>
      <c r="H465" s="190">
        <v>35</v>
      </c>
      <c r="I465" s="190">
        <v>29</v>
      </c>
      <c r="J465" s="190">
        <v>9</v>
      </c>
      <c r="K465" s="190">
        <v>2</v>
      </c>
      <c r="L465" s="190">
        <v>24</v>
      </c>
      <c r="M465" s="190">
        <v>1</v>
      </c>
      <c r="N465" s="190" t="s">
        <v>32</v>
      </c>
      <c r="O465" s="195"/>
    </row>
    <row r="466" spans="1:15" x14ac:dyDescent="0.25">
      <c r="A466" s="190">
        <f t="shared" si="28"/>
        <v>777</v>
      </c>
      <c r="B466" s="200" t="s">
        <v>494</v>
      </c>
      <c r="C466" s="196">
        <v>43265</v>
      </c>
      <c r="D466" s="193" t="str">
        <f t="shared" si="26"/>
        <v>J</v>
      </c>
      <c r="E466" s="193">
        <f t="shared" si="27"/>
        <v>24</v>
      </c>
      <c r="F466" s="190">
        <v>40</v>
      </c>
      <c r="G466" s="190">
        <v>35</v>
      </c>
      <c r="H466" s="190">
        <v>41</v>
      </c>
      <c r="I466" s="190">
        <v>18</v>
      </c>
      <c r="J466" s="190">
        <v>49</v>
      </c>
      <c r="K466" s="190">
        <v>7</v>
      </c>
      <c r="L466" s="190">
        <v>33</v>
      </c>
      <c r="M466" s="190">
        <v>8</v>
      </c>
      <c r="N466" s="190" t="s">
        <v>32</v>
      </c>
      <c r="O466" s="195"/>
    </row>
    <row r="467" spans="1:15" x14ac:dyDescent="0.25">
      <c r="A467" s="190">
        <f t="shared" si="28"/>
        <v>778</v>
      </c>
      <c r="B467" s="200" t="s">
        <v>495</v>
      </c>
      <c r="C467" s="196">
        <v>43267</v>
      </c>
      <c r="D467" s="193" t="str">
        <f t="shared" si="26"/>
        <v>S</v>
      </c>
      <c r="E467" s="193">
        <f t="shared" si="27"/>
        <v>24</v>
      </c>
      <c r="F467" s="190">
        <v>18</v>
      </c>
      <c r="G467" s="190">
        <v>30</v>
      </c>
      <c r="H467" s="190">
        <v>43</v>
      </c>
      <c r="I467" s="190">
        <v>29</v>
      </c>
      <c r="J467" s="190">
        <v>9</v>
      </c>
      <c r="K467" s="190">
        <v>11</v>
      </c>
      <c r="L467" s="190">
        <v>10</v>
      </c>
      <c r="M467" s="190">
        <v>1</v>
      </c>
      <c r="N467" s="190" t="s">
        <v>32</v>
      </c>
      <c r="O467" s="195"/>
    </row>
    <row r="468" spans="1:15" x14ac:dyDescent="0.25">
      <c r="A468" s="190">
        <f t="shared" si="28"/>
        <v>779</v>
      </c>
      <c r="B468" s="200" t="s">
        <v>496</v>
      </c>
      <c r="C468" s="196">
        <v>43272</v>
      </c>
      <c r="D468" s="193" t="str">
        <f t="shared" si="26"/>
        <v>J</v>
      </c>
      <c r="E468" s="193">
        <f t="shared" si="27"/>
        <v>25</v>
      </c>
      <c r="F468" s="190">
        <v>38</v>
      </c>
      <c r="G468" s="190">
        <v>34</v>
      </c>
      <c r="H468" s="190">
        <v>48</v>
      </c>
      <c r="I468" s="190">
        <v>46</v>
      </c>
      <c r="J468" s="190">
        <v>1</v>
      </c>
      <c r="K468" s="190">
        <v>12</v>
      </c>
      <c r="L468" s="190">
        <v>36</v>
      </c>
      <c r="M468" s="190">
        <v>5</v>
      </c>
      <c r="N468" s="190" t="s">
        <v>32</v>
      </c>
      <c r="O468" s="195"/>
    </row>
    <row r="469" spans="1:15" x14ac:dyDescent="0.25">
      <c r="A469" s="190">
        <f t="shared" si="28"/>
        <v>780</v>
      </c>
      <c r="B469" s="200" t="s">
        <v>497</v>
      </c>
      <c r="C469" s="196">
        <v>43274</v>
      </c>
      <c r="D469" s="193" t="str">
        <f t="shared" si="26"/>
        <v>S</v>
      </c>
      <c r="E469" s="193">
        <f t="shared" si="27"/>
        <v>25</v>
      </c>
      <c r="F469" s="190">
        <v>8</v>
      </c>
      <c r="G469" s="190">
        <v>7</v>
      </c>
      <c r="H469" s="190">
        <v>21</v>
      </c>
      <c r="I469" s="190">
        <v>9</v>
      </c>
      <c r="J469" s="190">
        <v>24</v>
      </c>
      <c r="K469" s="190">
        <v>25</v>
      </c>
      <c r="L469" s="190">
        <v>4</v>
      </c>
      <c r="M469" s="190">
        <v>4</v>
      </c>
      <c r="N469" s="190" t="s">
        <v>32</v>
      </c>
      <c r="O469" s="195"/>
    </row>
    <row r="470" spans="1:15" x14ac:dyDescent="0.25">
      <c r="A470" s="190">
        <f t="shared" si="28"/>
        <v>781</v>
      </c>
      <c r="B470" s="200" t="s">
        <v>498</v>
      </c>
      <c r="C470" s="196">
        <v>43279</v>
      </c>
      <c r="D470" s="193" t="str">
        <f t="shared" si="26"/>
        <v>J</v>
      </c>
      <c r="E470" s="193">
        <f t="shared" si="27"/>
        <v>26</v>
      </c>
      <c r="F470" s="190">
        <v>32</v>
      </c>
      <c r="G470" s="190">
        <v>38</v>
      </c>
      <c r="H470" s="190">
        <v>49</v>
      </c>
      <c r="I470" s="190">
        <v>28</v>
      </c>
      <c r="J470" s="190">
        <v>15</v>
      </c>
      <c r="K470" s="190">
        <v>31</v>
      </c>
      <c r="L470" s="190">
        <v>12</v>
      </c>
      <c r="M470" s="190">
        <v>2</v>
      </c>
      <c r="N470" s="190" t="s">
        <v>32</v>
      </c>
      <c r="O470" s="195"/>
    </row>
    <row r="471" spans="1:15" x14ac:dyDescent="0.25">
      <c r="A471" s="190">
        <f t="shared" si="28"/>
        <v>782</v>
      </c>
      <c r="B471" s="200" t="s">
        <v>499</v>
      </c>
      <c r="C471" s="196">
        <v>43281</v>
      </c>
      <c r="D471" s="193" t="str">
        <f t="shared" si="26"/>
        <v>S</v>
      </c>
      <c r="E471" s="193">
        <f t="shared" si="27"/>
        <v>26</v>
      </c>
      <c r="F471" s="190">
        <v>44</v>
      </c>
      <c r="G471" s="190">
        <v>30</v>
      </c>
      <c r="H471" s="190">
        <v>37</v>
      </c>
      <c r="I471" s="190">
        <v>16</v>
      </c>
      <c r="J471" s="190">
        <v>14</v>
      </c>
      <c r="K471" s="190">
        <v>5</v>
      </c>
      <c r="L471" s="190">
        <v>23</v>
      </c>
      <c r="M471" s="190">
        <v>3</v>
      </c>
      <c r="N471" s="190" t="s">
        <v>32</v>
      </c>
      <c r="O471" s="195"/>
    </row>
    <row r="472" spans="1:15" x14ac:dyDescent="0.25">
      <c r="A472" s="190">
        <f t="shared" si="28"/>
        <v>783</v>
      </c>
      <c r="B472" s="200" t="s">
        <v>500</v>
      </c>
      <c r="C472" s="196">
        <v>43286</v>
      </c>
      <c r="D472" s="193" t="str">
        <f t="shared" si="26"/>
        <v>J</v>
      </c>
      <c r="E472" s="193">
        <f t="shared" si="27"/>
        <v>27</v>
      </c>
      <c r="F472" s="190">
        <v>11</v>
      </c>
      <c r="G472" s="190">
        <v>13</v>
      </c>
      <c r="H472" s="190">
        <v>31</v>
      </c>
      <c r="I472" s="190">
        <v>47</v>
      </c>
      <c r="J472" s="190">
        <v>49</v>
      </c>
      <c r="K472" s="190">
        <v>32</v>
      </c>
      <c r="L472" s="190">
        <v>1</v>
      </c>
      <c r="M472" s="190">
        <v>4</v>
      </c>
      <c r="N472" s="190" t="s">
        <v>32</v>
      </c>
      <c r="O472" s="195"/>
    </row>
    <row r="473" spans="1:15" x14ac:dyDescent="0.25">
      <c r="A473" s="190">
        <f t="shared" si="28"/>
        <v>784</v>
      </c>
      <c r="B473" s="200" t="s">
        <v>501</v>
      </c>
      <c r="C473" s="196">
        <v>43288</v>
      </c>
      <c r="D473" s="193" t="str">
        <f t="shared" si="26"/>
        <v>S</v>
      </c>
      <c r="E473" s="193">
        <f t="shared" si="27"/>
        <v>27</v>
      </c>
      <c r="F473" s="190">
        <v>42</v>
      </c>
      <c r="G473" s="190">
        <v>6</v>
      </c>
      <c r="H473" s="190">
        <v>44</v>
      </c>
      <c r="I473" s="190">
        <v>11</v>
      </c>
      <c r="J473" s="190">
        <v>10</v>
      </c>
      <c r="K473" s="190">
        <v>9</v>
      </c>
      <c r="L473" s="190">
        <v>21</v>
      </c>
      <c r="M473" s="190">
        <v>4</v>
      </c>
      <c r="N473" s="190" t="s">
        <v>32</v>
      </c>
      <c r="O473" s="195"/>
    </row>
    <row r="474" spans="1:15" x14ac:dyDescent="0.25">
      <c r="A474" s="190">
        <f t="shared" si="28"/>
        <v>785</v>
      </c>
      <c r="B474" s="200" t="s">
        <v>502</v>
      </c>
      <c r="C474" s="196">
        <v>43293</v>
      </c>
      <c r="D474" s="193" t="str">
        <f t="shared" ref="D474:D493" si="29">CHOOSE(WEEKDAY(C474),"D","L","M","X","J","V","S")</f>
        <v>J</v>
      </c>
      <c r="E474" s="193">
        <f t="shared" ref="E474:E493" si="30">WEEKNUM(C474,21)</f>
        <v>28</v>
      </c>
      <c r="F474" s="193">
        <v>47</v>
      </c>
      <c r="G474" s="190">
        <v>32</v>
      </c>
      <c r="H474" s="190">
        <v>25</v>
      </c>
      <c r="I474" s="190">
        <v>20</v>
      </c>
      <c r="J474" s="190">
        <v>10</v>
      </c>
      <c r="K474" s="190">
        <v>26</v>
      </c>
      <c r="L474" s="190">
        <v>2</v>
      </c>
      <c r="M474" s="190">
        <v>4</v>
      </c>
      <c r="N474" s="190" t="s">
        <v>32</v>
      </c>
      <c r="O474" s="195"/>
    </row>
    <row r="475" spans="1:15" x14ac:dyDescent="0.25">
      <c r="A475" s="190">
        <f t="shared" si="28"/>
        <v>786</v>
      </c>
      <c r="B475" s="200" t="s">
        <v>503</v>
      </c>
      <c r="C475" s="196">
        <v>43295</v>
      </c>
      <c r="D475" s="193" t="str">
        <f t="shared" si="29"/>
        <v>S</v>
      </c>
      <c r="E475" s="193">
        <f t="shared" si="30"/>
        <v>28</v>
      </c>
      <c r="F475" s="193">
        <v>40</v>
      </c>
      <c r="G475" s="190">
        <v>2</v>
      </c>
      <c r="H475" s="190">
        <v>12</v>
      </c>
      <c r="I475" s="190">
        <v>16</v>
      </c>
      <c r="J475" s="190">
        <v>27</v>
      </c>
      <c r="K475" s="190">
        <v>18</v>
      </c>
      <c r="L475" s="190">
        <v>33</v>
      </c>
      <c r="M475" s="190">
        <v>5</v>
      </c>
      <c r="N475" s="190" t="s">
        <v>32</v>
      </c>
      <c r="O475" s="195"/>
    </row>
    <row r="476" spans="1:15" x14ac:dyDescent="0.25">
      <c r="A476" s="190">
        <f t="shared" si="28"/>
        <v>787</v>
      </c>
      <c r="B476" s="200" t="s">
        <v>504</v>
      </c>
      <c r="C476" s="196">
        <v>43300</v>
      </c>
      <c r="D476" s="193" t="str">
        <f t="shared" si="29"/>
        <v>J</v>
      </c>
      <c r="E476" s="193">
        <f t="shared" si="30"/>
        <v>29</v>
      </c>
      <c r="F476" s="193">
        <v>4</v>
      </c>
      <c r="G476" s="190">
        <v>49</v>
      </c>
      <c r="H476" s="190">
        <v>9</v>
      </c>
      <c r="I476" s="190">
        <v>39</v>
      </c>
      <c r="J476" s="190">
        <v>5</v>
      </c>
      <c r="K476" s="190">
        <v>22</v>
      </c>
      <c r="L476" s="190">
        <v>28</v>
      </c>
      <c r="M476" s="190">
        <v>1</v>
      </c>
      <c r="N476" s="190" t="s">
        <v>32</v>
      </c>
      <c r="O476" s="195"/>
    </row>
    <row r="477" spans="1:15" x14ac:dyDescent="0.25">
      <c r="A477" s="190">
        <f t="shared" si="28"/>
        <v>788</v>
      </c>
      <c r="B477" s="200" t="s">
        <v>505</v>
      </c>
      <c r="C477" s="196">
        <v>43302</v>
      </c>
      <c r="D477" s="193" t="str">
        <f t="shared" si="29"/>
        <v>S</v>
      </c>
      <c r="E477" s="193">
        <f t="shared" si="30"/>
        <v>29</v>
      </c>
      <c r="F477" s="193">
        <v>18</v>
      </c>
      <c r="G477" s="190">
        <v>33</v>
      </c>
      <c r="H477" s="190">
        <v>24</v>
      </c>
      <c r="I477" s="190">
        <v>2</v>
      </c>
      <c r="J477" s="190">
        <v>36</v>
      </c>
      <c r="K477" s="190">
        <v>28</v>
      </c>
      <c r="L477" s="190">
        <v>47</v>
      </c>
      <c r="M477" s="190">
        <v>8</v>
      </c>
      <c r="N477" s="190" t="s">
        <v>32</v>
      </c>
      <c r="O477" s="195"/>
    </row>
    <row r="478" spans="1:15" x14ac:dyDescent="0.25">
      <c r="A478" s="190">
        <f t="shared" si="28"/>
        <v>789</v>
      </c>
      <c r="B478" s="200" t="s">
        <v>506</v>
      </c>
      <c r="C478" s="196">
        <v>43307</v>
      </c>
      <c r="D478" s="193" t="str">
        <f t="shared" si="29"/>
        <v>J</v>
      </c>
      <c r="E478" s="193">
        <f t="shared" si="30"/>
        <v>30</v>
      </c>
      <c r="F478" s="193">
        <v>32</v>
      </c>
      <c r="G478" s="190">
        <v>40</v>
      </c>
      <c r="H478" s="190">
        <v>25</v>
      </c>
      <c r="I478" s="190">
        <v>13</v>
      </c>
      <c r="J478" s="190">
        <v>38</v>
      </c>
      <c r="K478" s="190">
        <v>31</v>
      </c>
      <c r="L478" s="190">
        <v>15</v>
      </c>
      <c r="M478" s="190">
        <v>7</v>
      </c>
      <c r="N478" s="190" t="s">
        <v>32</v>
      </c>
      <c r="O478" s="195"/>
    </row>
    <row r="479" spans="1:15" x14ac:dyDescent="0.25">
      <c r="A479" s="190">
        <f t="shared" si="28"/>
        <v>790</v>
      </c>
      <c r="B479" s="200" t="s">
        <v>507</v>
      </c>
      <c r="C479" s="196">
        <v>43309</v>
      </c>
      <c r="D479" s="193" t="str">
        <f t="shared" si="29"/>
        <v>S</v>
      </c>
      <c r="E479" s="193">
        <f t="shared" si="30"/>
        <v>30</v>
      </c>
      <c r="F479" s="193">
        <v>2</v>
      </c>
      <c r="G479" s="190">
        <v>12</v>
      </c>
      <c r="H479" s="190">
        <v>46</v>
      </c>
      <c r="I479" s="190">
        <v>10</v>
      </c>
      <c r="J479" s="190">
        <v>43</v>
      </c>
      <c r="K479" s="190">
        <v>20</v>
      </c>
      <c r="L479" s="190">
        <v>40</v>
      </c>
      <c r="M479" s="190">
        <v>7</v>
      </c>
      <c r="N479" s="190" t="s">
        <v>32</v>
      </c>
      <c r="O479" s="195"/>
    </row>
    <row r="480" spans="1:15" x14ac:dyDescent="0.25">
      <c r="A480" s="190">
        <f t="shared" si="28"/>
        <v>791</v>
      </c>
      <c r="B480" s="200" t="s">
        <v>508</v>
      </c>
      <c r="C480" s="196">
        <v>43314</v>
      </c>
      <c r="D480" s="193" t="str">
        <f t="shared" si="29"/>
        <v>J</v>
      </c>
      <c r="E480" s="193">
        <f t="shared" si="30"/>
        <v>31</v>
      </c>
      <c r="F480" s="193">
        <v>10</v>
      </c>
      <c r="G480" s="190">
        <v>38</v>
      </c>
      <c r="H480" s="190">
        <v>25</v>
      </c>
      <c r="I480" s="190">
        <v>18</v>
      </c>
      <c r="J480" s="190">
        <v>49</v>
      </c>
      <c r="K480" s="190">
        <v>37</v>
      </c>
      <c r="L480" s="190">
        <v>32</v>
      </c>
      <c r="M480" s="190">
        <v>9</v>
      </c>
      <c r="N480" s="190" t="s">
        <v>32</v>
      </c>
      <c r="O480" s="195"/>
    </row>
    <row r="481" spans="1:15" x14ac:dyDescent="0.25">
      <c r="A481" s="190">
        <f t="shared" si="28"/>
        <v>792</v>
      </c>
      <c r="B481" s="200" t="s">
        <v>509</v>
      </c>
      <c r="C481" s="196">
        <v>43316</v>
      </c>
      <c r="D481" s="193" t="str">
        <f t="shared" si="29"/>
        <v>S</v>
      </c>
      <c r="E481" s="193">
        <f t="shared" si="30"/>
        <v>31</v>
      </c>
      <c r="F481" s="193">
        <v>35</v>
      </c>
      <c r="G481" s="190">
        <v>48</v>
      </c>
      <c r="H481" s="190">
        <v>37</v>
      </c>
      <c r="I481" s="190">
        <v>15</v>
      </c>
      <c r="J481" s="190">
        <v>6</v>
      </c>
      <c r="K481" s="190">
        <v>45</v>
      </c>
      <c r="L481" s="190">
        <v>49</v>
      </c>
      <c r="M481" s="190">
        <v>3</v>
      </c>
      <c r="N481" s="190" t="s">
        <v>32</v>
      </c>
      <c r="O481" s="195"/>
    </row>
    <row r="482" spans="1:15" x14ac:dyDescent="0.25">
      <c r="A482" s="190">
        <f t="shared" si="28"/>
        <v>793</v>
      </c>
      <c r="B482" s="200" t="s">
        <v>510</v>
      </c>
      <c r="C482" s="196">
        <v>43321</v>
      </c>
      <c r="D482" s="193" t="str">
        <f t="shared" si="29"/>
        <v>J</v>
      </c>
      <c r="E482" s="193">
        <f t="shared" si="30"/>
        <v>32</v>
      </c>
      <c r="F482" s="193">
        <v>12</v>
      </c>
      <c r="G482" s="190">
        <v>46</v>
      </c>
      <c r="H482" s="190">
        <v>17</v>
      </c>
      <c r="I482" s="190">
        <v>15</v>
      </c>
      <c r="J482" s="190">
        <v>37</v>
      </c>
      <c r="K482" s="190">
        <v>4</v>
      </c>
      <c r="L482" s="190">
        <v>16</v>
      </c>
      <c r="M482" s="190">
        <v>8</v>
      </c>
      <c r="N482" s="190" t="s">
        <v>32</v>
      </c>
      <c r="O482" s="195"/>
    </row>
    <row r="483" spans="1:15" x14ac:dyDescent="0.25">
      <c r="A483" s="190">
        <f t="shared" si="28"/>
        <v>794</v>
      </c>
      <c r="B483" s="200" t="s">
        <v>511</v>
      </c>
      <c r="C483" s="196">
        <v>43323</v>
      </c>
      <c r="D483" s="193" t="str">
        <f t="shared" si="29"/>
        <v>S</v>
      </c>
      <c r="E483" s="193">
        <f t="shared" si="30"/>
        <v>32</v>
      </c>
      <c r="F483" s="193">
        <v>15</v>
      </c>
      <c r="G483" s="190">
        <v>10</v>
      </c>
      <c r="H483" s="190">
        <v>16</v>
      </c>
      <c r="I483" s="190">
        <v>24</v>
      </c>
      <c r="J483" s="190">
        <v>43</v>
      </c>
      <c r="K483" s="190">
        <v>13</v>
      </c>
      <c r="L483" s="190">
        <v>20</v>
      </c>
      <c r="M483" s="190">
        <v>0</v>
      </c>
      <c r="N483" s="190" t="s">
        <v>32</v>
      </c>
      <c r="O483" s="195"/>
    </row>
    <row r="484" spans="1:15" x14ac:dyDescent="0.25">
      <c r="A484" s="190">
        <f t="shared" si="28"/>
        <v>795</v>
      </c>
      <c r="B484" s="200" t="s">
        <v>512</v>
      </c>
      <c r="C484" s="196">
        <v>43328</v>
      </c>
      <c r="D484" s="193" t="str">
        <f t="shared" si="29"/>
        <v>J</v>
      </c>
      <c r="E484" s="193">
        <f t="shared" si="30"/>
        <v>33</v>
      </c>
      <c r="F484" s="193">
        <v>30</v>
      </c>
      <c r="G484" s="190">
        <v>38</v>
      </c>
      <c r="H484" s="190">
        <v>5</v>
      </c>
      <c r="I484" s="190">
        <v>4</v>
      </c>
      <c r="J484" s="190">
        <v>2</v>
      </c>
      <c r="K484" s="190">
        <v>13</v>
      </c>
      <c r="L484" s="190">
        <v>35</v>
      </c>
      <c r="M484" s="190">
        <v>2</v>
      </c>
      <c r="N484" s="190" t="s">
        <v>32</v>
      </c>
      <c r="O484" s="195"/>
    </row>
    <row r="485" spans="1:15" x14ac:dyDescent="0.25">
      <c r="A485" s="190">
        <f t="shared" si="28"/>
        <v>796</v>
      </c>
      <c r="B485" s="200" t="s">
        <v>513</v>
      </c>
      <c r="C485" s="196">
        <v>43330</v>
      </c>
      <c r="D485" s="193" t="str">
        <f t="shared" si="29"/>
        <v>S</v>
      </c>
      <c r="E485" s="193">
        <f t="shared" si="30"/>
        <v>33</v>
      </c>
      <c r="F485" s="193">
        <v>42</v>
      </c>
      <c r="G485" s="190">
        <v>41</v>
      </c>
      <c r="H485" s="190">
        <v>35</v>
      </c>
      <c r="I485" s="190">
        <v>37</v>
      </c>
      <c r="J485" s="190">
        <v>25</v>
      </c>
      <c r="K485" s="190">
        <v>7</v>
      </c>
      <c r="L485" s="190">
        <v>15</v>
      </c>
      <c r="M485" s="190">
        <v>1</v>
      </c>
      <c r="N485" s="190" t="s">
        <v>32</v>
      </c>
      <c r="O485" s="195"/>
    </row>
    <row r="486" spans="1:15" x14ac:dyDescent="0.25">
      <c r="A486" s="190">
        <f t="shared" si="28"/>
        <v>797</v>
      </c>
      <c r="B486" s="200" t="s">
        <v>514</v>
      </c>
      <c r="C486" s="196">
        <v>43335</v>
      </c>
      <c r="D486" s="193" t="str">
        <f t="shared" si="29"/>
        <v>J</v>
      </c>
      <c r="E486" s="193">
        <f t="shared" si="30"/>
        <v>34</v>
      </c>
      <c r="F486" s="193">
        <v>45</v>
      </c>
      <c r="G486" s="190">
        <v>9</v>
      </c>
      <c r="H486" s="190">
        <v>12</v>
      </c>
      <c r="I486" s="190">
        <v>40</v>
      </c>
      <c r="J486" s="190">
        <v>2</v>
      </c>
      <c r="K486" s="190">
        <v>48</v>
      </c>
      <c r="L486" s="190">
        <v>5</v>
      </c>
      <c r="M486" s="190">
        <v>6</v>
      </c>
      <c r="N486" s="190" t="s">
        <v>32</v>
      </c>
      <c r="O486" s="195"/>
    </row>
    <row r="487" spans="1:15" x14ac:dyDescent="0.25">
      <c r="A487" s="190">
        <f t="shared" si="28"/>
        <v>798</v>
      </c>
      <c r="B487" s="200" t="s">
        <v>515</v>
      </c>
      <c r="C487" s="196">
        <v>43337</v>
      </c>
      <c r="D487" s="193" t="str">
        <f t="shared" si="29"/>
        <v>S</v>
      </c>
      <c r="E487" s="193">
        <f t="shared" si="30"/>
        <v>34</v>
      </c>
      <c r="F487" s="193">
        <v>49</v>
      </c>
      <c r="G487" s="190">
        <v>8</v>
      </c>
      <c r="H487" s="190">
        <v>18</v>
      </c>
      <c r="I487" s="190">
        <v>34</v>
      </c>
      <c r="J487" s="190">
        <v>41</v>
      </c>
      <c r="K487" s="190">
        <v>17</v>
      </c>
      <c r="L487" s="190">
        <v>3</v>
      </c>
      <c r="M487" s="190">
        <v>9</v>
      </c>
      <c r="N487" s="190" t="s">
        <v>32</v>
      </c>
      <c r="O487" s="195"/>
    </row>
    <row r="488" spans="1:15" x14ac:dyDescent="0.25">
      <c r="A488" s="190">
        <f t="shared" si="28"/>
        <v>799</v>
      </c>
      <c r="B488" s="200" t="s">
        <v>516</v>
      </c>
      <c r="C488" s="196">
        <v>43342</v>
      </c>
      <c r="D488" s="193" t="str">
        <f t="shared" si="29"/>
        <v>J</v>
      </c>
      <c r="E488" s="193">
        <f t="shared" si="30"/>
        <v>35</v>
      </c>
      <c r="F488" s="193">
        <v>8</v>
      </c>
      <c r="G488" s="190">
        <v>38</v>
      </c>
      <c r="H488" s="190">
        <v>27</v>
      </c>
      <c r="I488" s="190">
        <v>40</v>
      </c>
      <c r="J488" s="190">
        <v>44</v>
      </c>
      <c r="K488" s="190">
        <v>11</v>
      </c>
      <c r="L488" s="190">
        <v>26</v>
      </c>
      <c r="M488" s="190">
        <v>5</v>
      </c>
      <c r="N488" s="190" t="s">
        <v>32</v>
      </c>
      <c r="O488" s="195"/>
    </row>
    <row r="489" spans="1:15" x14ac:dyDescent="0.25">
      <c r="A489" s="190">
        <f t="shared" si="28"/>
        <v>800</v>
      </c>
      <c r="B489" s="200" t="s">
        <v>517</v>
      </c>
      <c r="C489" s="196">
        <v>43344</v>
      </c>
      <c r="D489" s="193" t="str">
        <f t="shared" si="29"/>
        <v>S</v>
      </c>
      <c r="E489" s="193">
        <f t="shared" si="30"/>
        <v>35</v>
      </c>
      <c r="F489" s="193">
        <v>7</v>
      </c>
      <c r="G489" s="190">
        <v>37</v>
      </c>
      <c r="H489" s="190">
        <v>19</v>
      </c>
      <c r="I489" s="190">
        <v>4</v>
      </c>
      <c r="J489" s="190">
        <v>45</v>
      </c>
      <c r="K489" s="190">
        <v>44</v>
      </c>
      <c r="L489" s="190">
        <v>12</v>
      </c>
      <c r="M489" s="190">
        <v>2</v>
      </c>
      <c r="N489" s="190" t="s">
        <v>32</v>
      </c>
      <c r="O489" s="195"/>
    </row>
    <row r="490" spans="1:15" x14ac:dyDescent="0.25">
      <c r="A490" s="190">
        <f t="shared" si="28"/>
        <v>801</v>
      </c>
      <c r="B490" s="200" t="s">
        <v>518</v>
      </c>
      <c r="C490" s="196">
        <v>43349</v>
      </c>
      <c r="D490" s="193" t="str">
        <f t="shared" si="29"/>
        <v>J</v>
      </c>
      <c r="E490" s="193">
        <f t="shared" si="30"/>
        <v>36</v>
      </c>
      <c r="F490" s="193">
        <v>27</v>
      </c>
      <c r="G490" s="190">
        <v>11</v>
      </c>
      <c r="H490" s="190">
        <v>3</v>
      </c>
      <c r="I490" s="190">
        <v>21</v>
      </c>
      <c r="J490" s="190">
        <v>28</v>
      </c>
      <c r="K490" s="190">
        <v>34</v>
      </c>
      <c r="L490" s="190">
        <v>40</v>
      </c>
      <c r="M490" s="190">
        <v>9</v>
      </c>
      <c r="N490" s="190" t="s">
        <v>32</v>
      </c>
      <c r="O490" s="195"/>
    </row>
    <row r="491" spans="1:15" x14ac:dyDescent="0.25">
      <c r="A491" s="190">
        <f t="shared" si="28"/>
        <v>802</v>
      </c>
      <c r="B491" s="200" t="s">
        <v>519</v>
      </c>
      <c r="C491" s="196">
        <v>43351</v>
      </c>
      <c r="D491" s="193" t="str">
        <f t="shared" si="29"/>
        <v>S</v>
      </c>
      <c r="E491" s="193">
        <f t="shared" si="30"/>
        <v>36</v>
      </c>
      <c r="F491" s="193">
        <v>40</v>
      </c>
      <c r="G491" s="190">
        <v>41</v>
      </c>
      <c r="H491" s="190">
        <v>16</v>
      </c>
      <c r="I491" s="190">
        <v>30</v>
      </c>
      <c r="J491" s="190">
        <v>38</v>
      </c>
      <c r="K491" s="190">
        <v>9</v>
      </c>
      <c r="L491" s="190">
        <v>4</v>
      </c>
      <c r="M491" s="190">
        <v>7</v>
      </c>
      <c r="N491" s="190" t="s">
        <v>32</v>
      </c>
      <c r="O491" s="195"/>
    </row>
    <row r="492" spans="1:15" x14ac:dyDescent="0.25">
      <c r="A492" s="190">
        <f t="shared" si="28"/>
        <v>803</v>
      </c>
      <c r="B492" s="200" t="s">
        <v>520</v>
      </c>
      <c r="C492" s="196">
        <v>43356</v>
      </c>
      <c r="D492" s="193" t="str">
        <f t="shared" si="29"/>
        <v>J</v>
      </c>
      <c r="E492" s="193">
        <f t="shared" si="30"/>
        <v>37</v>
      </c>
      <c r="F492" s="193">
        <v>24</v>
      </c>
      <c r="G492" s="190">
        <v>23</v>
      </c>
      <c r="H492" s="190">
        <v>43</v>
      </c>
      <c r="I492" s="190">
        <v>11</v>
      </c>
      <c r="J492" s="190">
        <v>49</v>
      </c>
      <c r="K492" s="190">
        <v>2</v>
      </c>
      <c r="L492" s="190">
        <v>8</v>
      </c>
      <c r="M492" s="190">
        <v>7</v>
      </c>
      <c r="N492" s="190" t="s">
        <v>32</v>
      </c>
      <c r="O492" s="195"/>
    </row>
    <row r="493" spans="1:15" x14ac:dyDescent="0.25">
      <c r="A493" s="190">
        <f t="shared" si="28"/>
        <v>804</v>
      </c>
      <c r="B493" s="200" t="s">
        <v>521</v>
      </c>
      <c r="C493" s="196">
        <v>43358</v>
      </c>
      <c r="D493" s="193" t="str">
        <f t="shared" si="29"/>
        <v>S</v>
      </c>
      <c r="E493" s="193">
        <f t="shared" si="30"/>
        <v>37</v>
      </c>
      <c r="F493" s="193">
        <v>21</v>
      </c>
      <c r="G493" s="190">
        <v>34</v>
      </c>
      <c r="H493" s="190">
        <v>36</v>
      </c>
      <c r="I493" s="190">
        <v>4</v>
      </c>
      <c r="J493" s="190">
        <v>26</v>
      </c>
      <c r="K493" s="190">
        <v>24</v>
      </c>
      <c r="L493" s="190">
        <v>14</v>
      </c>
      <c r="M493" s="190">
        <v>8</v>
      </c>
      <c r="N493" s="190" t="s">
        <v>32</v>
      </c>
      <c r="O493" s="195"/>
    </row>
    <row r="494" spans="1:15" x14ac:dyDescent="0.25">
      <c r="A494" s="190">
        <f t="shared" si="28"/>
        <v>805</v>
      </c>
      <c r="B494" s="200" t="s">
        <v>522</v>
      </c>
      <c r="C494" s="196">
        <v>43363</v>
      </c>
      <c r="D494" s="193" t="str">
        <f t="shared" ref="D494" si="31">CHOOSE(WEEKDAY(C494),"D","L","M","X","J","V","S")</f>
        <v>J</v>
      </c>
      <c r="E494" s="193">
        <f t="shared" ref="E494:E499" si="32">WEEKNUM(C494,21)</f>
        <v>38</v>
      </c>
      <c r="F494" s="190">
        <v>34</v>
      </c>
      <c r="G494" s="190">
        <v>26</v>
      </c>
      <c r="H494" s="190">
        <v>36</v>
      </c>
      <c r="I494" s="190">
        <v>24</v>
      </c>
      <c r="J494" s="190">
        <v>46</v>
      </c>
      <c r="K494" s="190">
        <v>4</v>
      </c>
      <c r="L494" s="190">
        <v>39</v>
      </c>
      <c r="M494" s="190">
        <v>9</v>
      </c>
      <c r="N494" s="190" t="s">
        <v>32</v>
      </c>
      <c r="O494" s="195"/>
    </row>
    <row r="495" spans="1:15" x14ac:dyDescent="0.25">
      <c r="A495" s="190">
        <f t="shared" si="28"/>
        <v>806</v>
      </c>
      <c r="B495" s="200" t="s">
        <v>523</v>
      </c>
      <c r="C495" s="196">
        <v>43365</v>
      </c>
      <c r="D495" s="193" t="str">
        <f t="shared" ref="D495:D496" si="33">CHOOSE(WEEKDAY(C495),"D","L","M","X","J","V","S")</f>
        <v>S</v>
      </c>
      <c r="E495" s="193">
        <f t="shared" si="32"/>
        <v>38</v>
      </c>
      <c r="F495" s="190">
        <v>9</v>
      </c>
      <c r="G495" s="190">
        <v>31</v>
      </c>
      <c r="H495" s="190">
        <v>32</v>
      </c>
      <c r="I495" s="190">
        <v>48</v>
      </c>
      <c r="J495" s="190">
        <v>16</v>
      </c>
      <c r="K495" s="190">
        <v>19</v>
      </c>
      <c r="L495" s="190">
        <v>8</v>
      </c>
      <c r="M495" s="190">
        <v>8</v>
      </c>
      <c r="N495" s="190" t="s">
        <v>32</v>
      </c>
      <c r="O495" s="195"/>
    </row>
    <row r="496" spans="1:15" x14ac:dyDescent="0.25">
      <c r="A496" s="190">
        <f t="shared" si="28"/>
        <v>807</v>
      </c>
      <c r="B496" s="200" t="s">
        <v>524</v>
      </c>
      <c r="C496" s="196">
        <v>43370</v>
      </c>
      <c r="D496" s="193" t="str">
        <f t="shared" si="33"/>
        <v>J</v>
      </c>
      <c r="E496" s="193">
        <f t="shared" si="32"/>
        <v>39</v>
      </c>
      <c r="F496" s="190">
        <v>18</v>
      </c>
      <c r="G496" s="190">
        <v>10</v>
      </c>
      <c r="H496" s="190">
        <v>17</v>
      </c>
      <c r="I496" s="190">
        <v>21</v>
      </c>
      <c r="J496" s="190">
        <v>4</v>
      </c>
      <c r="K496" s="190">
        <v>42</v>
      </c>
      <c r="L496" s="190">
        <v>45</v>
      </c>
      <c r="M496" s="190">
        <v>7</v>
      </c>
      <c r="N496" s="190" t="s">
        <v>32</v>
      </c>
      <c r="O496" s="195"/>
    </row>
    <row r="497" spans="1:15" x14ac:dyDescent="0.25">
      <c r="A497" s="190">
        <f t="shared" si="28"/>
        <v>808</v>
      </c>
      <c r="B497" s="200" t="s">
        <v>525</v>
      </c>
      <c r="C497" s="196">
        <v>43372</v>
      </c>
      <c r="D497" s="193" t="str">
        <f t="shared" ref="D497" si="34">CHOOSE(WEEKDAY(C497),"D","L","M","X","J","V","S")</f>
        <v>S</v>
      </c>
      <c r="E497" s="193">
        <f t="shared" si="32"/>
        <v>39</v>
      </c>
      <c r="F497" s="190">
        <v>22</v>
      </c>
      <c r="G497" s="190">
        <v>8</v>
      </c>
      <c r="H497" s="190">
        <v>45</v>
      </c>
      <c r="I497" s="190">
        <v>39</v>
      </c>
      <c r="J497" s="190">
        <v>34</v>
      </c>
      <c r="K497" s="190">
        <v>7</v>
      </c>
      <c r="L497" s="190">
        <v>25</v>
      </c>
      <c r="M497" s="190">
        <v>4</v>
      </c>
      <c r="N497" s="190" t="s">
        <v>32</v>
      </c>
      <c r="O497" s="195"/>
    </row>
    <row r="498" spans="1:15" x14ac:dyDescent="0.25">
      <c r="A498" s="190">
        <f t="shared" si="28"/>
        <v>809</v>
      </c>
      <c r="B498" s="200" t="s">
        <v>526</v>
      </c>
      <c r="C498" s="196">
        <v>43377</v>
      </c>
      <c r="D498" s="193" t="str">
        <f t="shared" ref="D498:D499" si="35">CHOOSE(WEEKDAY(C498),"D","L","M","X","J","V","S")</f>
        <v>J</v>
      </c>
      <c r="E498" s="193">
        <f t="shared" si="32"/>
        <v>40</v>
      </c>
      <c r="F498" s="190">
        <v>47</v>
      </c>
      <c r="G498" s="190">
        <v>41</v>
      </c>
      <c r="H498" s="190">
        <v>19</v>
      </c>
      <c r="I498" s="190">
        <v>34</v>
      </c>
      <c r="J498" s="190">
        <v>28</v>
      </c>
      <c r="K498" s="190">
        <v>36</v>
      </c>
      <c r="L498" s="190">
        <v>16</v>
      </c>
      <c r="M498" s="190">
        <v>1</v>
      </c>
      <c r="N498" s="190" t="s">
        <v>32</v>
      </c>
      <c r="O498" s="195"/>
    </row>
    <row r="499" spans="1:15" x14ac:dyDescent="0.25">
      <c r="A499" s="190">
        <f t="shared" si="28"/>
        <v>810</v>
      </c>
      <c r="B499" s="200" t="s">
        <v>527</v>
      </c>
      <c r="C499" s="196">
        <v>43379</v>
      </c>
      <c r="D499" s="193" t="str">
        <f t="shared" si="35"/>
        <v>S</v>
      </c>
      <c r="E499" s="193">
        <f t="shared" si="32"/>
        <v>40</v>
      </c>
      <c r="F499" s="190">
        <v>26</v>
      </c>
      <c r="G499" s="190">
        <v>34</v>
      </c>
      <c r="H499" s="190">
        <v>19</v>
      </c>
      <c r="I499" s="190">
        <v>11</v>
      </c>
      <c r="J499" s="190">
        <v>1</v>
      </c>
      <c r="K499" s="190">
        <v>27</v>
      </c>
      <c r="L499" s="190">
        <v>44</v>
      </c>
      <c r="M499" s="190">
        <v>8</v>
      </c>
      <c r="N499" s="190" t="s">
        <v>32</v>
      </c>
      <c r="O499" s="195"/>
    </row>
    <row r="500" spans="1:15" x14ac:dyDescent="0.25">
      <c r="A500" s="190">
        <f t="shared" si="28"/>
        <v>811</v>
      </c>
      <c r="B500" s="200" t="s">
        <v>528</v>
      </c>
      <c r="C500" s="196">
        <v>43384</v>
      </c>
      <c r="D500" s="193" t="str">
        <f t="shared" ref="D500:D501" si="36">CHOOSE(WEEKDAY(C500),"D","L","M","X","J","V","S")</f>
        <v>J</v>
      </c>
      <c r="E500" s="193">
        <f t="shared" ref="E500:E501" si="37">WEEKNUM(C500,21)</f>
        <v>41</v>
      </c>
      <c r="F500" s="190">
        <v>27</v>
      </c>
      <c r="G500" s="190">
        <v>2</v>
      </c>
      <c r="H500" s="190">
        <v>30</v>
      </c>
      <c r="I500" s="190">
        <v>18</v>
      </c>
      <c r="J500" s="190">
        <v>26</v>
      </c>
      <c r="K500" s="190">
        <v>24</v>
      </c>
      <c r="L500" s="190">
        <v>34</v>
      </c>
      <c r="M500" s="190">
        <v>0</v>
      </c>
      <c r="N500" s="190" t="s">
        <v>32</v>
      </c>
      <c r="O500" s="195"/>
    </row>
    <row r="501" spans="1:15" x14ac:dyDescent="0.25">
      <c r="A501" s="190">
        <f t="shared" si="28"/>
        <v>812</v>
      </c>
      <c r="B501" s="200" t="s">
        <v>529</v>
      </c>
      <c r="C501" s="196">
        <v>43386</v>
      </c>
      <c r="D501" s="193" t="str">
        <f t="shared" si="36"/>
        <v>S</v>
      </c>
      <c r="E501" s="193">
        <f t="shared" si="37"/>
        <v>41</v>
      </c>
      <c r="F501" s="190">
        <v>40</v>
      </c>
      <c r="G501" s="190">
        <v>17</v>
      </c>
      <c r="H501" s="190">
        <v>11</v>
      </c>
      <c r="I501" s="190">
        <v>15</v>
      </c>
      <c r="J501" s="190">
        <v>3</v>
      </c>
      <c r="K501" s="190">
        <v>21</v>
      </c>
      <c r="L501" s="190">
        <v>29</v>
      </c>
      <c r="M501" s="190">
        <v>8</v>
      </c>
      <c r="N501" s="190" t="s">
        <v>32</v>
      </c>
      <c r="O501" s="195"/>
    </row>
    <row r="502" spans="1:15" x14ac:dyDescent="0.25">
      <c r="A502" s="190">
        <f t="shared" si="28"/>
        <v>813</v>
      </c>
      <c r="B502" s="200" t="s">
        <v>530</v>
      </c>
      <c r="C502" s="196">
        <v>43391</v>
      </c>
      <c r="D502" s="193" t="str">
        <f t="shared" ref="D502:D503" si="38">CHOOSE(WEEKDAY(C502),"D","L","M","X","J","V","S")</f>
        <v>J</v>
      </c>
      <c r="E502" s="193">
        <f t="shared" ref="E502:E507" si="39">WEEKNUM(C502,21)</f>
        <v>42</v>
      </c>
      <c r="F502" s="190">
        <v>43</v>
      </c>
      <c r="G502" s="190">
        <v>9</v>
      </c>
      <c r="H502" s="190">
        <v>41</v>
      </c>
      <c r="I502" s="190">
        <v>28</v>
      </c>
      <c r="J502" s="190">
        <v>5</v>
      </c>
      <c r="K502" s="190">
        <v>16</v>
      </c>
      <c r="L502" s="190">
        <v>44</v>
      </c>
      <c r="M502" s="190">
        <v>2</v>
      </c>
      <c r="N502" s="190" t="s">
        <v>32</v>
      </c>
      <c r="O502" s="195"/>
    </row>
    <row r="503" spans="1:15" x14ac:dyDescent="0.25">
      <c r="A503" s="190">
        <f t="shared" si="28"/>
        <v>814</v>
      </c>
      <c r="B503" s="200" t="s">
        <v>531</v>
      </c>
      <c r="C503" s="196">
        <v>43393</v>
      </c>
      <c r="D503" s="193" t="str">
        <f t="shared" si="38"/>
        <v>S</v>
      </c>
      <c r="E503" s="193">
        <f t="shared" si="39"/>
        <v>42</v>
      </c>
      <c r="F503" s="190">
        <v>24</v>
      </c>
      <c r="G503" s="190">
        <v>19</v>
      </c>
      <c r="H503" s="190">
        <v>3</v>
      </c>
      <c r="I503" s="190">
        <v>12</v>
      </c>
      <c r="J503" s="190">
        <v>39</v>
      </c>
      <c r="K503" s="190">
        <v>20</v>
      </c>
      <c r="L503" s="190">
        <v>45</v>
      </c>
      <c r="M503" s="190">
        <v>8</v>
      </c>
      <c r="N503" s="190" t="s">
        <v>32</v>
      </c>
      <c r="O503" s="195"/>
    </row>
    <row r="504" spans="1:15" x14ac:dyDescent="0.25">
      <c r="A504" s="190">
        <f t="shared" si="28"/>
        <v>815</v>
      </c>
      <c r="B504" s="200" t="s">
        <v>532</v>
      </c>
      <c r="C504" s="196">
        <v>43398</v>
      </c>
      <c r="D504" s="193" t="str">
        <f t="shared" ref="D504:D505" si="40">CHOOSE(WEEKDAY(C504),"D","L","M","X","J","V","S")</f>
        <v>J</v>
      </c>
      <c r="E504" s="193">
        <f t="shared" si="39"/>
        <v>43</v>
      </c>
      <c r="F504" s="190">
        <v>13</v>
      </c>
      <c r="G504" s="190">
        <v>19</v>
      </c>
      <c r="H504" s="190">
        <v>12</v>
      </c>
      <c r="I504" s="190">
        <v>31</v>
      </c>
      <c r="J504" s="190">
        <v>7</v>
      </c>
      <c r="K504" s="190">
        <v>42</v>
      </c>
      <c r="L504" s="190">
        <v>11</v>
      </c>
      <c r="M504" s="190">
        <v>8</v>
      </c>
      <c r="N504" s="190" t="s">
        <v>32</v>
      </c>
      <c r="O504" s="195"/>
    </row>
    <row r="505" spans="1:15" x14ac:dyDescent="0.25">
      <c r="A505" s="190">
        <f t="shared" si="28"/>
        <v>816</v>
      </c>
      <c r="B505" s="200" t="s">
        <v>533</v>
      </c>
      <c r="C505" s="196">
        <v>43400</v>
      </c>
      <c r="D505" s="193" t="str">
        <f t="shared" si="40"/>
        <v>S</v>
      </c>
      <c r="E505" s="193">
        <f t="shared" si="39"/>
        <v>43</v>
      </c>
      <c r="F505" s="190">
        <v>15</v>
      </c>
      <c r="G505" s="190">
        <v>8</v>
      </c>
      <c r="H505" s="190">
        <v>42</v>
      </c>
      <c r="I505" s="190">
        <v>34</v>
      </c>
      <c r="J505" s="190">
        <v>16</v>
      </c>
      <c r="K505" s="190">
        <v>40</v>
      </c>
      <c r="L505" s="190">
        <v>18</v>
      </c>
      <c r="M505" s="190">
        <v>6</v>
      </c>
      <c r="N505" s="190" t="s">
        <v>32</v>
      </c>
      <c r="O505" s="195"/>
    </row>
    <row r="506" spans="1:15" x14ac:dyDescent="0.25">
      <c r="A506" s="190">
        <f t="shared" si="28"/>
        <v>817</v>
      </c>
      <c r="B506" s="200" t="s">
        <v>534</v>
      </c>
      <c r="C506" s="196">
        <v>43405</v>
      </c>
      <c r="D506" s="193" t="str">
        <f t="shared" ref="D506:D507" si="41">CHOOSE(WEEKDAY(C506),"D","L","M","X","J","V","S")</f>
        <v>J</v>
      </c>
      <c r="E506" s="193">
        <f t="shared" si="39"/>
        <v>44</v>
      </c>
      <c r="F506" s="190">
        <v>36</v>
      </c>
      <c r="G506" s="190">
        <v>28</v>
      </c>
      <c r="H506" s="190">
        <v>21</v>
      </c>
      <c r="I506" s="190">
        <v>13</v>
      </c>
      <c r="J506" s="190">
        <v>40</v>
      </c>
      <c r="K506" s="190">
        <v>37</v>
      </c>
      <c r="L506" s="190">
        <v>39</v>
      </c>
      <c r="M506" s="190">
        <v>4</v>
      </c>
      <c r="N506" s="190" t="s">
        <v>32</v>
      </c>
      <c r="O506" s="195"/>
    </row>
    <row r="507" spans="1:15" x14ac:dyDescent="0.25">
      <c r="A507" s="190">
        <f t="shared" si="28"/>
        <v>818</v>
      </c>
      <c r="B507" s="200" t="s">
        <v>535</v>
      </c>
      <c r="C507" s="196">
        <v>43407</v>
      </c>
      <c r="D507" s="193" t="str">
        <f t="shared" si="41"/>
        <v>S</v>
      </c>
      <c r="E507" s="193">
        <f t="shared" si="39"/>
        <v>44</v>
      </c>
      <c r="F507" s="190">
        <v>16</v>
      </c>
      <c r="G507" s="190">
        <v>43</v>
      </c>
      <c r="H507" s="190">
        <v>1</v>
      </c>
      <c r="I507" s="190">
        <v>23</v>
      </c>
      <c r="J507" s="190">
        <v>36</v>
      </c>
      <c r="K507" s="190">
        <v>8</v>
      </c>
      <c r="L507" s="190">
        <v>44</v>
      </c>
      <c r="M507" s="190">
        <v>2</v>
      </c>
      <c r="N507" s="190" t="s">
        <v>32</v>
      </c>
      <c r="O507" s="195"/>
    </row>
    <row r="508" spans="1:15" x14ac:dyDescent="0.25">
      <c r="A508" s="190">
        <f t="shared" si="28"/>
        <v>819</v>
      </c>
      <c r="B508" s="200" t="s">
        <v>536</v>
      </c>
      <c r="C508" s="196">
        <v>43412</v>
      </c>
      <c r="D508" s="193" t="str">
        <f t="shared" ref="D508:D509" si="42">CHOOSE(WEEKDAY(C508),"D","L","M","X","J","V","S")</f>
        <v>J</v>
      </c>
      <c r="E508" s="193">
        <f>WEEKNUM(C508,21)</f>
        <v>45</v>
      </c>
      <c r="F508" s="190">
        <v>22</v>
      </c>
      <c r="G508" s="190">
        <v>30</v>
      </c>
      <c r="H508" s="190">
        <v>26</v>
      </c>
      <c r="I508" s="190">
        <v>39</v>
      </c>
      <c r="J508" s="190">
        <v>35</v>
      </c>
      <c r="K508" s="190">
        <v>16</v>
      </c>
      <c r="L508" s="190">
        <v>33</v>
      </c>
      <c r="M508" s="190">
        <v>6</v>
      </c>
      <c r="N508" s="190" t="s">
        <v>32</v>
      </c>
      <c r="O508" s="195"/>
    </row>
    <row r="509" spans="1:15" x14ac:dyDescent="0.25">
      <c r="A509" s="190">
        <f t="shared" si="28"/>
        <v>820</v>
      </c>
      <c r="B509" s="200" t="s">
        <v>537</v>
      </c>
      <c r="C509" s="196">
        <v>43414</v>
      </c>
      <c r="D509" s="193" t="str">
        <f t="shared" si="42"/>
        <v>S</v>
      </c>
      <c r="E509" s="193">
        <f t="shared" ref="E509" si="43">WEEKNUM(C509,21)</f>
        <v>45</v>
      </c>
      <c r="F509" s="190">
        <v>24</v>
      </c>
      <c r="G509" s="190">
        <v>21</v>
      </c>
      <c r="H509" s="190">
        <v>40</v>
      </c>
      <c r="I509" s="190">
        <v>22</v>
      </c>
      <c r="J509" s="190">
        <v>20</v>
      </c>
      <c r="K509" s="190">
        <v>46</v>
      </c>
      <c r="L509" s="190">
        <v>27</v>
      </c>
      <c r="M509" s="190">
        <v>8</v>
      </c>
      <c r="N509" s="190" t="s">
        <v>32</v>
      </c>
      <c r="O509" s="195"/>
    </row>
    <row r="510" spans="1:15" x14ac:dyDescent="0.25">
      <c r="A510" s="190">
        <f t="shared" si="28"/>
        <v>821</v>
      </c>
      <c r="B510" s="200" t="s">
        <v>538</v>
      </c>
      <c r="C510" s="196">
        <v>43419</v>
      </c>
      <c r="D510" s="193" t="str">
        <f t="shared" ref="D510:D511" si="44">CHOOSE(WEEKDAY(C510),"D","L","M","X","J","V","S")</f>
        <v>J</v>
      </c>
      <c r="E510" s="193">
        <f t="shared" ref="E510:E515" si="45">WEEKNUM(C510,21)</f>
        <v>46</v>
      </c>
      <c r="F510" s="190">
        <v>6</v>
      </c>
      <c r="G510" s="190">
        <v>36</v>
      </c>
      <c r="H510" s="190">
        <v>45</v>
      </c>
      <c r="I510" s="190">
        <v>26</v>
      </c>
      <c r="J510" s="190">
        <v>40</v>
      </c>
      <c r="K510" s="190">
        <v>39</v>
      </c>
      <c r="L510" s="190">
        <v>12</v>
      </c>
      <c r="M510" s="190">
        <v>8</v>
      </c>
      <c r="N510" s="190" t="s">
        <v>32</v>
      </c>
      <c r="O510" s="195"/>
    </row>
    <row r="511" spans="1:15" x14ac:dyDescent="0.25">
      <c r="A511" s="190">
        <f t="shared" si="28"/>
        <v>822</v>
      </c>
      <c r="B511" s="200" t="s">
        <v>539</v>
      </c>
      <c r="C511" s="196">
        <v>43421</v>
      </c>
      <c r="D511" s="193" t="str">
        <f t="shared" si="44"/>
        <v>S</v>
      </c>
      <c r="E511" s="193">
        <f t="shared" si="45"/>
        <v>46</v>
      </c>
      <c r="F511" s="190">
        <v>14</v>
      </c>
      <c r="G511" s="190">
        <v>23</v>
      </c>
      <c r="H511" s="190">
        <v>29</v>
      </c>
      <c r="I511" s="190">
        <v>39</v>
      </c>
      <c r="J511" s="190">
        <v>2</v>
      </c>
      <c r="K511" s="190">
        <v>30</v>
      </c>
      <c r="L511" s="190">
        <v>37</v>
      </c>
      <c r="M511" s="190">
        <v>2</v>
      </c>
      <c r="N511" s="190" t="s">
        <v>32</v>
      </c>
      <c r="O511" s="195"/>
    </row>
    <row r="512" spans="1:15" x14ac:dyDescent="0.25">
      <c r="A512" s="190">
        <f t="shared" si="28"/>
        <v>823</v>
      </c>
      <c r="B512" s="200" t="s">
        <v>540</v>
      </c>
      <c r="C512" s="196">
        <v>43426</v>
      </c>
      <c r="D512" s="193" t="str">
        <f t="shared" ref="D512:D513" si="46">CHOOSE(WEEKDAY(C512),"D","L","M","X","J","V","S")</f>
        <v>J</v>
      </c>
      <c r="E512" s="193">
        <f t="shared" si="45"/>
        <v>47</v>
      </c>
      <c r="F512" s="190">
        <v>43</v>
      </c>
      <c r="G512" s="190">
        <v>39</v>
      </c>
      <c r="H512" s="190">
        <v>9</v>
      </c>
      <c r="I512" s="190">
        <v>45</v>
      </c>
      <c r="J512" s="190">
        <v>22</v>
      </c>
      <c r="K512" s="190">
        <v>47</v>
      </c>
      <c r="L512" s="190">
        <v>4</v>
      </c>
      <c r="M512" s="190">
        <v>4</v>
      </c>
      <c r="N512" s="190" t="s">
        <v>32</v>
      </c>
      <c r="O512" s="195"/>
    </row>
    <row r="513" spans="1:20" x14ac:dyDescent="0.25">
      <c r="A513" s="190">
        <f t="shared" si="28"/>
        <v>824</v>
      </c>
      <c r="B513" s="200" t="s">
        <v>541</v>
      </c>
      <c r="C513" s="196">
        <v>43428</v>
      </c>
      <c r="D513" s="193" t="str">
        <f t="shared" si="46"/>
        <v>S</v>
      </c>
      <c r="E513" s="193">
        <f t="shared" si="45"/>
        <v>47</v>
      </c>
      <c r="F513" s="190">
        <v>10</v>
      </c>
      <c r="G513" s="190">
        <v>2</v>
      </c>
      <c r="H513" s="190">
        <v>35</v>
      </c>
      <c r="I513" s="190">
        <v>19</v>
      </c>
      <c r="J513" s="190">
        <v>14</v>
      </c>
      <c r="K513" s="190">
        <v>24</v>
      </c>
      <c r="L513" s="190">
        <v>32</v>
      </c>
      <c r="M513" s="190">
        <v>9</v>
      </c>
      <c r="N513" s="190" t="s">
        <v>32</v>
      </c>
      <c r="O513" s="195"/>
    </row>
    <row r="514" spans="1:20" x14ac:dyDescent="0.25">
      <c r="A514" s="190">
        <f t="shared" si="28"/>
        <v>825</v>
      </c>
      <c r="B514" s="200" t="s">
        <v>542</v>
      </c>
      <c r="C514" s="196">
        <v>43433</v>
      </c>
      <c r="D514" s="193" t="str">
        <f t="shared" ref="D514:D515" si="47">CHOOSE(WEEKDAY(C514),"D","L","M","X","J","V","S")</f>
        <v>J</v>
      </c>
      <c r="E514" s="193">
        <f t="shared" si="45"/>
        <v>48</v>
      </c>
      <c r="F514" s="190">
        <v>18</v>
      </c>
      <c r="G514" s="190">
        <v>26</v>
      </c>
      <c r="H514" s="190">
        <v>49</v>
      </c>
      <c r="I514" s="190">
        <v>8</v>
      </c>
      <c r="J514" s="190">
        <v>44</v>
      </c>
      <c r="K514" s="190">
        <v>40</v>
      </c>
      <c r="L514" s="190">
        <v>4</v>
      </c>
      <c r="M514" s="190">
        <v>7</v>
      </c>
      <c r="N514" s="190" t="s">
        <v>32</v>
      </c>
      <c r="O514" s="195"/>
    </row>
    <row r="515" spans="1:20" x14ac:dyDescent="0.25">
      <c r="A515" s="190">
        <f t="shared" si="28"/>
        <v>826</v>
      </c>
      <c r="B515" s="200" t="s">
        <v>543</v>
      </c>
      <c r="C515" s="196">
        <v>43435</v>
      </c>
      <c r="D515" s="193" t="str">
        <f t="shared" si="47"/>
        <v>S</v>
      </c>
      <c r="E515" s="193">
        <f t="shared" si="45"/>
        <v>48</v>
      </c>
      <c r="F515" s="190">
        <v>44</v>
      </c>
      <c r="G515" s="190">
        <v>39</v>
      </c>
      <c r="H515" s="190">
        <v>2</v>
      </c>
      <c r="I515" s="190">
        <v>12</v>
      </c>
      <c r="J515" s="190">
        <v>19</v>
      </c>
      <c r="K515" s="190">
        <v>45</v>
      </c>
      <c r="L515" s="190">
        <v>22</v>
      </c>
      <c r="M515" s="190">
        <v>9</v>
      </c>
      <c r="N515" s="190" t="s">
        <v>32</v>
      </c>
      <c r="O515" s="195"/>
    </row>
    <row r="516" spans="1:20" x14ac:dyDescent="0.25">
      <c r="A516" s="190">
        <f t="shared" ref="A516:A649" si="48">+A515+1</f>
        <v>827</v>
      </c>
      <c r="B516" s="200" t="s">
        <v>544</v>
      </c>
      <c r="C516" s="196">
        <v>43440</v>
      </c>
      <c r="D516" s="193" t="str">
        <f t="shared" ref="D516:D517" si="49">CHOOSE(WEEKDAY(C516),"D","L","M","X","J","V","S")</f>
        <v>J</v>
      </c>
      <c r="E516" s="193">
        <f t="shared" ref="E516:E521" si="50">WEEKNUM(C516,21)</f>
        <v>49</v>
      </c>
      <c r="F516" s="190">
        <v>19</v>
      </c>
      <c r="G516" s="190">
        <v>42</v>
      </c>
      <c r="H516" s="190">
        <v>37</v>
      </c>
      <c r="I516" s="190">
        <v>49</v>
      </c>
      <c r="J516" s="190">
        <v>20</v>
      </c>
      <c r="K516" s="190">
        <v>32</v>
      </c>
      <c r="L516" s="190">
        <v>46</v>
      </c>
      <c r="M516" s="190">
        <v>0</v>
      </c>
      <c r="N516" s="190" t="s">
        <v>32</v>
      </c>
      <c r="O516" s="195"/>
    </row>
    <row r="517" spans="1:20" x14ac:dyDescent="0.25">
      <c r="A517" s="190">
        <f t="shared" si="48"/>
        <v>828</v>
      </c>
      <c r="B517" s="200" t="s">
        <v>545</v>
      </c>
      <c r="C517" s="196">
        <v>43442</v>
      </c>
      <c r="D517" s="193" t="str">
        <f t="shared" si="49"/>
        <v>S</v>
      </c>
      <c r="E517" s="193">
        <f t="shared" si="50"/>
        <v>49</v>
      </c>
      <c r="F517" s="190">
        <v>12</v>
      </c>
      <c r="G517" s="190">
        <v>24</v>
      </c>
      <c r="H517" s="190">
        <v>9</v>
      </c>
      <c r="I517" s="190">
        <v>8</v>
      </c>
      <c r="J517" s="190">
        <v>41</v>
      </c>
      <c r="K517" s="190">
        <v>19</v>
      </c>
      <c r="L517" s="190">
        <v>39</v>
      </c>
      <c r="M517" s="190">
        <v>4</v>
      </c>
      <c r="N517" s="190" t="s">
        <v>32</v>
      </c>
      <c r="O517" s="195"/>
    </row>
    <row r="518" spans="1:20" x14ac:dyDescent="0.25">
      <c r="A518" s="190">
        <f t="shared" si="48"/>
        <v>829</v>
      </c>
      <c r="B518" s="200" t="s">
        <v>546</v>
      </c>
      <c r="C518" s="196">
        <v>43447</v>
      </c>
      <c r="D518" s="193" t="str">
        <f t="shared" ref="D518:D519" si="51">CHOOSE(WEEKDAY(C518),"D","L","M","X","J","V","S")</f>
        <v>J</v>
      </c>
      <c r="E518" s="193">
        <f t="shared" si="50"/>
        <v>50</v>
      </c>
      <c r="F518" s="190">
        <v>10</v>
      </c>
      <c r="G518" s="190">
        <v>42</v>
      </c>
      <c r="H518" s="190">
        <v>45</v>
      </c>
      <c r="I518" s="190">
        <v>44</v>
      </c>
      <c r="J518" s="190">
        <v>41</v>
      </c>
      <c r="K518" s="190">
        <v>2</v>
      </c>
      <c r="L518" s="190">
        <v>33</v>
      </c>
      <c r="M518" s="190">
        <v>3</v>
      </c>
      <c r="N518" s="190" t="s">
        <v>32</v>
      </c>
      <c r="O518" s="195"/>
    </row>
    <row r="519" spans="1:20" x14ac:dyDescent="0.25">
      <c r="A519" s="190">
        <f t="shared" si="48"/>
        <v>830</v>
      </c>
      <c r="B519" s="200" t="s">
        <v>547</v>
      </c>
      <c r="C519" s="196">
        <v>43449</v>
      </c>
      <c r="D519" s="193" t="str">
        <f t="shared" si="51"/>
        <v>S</v>
      </c>
      <c r="E519" s="193">
        <f t="shared" si="50"/>
        <v>50</v>
      </c>
      <c r="F519" s="190">
        <v>6</v>
      </c>
      <c r="G519" s="190">
        <v>9</v>
      </c>
      <c r="H519" s="190">
        <v>26</v>
      </c>
      <c r="I519" s="190">
        <v>24</v>
      </c>
      <c r="J519" s="190">
        <v>32</v>
      </c>
      <c r="K519" s="190">
        <v>10</v>
      </c>
      <c r="L519" s="190">
        <v>25</v>
      </c>
      <c r="M519" s="190">
        <v>5</v>
      </c>
      <c r="N519" s="190" t="s">
        <v>32</v>
      </c>
      <c r="O519" s="195"/>
    </row>
    <row r="520" spans="1:20" x14ac:dyDescent="0.25">
      <c r="A520" s="190">
        <f t="shared" si="48"/>
        <v>831</v>
      </c>
      <c r="B520" s="200" t="s">
        <v>548</v>
      </c>
      <c r="C520" s="196">
        <v>43454</v>
      </c>
      <c r="D520" s="193" t="str">
        <f t="shared" ref="D520:D521" si="52">CHOOSE(WEEKDAY(C520),"D","L","M","X","J","V","S")</f>
        <v>J</v>
      </c>
      <c r="E520" s="193">
        <f t="shared" si="50"/>
        <v>51</v>
      </c>
      <c r="F520" s="190">
        <v>43</v>
      </c>
      <c r="G520" s="190">
        <v>31</v>
      </c>
      <c r="H520" s="190">
        <v>8</v>
      </c>
      <c r="I520" s="190">
        <v>25</v>
      </c>
      <c r="J520" s="190">
        <v>46</v>
      </c>
      <c r="K520" s="190">
        <v>24</v>
      </c>
      <c r="L520" s="190">
        <v>12</v>
      </c>
      <c r="M520" s="190">
        <v>8</v>
      </c>
      <c r="N520" s="190" t="s">
        <v>32</v>
      </c>
      <c r="O520" s="195"/>
    </row>
    <row r="521" spans="1:20" x14ac:dyDescent="0.25">
      <c r="A521" s="190">
        <f t="shared" si="48"/>
        <v>832</v>
      </c>
      <c r="B521" s="200" t="s">
        <v>549</v>
      </c>
      <c r="C521" s="196">
        <v>43456</v>
      </c>
      <c r="D521" s="193" t="str">
        <f t="shared" si="52"/>
        <v>S</v>
      </c>
      <c r="E521" s="193">
        <f t="shared" si="50"/>
        <v>51</v>
      </c>
      <c r="F521" s="190">
        <v>44</v>
      </c>
      <c r="G521" s="190">
        <v>41</v>
      </c>
      <c r="H521" s="190">
        <v>32</v>
      </c>
      <c r="I521" s="190">
        <v>11</v>
      </c>
      <c r="J521" s="190">
        <v>45</v>
      </c>
      <c r="K521" s="190">
        <v>8</v>
      </c>
      <c r="L521" s="190">
        <v>38</v>
      </c>
      <c r="M521" s="190">
        <v>3</v>
      </c>
      <c r="N521" s="190" t="s">
        <v>32</v>
      </c>
      <c r="O521" s="195"/>
    </row>
    <row r="522" spans="1:20" x14ac:dyDescent="0.25">
      <c r="A522" s="190">
        <f t="shared" si="48"/>
        <v>833</v>
      </c>
      <c r="B522" s="200" t="s">
        <v>550</v>
      </c>
      <c r="C522" s="196">
        <v>43461</v>
      </c>
      <c r="D522" s="193" t="str">
        <f t="shared" ref="D522:D523" si="53">CHOOSE(WEEKDAY(C522),"D","L","M","X","J","V","S")</f>
        <v>J</v>
      </c>
      <c r="E522" s="193">
        <f t="shared" ref="E522:E523" si="54">WEEKNUM(C522,21)</f>
        <v>52</v>
      </c>
      <c r="F522" s="190">
        <v>42</v>
      </c>
      <c r="G522" s="190">
        <v>35</v>
      </c>
      <c r="H522" s="190">
        <v>23</v>
      </c>
      <c r="I522" s="190">
        <v>29</v>
      </c>
      <c r="J522" s="190">
        <v>1</v>
      </c>
      <c r="K522" s="190">
        <v>31</v>
      </c>
      <c r="L522" s="190">
        <v>20</v>
      </c>
      <c r="M522" s="190">
        <v>6</v>
      </c>
      <c r="N522" s="190" t="s">
        <v>32</v>
      </c>
      <c r="O522" s="195"/>
    </row>
    <row r="523" spans="1:20" x14ac:dyDescent="0.25">
      <c r="A523" s="190">
        <f t="shared" si="48"/>
        <v>834</v>
      </c>
      <c r="B523" s="200" t="s">
        <v>551</v>
      </c>
      <c r="C523" s="196">
        <v>43463</v>
      </c>
      <c r="D523" s="193" t="str">
        <f t="shared" si="53"/>
        <v>S</v>
      </c>
      <c r="E523" s="193">
        <f t="shared" si="54"/>
        <v>52</v>
      </c>
      <c r="F523" s="190">
        <v>32</v>
      </c>
      <c r="G523" s="190">
        <v>28</v>
      </c>
      <c r="H523" s="190">
        <v>20</v>
      </c>
      <c r="I523" s="190">
        <v>7</v>
      </c>
      <c r="J523" s="190">
        <v>15</v>
      </c>
      <c r="K523" s="190">
        <v>42</v>
      </c>
      <c r="L523" s="190">
        <v>17</v>
      </c>
      <c r="M523" s="190">
        <v>3</v>
      </c>
      <c r="N523" s="190" t="s">
        <v>32</v>
      </c>
      <c r="O523" s="195"/>
    </row>
    <row r="524" spans="1:20" x14ac:dyDescent="0.25">
      <c r="A524" s="190">
        <f t="shared" si="48"/>
        <v>835</v>
      </c>
      <c r="B524" s="200" t="s">
        <v>552</v>
      </c>
      <c r="C524" s="196">
        <v>43468</v>
      </c>
      <c r="D524" s="193" t="str">
        <f t="shared" ref="D524" si="55">CHOOSE(WEEKDAY(C524),"D","L","M","X","J","V","S")</f>
        <v>J</v>
      </c>
      <c r="E524" s="193">
        <f t="shared" ref="E524" si="56">WEEKNUM(C524,21)</f>
        <v>1</v>
      </c>
      <c r="F524" s="190">
        <v>7</v>
      </c>
      <c r="G524" s="190">
        <v>49</v>
      </c>
      <c r="H524" s="190">
        <v>23</v>
      </c>
      <c r="I524" s="190">
        <v>13</v>
      </c>
      <c r="J524" s="190">
        <v>40</v>
      </c>
      <c r="K524" s="190">
        <v>41</v>
      </c>
      <c r="L524" s="190">
        <v>16</v>
      </c>
      <c r="M524" s="190">
        <v>3</v>
      </c>
      <c r="N524" s="190" t="s">
        <v>32</v>
      </c>
      <c r="O524" s="195"/>
    </row>
    <row r="525" spans="1:20" x14ac:dyDescent="0.25">
      <c r="A525" s="190">
        <f t="shared" si="48"/>
        <v>836</v>
      </c>
      <c r="B525" s="200" t="s">
        <v>553</v>
      </c>
      <c r="C525" s="196">
        <v>43470</v>
      </c>
      <c r="D525" s="193" t="str">
        <f t="shared" ref="D525:D526" si="57">CHOOSE(WEEKDAY(C525),"D","L","M","X","J","V","S")</f>
        <v>S</v>
      </c>
      <c r="E525" s="193">
        <f>WEEKNUM(C525,21)</f>
        <v>1</v>
      </c>
      <c r="F525" s="190">
        <v>21</v>
      </c>
      <c r="G525" s="190">
        <v>41</v>
      </c>
      <c r="H525" s="190">
        <v>37</v>
      </c>
      <c r="I525" s="190">
        <v>19</v>
      </c>
      <c r="J525" s="190">
        <v>49</v>
      </c>
      <c r="K525" s="190">
        <v>29</v>
      </c>
      <c r="L525" s="190">
        <v>26</v>
      </c>
      <c r="M525" s="190">
        <v>0</v>
      </c>
      <c r="N525" s="190" t="s">
        <v>32</v>
      </c>
      <c r="O525" s="195"/>
    </row>
    <row r="526" spans="1:20" x14ac:dyDescent="0.25">
      <c r="A526" s="190">
        <f t="shared" si="48"/>
        <v>837</v>
      </c>
      <c r="B526" s="200" t="s">
        <v>554</v>
      </c>
      <c r="C526" s="196">
        <v>43475</v>
      </c>
      <c r="D526" s="193" t="str">
        <f t="shared" si="57"/>
        <v>J</v>
      </c>
      <c r="E526" s="193">
        <f t="shared" ref="E526" si="58">WEEKNUM(C526,21)</f>
        <v>2</v>
      </c>
      <c r="F526" s="190">
        <v>28</v>
      </c>
      <c r="G526" s="190">
        <v>10</v>
      </c>
      <c r="H526" s="190">
        <v>6</v>
      </c>
      <c r="I526" s="190">
        <v>15</v>
      </c>
      <c r="J526" s="190">
        <v>14</v>
      </c>
      <c r="K526" s="190">
        <v>13</v>
      </c>
      <c r="L526" s="190">
        <v>1</v>
      </c>
      <c r="M526" s="190">
        <v>5</v>
      </c>
      <c r="N526" s="190" t="s">
        <v>32</v>
      </c>
      <c r="O526" s="195"/>
    </row>
    <row r="527" spans="1:20" ht="15" x14ac:dyDescent="0.25">
      <c r="A527" s="190">
        <f t="shared" si="48"/>
        <v>838</v>
      </c>
      <c r="B527" s="200" t="s">
        <v>555</v>
      </c>
      <c r="C527" s="196">
        <v>43477</v>
      </c>
      <c r="D527" s="193" t="str">
        <f t="shared" ref="D527:D528" si="59">CHOOSE(WEEKDAY(C527),"D","L","M","X","J","V","S")</f>
        <v>S</v>
      </c>
      <c r="E527" s="193">
        <f t="shared" ref="E527" si="60">WEEKNUM(C527,21)</f>
        <v>2</v>
      </c>
      <c r="F527" s="190">
        <v>7</v>
      </c>
      <c r="G527" s="190">
        <v>32</v>
      </c>
      <c r="H527" s="190">
        <v>3</v>
      </c>
      <c r="I527" s="190">
        <v>43</v>
      </c>
      <c r="J527" s="190">
        <v>41</v>
      </c>
      <c r="K527" s="190">
        <v>6</v>
      </c>
      <c r="L527" s="190">
        <v>27</v>
      </c>
      <c r="M527" s="190">
        <v>7</v>
      </c>
      <c r="N527" s="190" t="s">
        <v>32</v>
      </c>
      <c r="O527" s="195"/>
      <c r="T527"/>
    </row>
    <row r="528" spans="1:20" ht="15" x14ac:dyDescent="0.25">
      <c r="A528" s="190">
        <f t="shared" si="48"/>
        <v>839</v>
      </c>
      <c r="B528" s="200" t="s">
        <v>556</v>
      </c>
      <c r="C528" s="196">
        <v>43482</v>
      </c>
      <c r="D528" s="193" t="str">
        <f t="shared" si="59"/>
        <v>J</v>
      </c>
      <c r="E528" s="193">
        <f t="shared" ref="E528:E533" si="61">WEEKNUM(C528,21)</f>
        <v>3</v>
      </c>
      <c r="F528" s="190">
        <v>19</v>
      </c>
      <c r="G528" s="190">
        <v>24</v>
      </c>
      <c r="H528" s="190">
        <v>30</v>
      </c>
      <c r="I528" s="190">
        <v>47</v>
      </c>
      <c r="J528" s="190">
        <v>26</v>
      </c>
      <c r="K528" s="190">
        <v>8</v>
      </c>
      <c r="L528" s="190">
        <v>7</v>
      </c>
      <c r="M528" s="190">
        <v>4</v>
      </c>
      <c r="N528" s="190" t="s">
        <v>32</v>
      </c>
      <c r="O528" s="195"/>
      <c r="T528"/>
    </row>
    <row r="529" spans="1:20" ht="15" x14ac:dyDescent="0.25">
      <c r="A529" s="190">
        <f t="shared" si="48"/>
        <v>840</v>
      </c>
      <c r="B529" s="200" t="s">
        <v>557</v>
      </c>
      <c r="C529" s="196">
        <v>43484</v>
      </c>
      <c r="D529" s="193" t="str">
        <f t="shared" ref="D529" si="62">CHOOSE(WEEKDAY(C529),"D","L","M","X","J","V","S")</f>
        <v>S</v>
      </c>
      <c r="E529" s="193">
        <f t="shared" si="61"/>
        <v>3</v>
      </c>
      <c r="F529" s="190">
        <v>32</v>
      </c>
      <c r="G529" s="190">
        <v>8</v>
      </c>
      <c r="H529" s="190">
        <v>36</v>
      </c>
      <c r="I529" s="190">
        <v>41</v>
      </c>
      <c r="J529" s="190">
        <v>24</v>
      </c>
      <c r="K529" s="190">
        <v>7</v>
      </c>
      <c r="L529" s="190">
        <v>11</v>
      </c>
      <c r="M529" s="190">
        <v>9</v>
      </c>
      <c r="N529" s="190" t="s">
        <v>32</v>
      </c>
      <c r="O529" s="195"/>
      <c r="T529"/>
    </row>
    <row r="530" spans="1:20" ht="15" x14ac:dyDescent="0.25">
      <c r="A530" s="190">
        <f t="shared" si="48"/>
        <v>841</v>
      </c>
      <c r="B530" s="200" t="s">
        <v>558</v>
      </c>
      <c r="C530" s="196">
        <v>43489</v>
      </c>
      <c r="D530" s="193" t="str">
        <f t="shared" ref="D530:D531" si="63">CHOOSE(WEEKDAY(C530),"D","L","M","X","J","V","S")</f>
        <v>J</v>
      </c>
      <c r="E530" s="193">
        <f t="shared" si="61"/>
        <v>4</v>
      </c>
      <c r="F530" s="190">
        <v>18</v>
      </c>
      <c r="G530" s="190">
        <v>49</v>
      </c>
      <c r="H530" s="190">
        <v>2</v>
      </c>
      <c r="I530" s="190">
        <v>35</v>
      </c>
      <c r="J530" s="190">
        <v>14</v>
      </c>
      <c r="K530" s="190">
        <v>5</v>
      </c>
      <c r="L530" s="190">
        <v>32</v>
      </c>
      <c r="M530" s="190">
        <v>4</v>
      </c>
      <c r="N530" s="190" t="s">
        <v>32</v>
      </c>
      <c r="O530" s="195"/>
      <c r="T530"/>
    </row>
    <row r="531" spans="1:20" x14ac:dyDescent="0.25">
      <c r="A531" s="190">
        <f t="shared" si="48"/>
        <v>842</v>
      </c>
      <c r="B531" s="200" t="s">
        <v>559</v>
      </c>
      <c r="C531" s="196">
        <v>43491</v>
      </c>
      <c r="D531" s="193" t="str">
        <f t="shared" si="63"/>
        <v>S</v>
      </c>
      <c r="E531" s="193">
        <f t="shared" si="61"/>
        <v>4</v>
      </c>
      <c r="F531" s="190">
        <v>34</v>
      </c>
      <c r="G531" s="190">
        <v>37</v>
      </c>
      <c r="H531" s="190">
        <v>43</v>
      </c>
      <c r="I531" s="190">
        <v>24</v>
      </c>
      <c r="J531" s="190">
        <v>8</v>
      </c>
      <c r="K531" s="190">
        <v>48</v>
      </c>
      <c r="L531" s="190">
        <v>29</v>
      </c>
      <c r="M531" s="190">
        <v>3</v>
      </c>
      <c r="N531" s="190" t="s">
        <v>32</v>
      </c>
      <c r="O531" s="195"/>
    </row>
    <row r="532" spans="1:20" x14ac:dyDescent="0.25">
      <c r="A532" s="190">
        <f t="shared" si="48"/>
        <v>843</v>
      </c>
      <c r="B532" s="200" t="s">
        <v>560</v>
      </c>
      <c r="C532" s="196">
        <v>43496</v>
      </c>
      <c r="D532" s="193" t="str">
        <f>CHOOSE(WEEKDAY(C532),"D","L","M","X","J","V","S")</f>
        <v>J</v>
      </c>
      <c r="E532" s="193">
        <f t="shared" si="61"/>
        <v>5</v>
      </c>
      <c r="F532" s="193">
        <v>23</v>
      </c>
      <c r="G532" s="190">
        <v>5</v>
      </c>
      <c r="H532" s="190">
        <v>33</v>
      </c>
      <c r="I532" s="190">
        <v>7</v>
      </c>
      <c r="J532" s="190">
        <v>42</v>
      </c>
      <c r="K532" s="190">
        <v>25</v>
      </c>
      <c r="L532" s="190">
        <v>14</v>
      </c>
      <c r="M532" s="190">
        <v>1</v>
      </c>
      <c r="N532" s="190" t="s">
        <v>32</v>
      </c>
      <c r="O532" s="195"/>
    </row>
    <row r="533" spans="1:20" x14ac:dyDescent="0.25">
      <c r="A533" s="190">
        <f t="shared" si="48"/>
        <v>844</v>
      </c>
      <c r="B533" s="200" t="s">
        <v>561</v>
      </c>
      <c r="C533" s="196">
        <v>43498</v>
      </c>
      <c r="D533" s="193" t="str">
        <f t="shared" ref="D533" si="64">CHOOSE(WEEKDAY(C533),"D","L","M","X","J","V","S")</f>
        <v>S</v>
      </c>
      <c r="E533" s="193">
        <f t="shared" si="61"/>
        <v>5</v>
      </c>
      <c r="F533" s="190">
        <v>47</v>
      </c>
      <c r="G533" s="190">
        <v>43</v>
      </c>
      <c r="H533" s="190">
        <v>25</v>
      </c>
      <c r="I533" s="190">
        <v>8</v>
      </c>
      <c r="J533" s="190">
        <v>21</v>
      </c>
      <c r="K533" s="190">
        <v>27</v>
      </c>
      <c r="L533" s="190">
        <v>12</v>
      </c>
      <c r="M533" s="190">
        <v>3</v>
      </c>
      <c r="N533" s="190" t="s">
        <v>32</v>
      </c>
      <c r="O533" s="195"/>
    </row>
    <row r="534" spans="1:20" x14ac:dyDescent="0.25">
      <c r="A534" s="190">
        <f t="shared" si="48"/>
        <v>845</v>
      </c>
      <c r="B534" s="200" t="s">
        <v>562</v>
      </c>
      <c r="C534" s="196">
        <v>43503</v>
      </c>
      <c r="D534" s="193" t="str">
        <f t="shared" ref="D534:D535" si="65">CHOOSE(WEEKDAY(C534),"D","L","M","X","J","V","S")</f>
        <v>J</v>
      </c>
      <c r="E534" s="193">
        <f t="shared" ref="E534:E535" si="66">WEEKNUM(C534,21)</f>
        <v>6</v>
      </c>
      <c r="F534" s="190">
        <v>7</v>
      </c>
      <c r="G534" s="190">
        <v>37</v>
      </c>
      <c r="H534" s="190">
        <v>8</v>
      </c>
      <c r="I534" s="190">
        <v>27</v>
      </c>
      <c r="J534" s="190">
        <v>45</v>
      </c>
      <c r="K534" s="190">
        <v>41</v>
      </c>
      <c r="L534" s="190">
        <v>14</v>
      </c>
      <c r="M534" s="190">
        <v>1</v>
      </c>
      <c r="N534" s="190" t="s">
        <v>32</v>
      </c>
      <c r="O534" s="195"/>
    </row>
    <row r="535" spans="1:20" x14ac:dyDescent="0.25">
      <c r="A535" s="190">
        <f t="shared" si="48"/>
        <v>846</v>
      </c>
      <c r="B535" s="200" t="s">
        <v>563</v>
      </c>
      <c r="C535" s="196">
        <v>43505</v>
      </c>
      <c r="D535" s="193" t="str">
        <f t="shared" si="65"/>
        <v>S</v>
      </c>
      <c r="E535" s="193">
        <f t="shared" si="66"/>
        <v>6</v>
      </c>
      <c r="F535" s="190">
        <v>30</v>
      </c>
      <c r="G535" s="190">
        <v>27</v>
      </c>
      <c r="H535" s="190">
        <v>49</v>
      </c>
      <c r="I535" s="190">
        <v>40</v>
      </c>
      <c r="J535" s="190">
        <v>36</v>
      </c>
      <c r="K535" s="190">
        <v>35</v>
      </c>
      <c r="L535" s="190">
        <v>21</v>
      </c>
      <c r="M535" s="190">
        <v>3</v>
      </c>
      <c r="N535" s="190" t="s">
        <v>32</v>
      </c>
      <c r="O535" s="195"/>
    </row>
    <row r="536" spans="1:20" x14ac:dyDescent="0.25">
      <c r="A536" s="190">
        <f t="shared" si="48"/>
        <v>847</v>
      </c>
      <c r="B536" s="200" t="s">
        <v>564</v>
      </c>
      <c r="C536" s="196">
        <v>43510</v>
      </c>
      <c r="D536" s="193" t="str">
        <f t="shared" ref="D536" si="67">CHOOSE(WEEKDAY(C536),"D","L","M","X","J","V","S")</f>
        <v>J</v>
      </c>
      <c r="E536" s="193">
        <f t="shared" ref="E536:E541" si="68">WEEKNUM(C536,21)</f>
        <v>7</v>
      </c>
      <c r="F536" s="190">
        <v>3</v>
      </c>
      <c r="G536" s="190">
        <v>28</v>
      </c>
      <c r="H536" s="190">
        <v>40</v>
      </c>
      <c r="I536" s="190">
        <v>42</v>
      </c>
      <c r="J536" s="190">
        <v>34</v>
      </c>
      <c r="K536" s="190">
        <v>10</v>
      </c>
      <c r="L536" s="190">
        <v>1</v>
      </c>
      <c r="M536" s="190">
        <v>2</v>
      </c>
      <c r="N536" s="190" t="s">
        <v>32</v>
      </c>
      <c r="O536" s="195"/>
    </row>
    <row r="537" spans="1:20" x14ac:dyDescent="0.25">
      <c r="A537" s="190">
        <f t="shared" si="48"/>
        <v>848</v>
      </c>
      <c r="B537" s="200" t="s">
        <v>565</v>
      </c>
      <c r="C537" s="196">
        <v>43512</v>
      </c>
      <c r="D537" s="193" t="str">
        <f t="shared" ref="D537" si="69">CHOOSE(WEEKDAY(C537),"D","L","M","X","J","V","S")</f>
        <v>S</v>
      </c>
      <c r="E537" s="193">
        <f t="shared" si="68"/>
        <v>7</v>
      </c>
      <c r="F537" s="190">
        <v>24</v>
      </c>
      <c r="G537" s="190">
        <v>49</v>
      </c>
      <c r="H537" s="190">
        <v>25</v>
      </c>
      <c r="I537" s="190">
        <v>8</v>
      </c>
      <c r="J537" s="190">
        <v>29</v>
      </c>
      <c r="K537" s="190">
        <v>19</v>
      </c>
      <c r="L537" s="190">
        <v>38</v>
      </c>
      <c r="M537" s="190">
        <v>3</v>
      </c>
      <c r="N537" s="190" t="s">
        <v>32</v>
      </c>
      <c r="O537" s="195"/>
    </row>
    <row r="538" spans="1:20" x14ac:dyDescent="0.25">
      <c r="A538" s="190">
        <f t="shared" si="48"/>
        <v>849</v>
      </c>
      <c r="B538" s="200" t="s">
        <v>566</v>
      </c>
      <c r="C538" s="196">
        <v>43517</v>
      </c>
      <c r="D538" s="193" t="str">
        <f t="shared" ref="D538" si="70">CHOOSE(WEEKDAY(C538),"D","L","M","X","J","V","S")</f>
        <v>J</v>
      </c>
      <c r="E538" s="193">
        <f t="shared" si="68"/>
        <v>8</v>
      </c>
      <c r="F538" s="190">
        <v>13</v>
      </c>
      <c r="G538" s="190">
        <v>48</v>
      </c>
      <c r="H538" s="190">
        <v>26</v>
      </c>
      <c r="I538" s="190">
        <v>4</v>
      </c>
      <c r="J538" s="190">
        <v>40</v>
      </c>
      <c r="K538" s="190">
        <v>41</v>
      </c>
      <c r="L538" s="190">
        <v>6</v>
      </c>
      <c r="M538" s="190">
        <v>7</v>
      </c>
      <c r="N538" s="190" t="s">
        <v>32</v>
      </c>
      <c r="O538" s="195"/>
    </row>
    <row r="539" spans="1:20" x14ac:dyDescent="0.25">
      <c r="A539" s="190">
        <f t="shared" si="48"/>
        <v>850</v>
      </c>
      <c r="B539" s="200" t="s">
        <v>567</v>
      </c>
      <c r="C539" s="196">
        <v>43519</v>
      </c>
      <c r="D539" s="193" t="str">
        <f t="shared" ref="D539" si="71">CHOOSE(WEEKDAY(C539),"D","L","M","X","J","V","S")</f>
        <v>S</v>
      </c>
      <c r="E539" s="193">
        <f t="shared" si="68"/>
        <v>8</v>
      </c>
      <c r="F539" s="190">
        <v>48</v>
      </c>
      <c r="G539" s="190">
        <v>38</v>
      </c>
      <c r="H539" s="190">
        <v>15</v>
      </c>
      <c r="I539" s="190">
        <v>28</v>
      </c>
      <c r="J539" s="190">
        <v>29</v>
      </c>
      <c r="K539" s="190">
        <v>7</v>
      </c>
      <c r="L539" s="190">
        <v>22</v>
      </c>
      <c r="M539" s="190">
        <v>6</v>
      </c>
      <c r="N539" s="190" t="s">
        <v>32</v>
      </c>
      <c r="O539" s="195"/>
    </row>
    <row r="540" spans="1:20" x14ac:dyDescent="0.25">
      <c r="A540" s="190">
        <f t="shared" si="48"/>
        <v>851</v>
      </c>
      <c r="B540" s="200" t="s">
        <v>568</v>
      </c>
      <c r="C540" s="196">
        <v>43524</v>
      </c>
      <c r="D540" s="193" t="str">
        <f t="shared" ref="D540" si="72">CHOOSE(WEEKDAY(C540),"D","L","M","X","J","V","S")</f>
        <v>J</v>
      </c>
      <c r="E540" s="193">
        <f t="shared" si="68"/>
        <v>9</v>
      </c>
      <c r="F540" s="190">
        <v>2</v>
      </c>
      <c r="G540" s="190">
        <v>34</v>
      </c>
      <c r="H540" s="190">
        <v>29</v>
      </c>
      <c r="I540" s="190">
        <v>36</v>
      </c>
      <c r="J540" s="190">
        <v>22</v>
      </c>
      <c r="K540" s="190">
        <v>20</v>
      </c>
      <c r="L540" s="190">
        <v>28</v>
      </c>
      <c r="M540" s="190">
        <v>2</v>
      </c>
      <c r="N540" s="190" t="s">
        <v>32</v>
      </c>
      <c r="O540" s="195"/>
    </row>
    <row r="541" spans="1:20" x14ac:dyDescent="0.25">
      <c r="A541" s="190">
        <f t="shared" si="48"/>
        <v>852</v>
      </c>
      <c r="B541" s="200" t="s">
        <v>569</v>
      </c>
      <c r="C541" s="196">
        <v>43526</v>
      </c>
      <c r="D541" s="193" t="str">
        <f t="shared" ref="D541" si="73">CHOOSE(WEEKDAY(C541),"D","L","M","X","J","V","S")</f>
        <v>S</v>
      </c>
      <c r="E541" s="193">
        <f t="shared" si="68"/>
        <v>9</v>
      </c>
      <c r="F541" s="190">
        <v>19</v>
      </c>
      <c r="G541" s="190">
        <v>35</v>
      </c>
      <c r="H541" s="190">
        <v>40</v>
      </c>
      <c r="I541" s="190">
        <v>3</v>
      </c>
      <c r="J541" s="190">
        <v>5</v>
      </c>
      <c r="K541" s="190">
        <v>47</v>
      </c>
      <c r="L541" s="190">
        <v>30</v>
      </c>
      <c r="M541" s="190">
        <v>1</v>
      </c>
      <c r="N541" s="190" t="s">
        <v>32</v>
      </c>
      <c r="O541" s="195"/>
    </row>
    <row r="542" spans="1:20" x14ac:dyDescent="0.25">
      <c r="A542" s="190">
        <f t="shared" si="48"/>
        <v>853</v>
      </c>
      <c r="B542" s="200" t="s">
        <v>570</v>
      </c>
      <c r="C542" s="196">
        <v>43531</v>
      </c>
      <c r="D542" s="193" t="str">
        <f t="shared" ref="D542" si="74">CHOOSE(WEEKDAY(C542),"D","L","M","X","J","V","S")</f>
        <v>J</v>
      </c>
      <c r="E542" s="193">
        <f t="shared" ref="E542:E547" si="75">WEEKNUM(C542,21)</f>
        <v>10</v>
      </c>
      <c r="F542" s="190">
        <v>21</v>
      </c>
      <c r="G542" s="190">
        <v>26</v>
      </c>
      <c r="H542" s="190">
        <v>15</v>
      </c>
      <c r="I542" s="190">
        <v>4</v>
      </c>
      <c r="J542" s="190">
        <v>40</v>
      </c>
      <c r="K542" s="190">
        <v>6</v>
      </c>
      <c r="L542" s="190">
        <v>32</v>
      </c>
      <c r="M542" s="190">
        <v>0</v>
      </c>
      <c r="N542" s="190" t="s">
        <v>32</v>
      </c>
      <c r="O542" s="195"/>
    </row>
    <row r="543" spans="1:20" x14ac:dyDescent="0.25">
      <c r="A543" s="190">
        <f t="shared" si="48"/>
        <v>854</v>
      </c>
      <c r="B543" s="200" t="s">
        <v>571</v>
      </c>
      <c r="C543" s="196">
        <v>43533</v>
      </c>
      <c r="D543" s="193" t="str">
        <f t="shared" ref="D543:D544" si="76">CHOOSE(WEEKDAY(C543),"D","L","M","X","J","V","S")</f>
        <v>S</v>
      </c>
      <c r="E543" s="193">
        <f t="shared" si="75"/>
        <v>10</v>
      </c>
      <c r="F543" s="190">
        <v>37</v>
      </c>
      <c r="G543" s="190">
        <v>25</v>
      </c>
      <c r="H543" s="190">
        <v>3</v>
      </c>
      <c r="I543" s="190">
        <v>43</v>
      </c>
      <c r="J543" s="190">
        <v>46</v>
      </c>
      <c r="K543" s="190">
        <v>23</v>
      </c>
      <c r="L543" s="190">
        <v>16</v>
      </c>
      <c r="M543" s="190">
        <v>0</v>
      </c>
      <c r="N543" s="190" t="s">
        <v>32</v>
      </c>
      <c r="O543" s="195"/>
    </row>
    <row r="544" spans="1:20" x14ac:dyDescent="0.25">
      <c r="A544" s="190">
        <f t="shared" si="48"/>
        <v>855</v>
      </c>
      <c r="B544" s="200" t="s">
        <v>572</v>
      </c>
      <c r="C544" s="196">
        <v>43538</v>
      </c>
      <c r="D544" s="193" t="str">
        <f t="shared" si="76"/>
        <v>J</v>
      </c>
      <c r="E544" s="193">
        <f t="shared" si="75"/>
        <v>11</v>
      </c>
      <c r="F544" s="190">
        <v>17</v>
      </c>
      <c r="G544" s="190">
        <v>43</v>
      </c>
      <c r="H544" s="190">
        <v>10</v>
      </c>
      <c r="I544" s="190">
        <v>23</v>
      </c>
      <c r="J544" s="190">
        <v>16</v>
      </c>
      <c r="K544" s="190">
        <v>27</v>
      </c>
      <c r="L544" s="190">
        <v>39</v>
      </c>
      <c r="M544" s="190">
        <v>3</v>
      </c>
      <c r="N544" s="190" t="s">
        <v>32</v>
      </c>
      <c r="O544" s="195"/>
    </row>
    <row r="545" spans="1:15" x14ac:dyDescent="0.25">
      <c r="A545" s="190">
        <f t="shared" si="48"/>
        <v>856</v>
      </c>
      <c r="B545" s="200" t="s">
        <v>573</v>
      </c>
      <c r="C545" s="196">
        <v>43540</v>
      </c>
      <c r="D545" s="193" t="str">
        <f>CHOOSE(WEEKDAY(C545),"D","L","M","X","J","V","S")</f>
        <v>S</v>
      </c>
      <c r="E545" s="193">
        <f t="shared" si="75"/>
        <v>11</v>
      </c>
      <c r="F545" s="190">
        <v>31</v>
      </c>
      <c r="G545" s="190">
        <v>19</v>
      </c>
      <c r="H545" s="190">
        <v>29</v>
      </c>
      <c r="I545" s="190">
        <v>6</v>
      </c>
      <c r="J545" s="190">
        <v>38</v>
      </c>
      <c r="K545" s="190">
        <v>17</v>
      </c>
      <c r="L545" s="190">
        <v>35</v>
      </c>
      <c r="M545" s="190">
        <v>4</v>
      </c>
      <c r="N545" s="190" t="s">
        <v>32</v>
      </c>
      <c r="O545" s="195"/>
    </row>
    <row r="546" spans="1:15" x14ac:dyDescent="0.25">
      <c r="A546" s="190">
        <f t="shared" si="48"/>
        <v>857</v>
      </c>
      <c r="B546" s="200" t="s">
        <v>574</v>
      </c>
      <c r="C546" s="196">
        <v>43545</v>
      </c>
      <c r="D546" s="193" t="str">
        <f t="shared" ref="D546" si="77">CHOOSE(WEEKDAY(C546),"D","L","M","X","J","V","S")</f>
        <v>J</v>
      </c>
      <c r="E546" s="193">
        <f t="shared" si="75"/>
        <v>12</v>
      </c>
      <c r="F546" s="190">
        <v>44</v>
      </c>
      <c r="G546" s="190">
        <v>17</v>
      </c>
      <c r="H546" s="190">
        <v>38</v>
      </c>
      <c r="I546" s="190">
        <v>49</v>
      </c>
      <c r="J546" s="190">
        <v>22</v>
      </c>
      <c r="K546" s="190">
        <v>47</v>
      </c>
      <c r="L546" s="190">
        <v>46</v>
      </c>
      <c r="M546" s="190">
        <v>5</v>
      </c>
      <c r="N546" s="190" t="s">
        <v>32</v>
      </c>
      <c r="O546" s="195"/>
    </row>
    <row r="547" spans="1:15" x14ac:dyDescent="0.25">
      <c r="A547" s="190">
        <f t="shared" si="48"/>
        <v>858</v>
      </c>
      <c r="B547" s="200" t="s">
        <v>575</v>
      </c>
      <c r="C547" s="196">
        <v>43547</v>
      </c>
      <c r="D547" s="193" t="str">
        <f>CHOOSE(WEEKDAY(C547),"D","L","M","X","J","V","S")</f>
        <v>S</v>
      </c>
      <c r="E547" s="193">
        <f t="shared" si="75"/>
        <v>12</v>
      </c>
      <c r="F547" s="190">
        <v>3</v>
      </c>
      <c r="G547" s="190">
        <v>8</v>
      </c>
      <c r="H547" s="190">
        <v>20</v>
      </c>
      <c r="I547" s="190">
        <v>25</v>
      </c>
      <c r="J547" s="190">
        <v>38</v>
      </c>
      <c r="K547" s="190">
        <v>30</v>
      </c>
      <c r="L547" s="190">
        <v>24</v>
      </c>
      <c r="M547" s="190">
        <v>0</v>
      </c>
      <c r="N547" s="190" t="s">
        <v>32</v>
      </c>
      <c r="O547" s="195"/>
    </row>
    <row r="548" spans="1:15" x14ac:dyDescent="0.25">
      <c r="A548" s="190">
        <f t="shared" si="48"/>
        <v>859</v>
      </c>
      <c r="B548" s="200" t="s">
        <v>576</v>
      </c>
      <c r="C548" s="196">
        <v>43552</v>
      </c>
      <c r="D548" s="193" t="str">
        <f t="shared" ref="D548" si="78">CHOOSE(WEEKDAY(C548),"D","L","M","X","J","V","S")</f>
        <v>J</v>
      </c>
      <c r="E548" s="193">
        <f t="shared" ref="E548:E553" si="79">WEEKNUM(C548,21)</f>
        <v>13</v>
      </c>
      <c r="F548" s="190">
        <v>7</v>
      </c>
      <c r="G548" s="190">
        <v>10</v>
      </c>
      <c r="H548" s="190">
        <v>23</v>
      </c>
      <c r="I548" s="190">
        <v>1</v>
      </c>
      <c r="J548" s="190">
        <v>47</v>
      </c>
      <c r="K548" s="190">
        <v>38</v>
      </c>
      <c r="L548" s="190">
        <v>13</v>
      </c>
      <c r="M548" s="190">
        <v>2</v>
      </c>
      <c r="N548" s="190" t="s">
        <v>32</v>
      </c>
      <c r="O548" s="195"/>
    </row>
    <row r="549" spans="1:15" x14ac:dyDescent="0.25">
      <c r="A549" s="190">
        <f t="shared" si="48"/>
        <v>860</v>
      </c>
      <c r="B549" s="200" t="s">
        <v>577</v>
      </c>
      <c r="C549" s="196">
        <v>43554</v>
      </c>
      <c r="D549" s="193" t="str">
        <f t="shared" ref="D549" si="80">CHOOSE(WEEKDAY(C549),"D","L","M","X","J","V","S")</f>
        <v>S</v>
      </c>
      <c r="E549" s="193">
        <f t="shared" si="79"/>
        <v>13</v>
      </c>
      <c r="F549" s="190">
        <v>22</v>
      </c>
      <c r="G549" s="190">
        <v>5</v>
      </c>
      <c r="H549" s="190">
        <v>32</v>
      </c>
      <c r="I549" s="190">
        <v>4</v>
      </c>
      <c r="J549" s="190">
        <v>44</v>
      </c>
      <c r="K549" s="190">
        <v>45</v>
      </c>
      <c r="L549" s="190">
        <v>23</v>
      </c>
      <c r="M549" s="190">
        <v>8</v>
      </c>
      <c r="N549" s="190" t="s">
        <v>32</v>
      </c>
      <c r="O549" s="195"/>
    </row>
    <row r="550" spans="1:15" x14ac:dyDescent="0.25">
      <c r="A550" s="190">
        <f t="shared" si="48"/>
        <v>861</v>
      </c>
      <c r="B550" s="200" t="s">
        <v>578</v>
      </c>
      <c r="C550" s="196">
        <v>43559</v>
      </c>
      <c r="D550" s="193" t="str">
        <f t="shared" ref="D550:D551" si="81">CHOOSE(WEEKDAY(C550),"D","L","M","X","J","V","S")</f>
        <v>J</v>
      </c>
      <c r="E550" s="193">
        <f t="shared" si="79"/>
        <v>14</v>
      </c>
      <c r="F550" s="190">
        <v>6</v>
      </c>
      <c r="G550" s="190">
        <v>16</v>
      </c>
      <c r="H550" s="190">
        <v>36</v>
      </c>
      <c r="I550" s="190">
        <v>37</v>
      </c>
      <c r="J550" s="190">
        <v>25</v>
      </c>
      <c r="K550" s="190">
        <v>17</v>
      </c>
      <c r="L550" s="190">
        <v>44</v>
      </c>
      <c r="M550" s="190">
        <v>3</v>
      </c>
      <c r="N550" s="190" t="s">
        <v>32</v>
      </c>
      <c r="O550" s="195"/>
    </row>
    <row r="551" spans="1:15" x14ac:dyDescent="0.25">
      <c r="A551" s="190">
        <f t="shared" si="48"/>
        <v>862</v>
      </c>
      <c r="B551" s="200" t="s">
        <v>579</v>
      </c>
      <c r="C551" s="196">
        <v>43561</v>
      </c>
      <c r="D551" s="193" t="str">
        <f t="shared" si="81"/>
        <v>S</v>
      </c>
      <c r="E551" s="193">
        <f t="shared" si="79"/>
        <v>14</v>
      </c>
      <c r="F551" s="190">
        <v>44</v>
      </c>
      <c r="G551" s="190">
        <v>1</v>
      </c>
      <c r="H551" s="190">
        <v>39</v>
      </c>
      <c r="I551" s="190">
        <v>14</v>
      </c>
      <c r="J551" s="190">
        <v>33</v>
      </c>
      <c r="K551" s="190">
        <v>10</v>
      </c>
      <c r="L551" s="190">
        <v>20</v>
      </c>
      <c r="M551" s="190">
        <v>7</v>
      </c>
      <c r="N551" s="190" t="s">
        <v>32</v>
      </c>
      <c r="O551" s="195"/>
    </row>
    <row r="552" spans="1:15" x14ac:dyDescent="0.25">
      <c r="A552" s="190">
        <f t="shared" si="48"/>
        <v>863</v>
      </c>
      <c r="B552" s="200" t="s">
        <v>580</v>
      </c>
      <c r="C552" s="196">
        <v>43566</v>
      </c>
      <c r="D552" s="193" t="str">
        <f t="shared" ref="D552:D553" si="82">CHOOSE(WEEKDAY(C552),"D","L","M","X","J","V","S")</f>
        <v>J</v>
      </c>
      <c r="E552" s="193">
        <f t="shared" si="79"/>
        <v>15</v>
      </c>
      <c r="F552" s="190">
        <v>36</v>
      </c>
      <c r="G552" s="190">
        <v>45</v>
      </c>
      <c r="H552" s="190">
        <v>22</v>
      </c>
      <c r="I552" s="190">
        <v>47</v>
      </c>
      <c r="J552" s="190">
        <v>3</v>
      </c>
      <c r="K552" s="190">
        <v>39</v>
      </c>
      <c r="L552" s="190">
        <v>29</v>
      </c>
      <c r="M552" s="190">
        <v>6</v>
      </c>
      <c r="N552" s="190" t="s">
        <v>32</v>
      </c>
      <c r="O552" s="195"/>
    </row>
    <row r="553" spans="1:15" x14ac:dyDescent="0.25">
      <c r="A553" s="190">
        <f t="shared" si="48"/>
        <v>864</v>
      </c>
      <c r="B553" s="200" t="s">
        <v>581</v>
      </c>
      <c r="C553" s="196">
        <v>43568</v>
      </c>
      <c r="D553" s="193" t="str">
        <f t="shared" si="82"/>
        <v>S</v>
      </c>
      <c r="E553" s="193">
        <f t="shared" si="79"/>
        <v>15</v>
      </c>
      <c r="F553" s="190">
        <v>47</v>
      </c>
      <c r="G553" s="190">
        <v>18</v>
      </c>
      <c r="H553" s="190">
        <v>15</v>
      </c>
      <c r="I553" s="190">
        <v>29</v>
      </c>
      <c r="J553" s="190">
        <v>40</v>
      </c>
      <c r="K553" s="190">
        <v>21</v>
      </c>
      <c r="L553" s="190">
        <v>9</v>
      </c>
      <c r="M553" s="190">
        <v>8</v>
      </c>
      <c r="N553" s="190" t="s">
        <v>32</v>
      </c>
      <c r="O553" s="195"/>
    </row>
    <row r="554" spans="1:15" x14ac:dyDescent="0.25">
      <c r="A554" s="190">
        <f t="shared" si="48"/>
        <v>865</v>
      </c>
      <c r="B554" s="200" t="s">
        <v>582</v>
      </c>
      <c r="C554" s="196">
        <v>43573</v>
      </c>
      <c r="D554" s="193" t="str">
        <f t="shared" ref="D554:D555" si="83">CHOOSE(WEEKDAY(C554),"D","L","M","X","J","V","S")</f>
        <v>J</v>
      </c>
      <c r="E554" s="201">
        <f t="shared" ref="E554:E560" si="84">WEEKNUM(C554,21)</f>
        <v>16</v>
      </c>
      <c r="F554" s="202">
        <v>25</v>
      </c>
      <c r="G554" s="202">
        <v>29</v>
      </c>
      <c r="H554" s="202">
        <v>18</v>
      </c>
      <c r="I554" s="202">
        <v>41</v>
      </c>
      <c r="J554" s="202">
        <v>19</v>
      </c>
      <c r="K554" s="202">
        <v>32</v>
      </c>
      <c r="L554" s="202">
        <v>10</v>
      </c>
      <c r="M554" s="202">
        <v>6</v>
      </c>
      <c r="N554" s="190" t="s">
        <v>32</v>
      </c>
      <c r="O554" s="195"/>
    </row>
    <row r="555" spans="1:15" x14ac:dyDescent="0.25">
      <c r="A555" s="190">
        <f t="shared" si="48"/>
        <v>866</v>
      </c>
      <c r="B555" s="200" t="s">
        <v>583</v>
      </c>
      <c r="C555" s="196">
        <v>43575</v>
      </c>
      <c r="D555" s="193" t="str">
        <f t="shared" si="83"/>
        <v>S</v>
      </c>
      <c r="E555" s="193">
        <f t="shared" si="84"/>
        <v>16</v>
      </c>
      <c r="F555" s="190">
        <v>4</v>
      </c>
      <c r="G555" s="190">
        <v>40</v>
      </c>
      <c r="H555" s="190">
        <v>19</v>
      </c>
      <c r="I555" s="190">
        <v>44</v>
      </c>
      <c r="J555" s="190">
        <v>2</v>
      </c>
      <c r="K555" s="190">
        <v>45</v>
      </c>
      <c r="L555" s="190">
        <v>36</v>
      </c>
      <c r="M555" s="190">
        <v>8</v>
      </c>
      <c r="N555" s="190" t="s">
        <v>32</v>
      </c>
      <c r="O555" s="195"/>
    </row>
    <row r="556" spans="1:15" x14ac:dyDescent="0.25">
      <c r="A556" s="190">
        <f t="shared" si="48"/>
        <v>867</v>
      </c>
      <c r="B556" s="200" t="s">
        <v>584</v>
      </c>
      <c r="C556" s="196">
        <v>43580</v>
      </c>
      <c r="D556" s="193" t="str">
        <f t="shared" ref="D556:D557" si="85">CHOOSE(WEEKDAY(C556),"D","L","M","X","J","V","S")</f>
        <v>J</v>
      </c>
      <c r="E556" s="193">
        <f t="shared" si="84"/>
        <v>17</v>
      </c>
      <c r="F556" s="202">
        <v>42</v>
      </c>
      <c r="G556" s="202">
        <v>4</v>
      </c>
      <c r="H556" s="202">
        <v>28</v>
      </c>
      <c r="I556" s="202">
        <v>21</v>
      </c>
      <c r="J556" s="202">
        <v>15</v>
      </c>
      <c r="K556" s="202">
        <v>16</v>
      </c>
      <c r="L556" s="202">
        <v>1</v>
      </c>
      <c r="M556" s="202">
        <v>8</v>
      </c>
      <c r="N556" s="190" t="s">
        <v>32</v>
      </c>
      <c r="O556" s="195"/>
    </row>
    <row r="557" spans="1:15" x14ac:dyDescent="0.25">
      <c r="A557" s="190">
        <f t="shared" si="48"/>
        <v>868</v>
      </c>
      <c r="B557" s="200" t="s">
        <v>585</v>
      </c>
      <c r="C557" s="196">
        <v>43582</v>
      </c>
      <c r="D557" s="193" t="str">
        <f t="shared" si="85"/>
        <v>S</v>
      </c>
      <c r="E557" s="193">
        <f t="shared" si="84"/>
        <v>17</v>
      </c>
      <c r="F557" s="190">
        <v>49</v>
      </c>
      <c r="G557" s="190">
        <v>8</v>
      </c>
      <c r="H557" s="190">
        <v>27</v>
      </c>
      <c r="I557" s="190">
        <v>47</v>
      </c>
      <c r="J557" s="190">
        <v>5</v>
      </c>
      <c r="K557" s="190">
        <v>30</v>
      </c>
      <c r="L557" s="190">
        <v>33</v>
      </c>
      <c r="M557" s="190">
        <v>3</v>
      </c>
      <c r="N557" s="190" t="s">
        <v>32</v>
      </c>
      <c r="O557" s="195"/>
    </row>
    <row r="558" spans="1:15" x14ac:dyDescent="0.25">
      <c r="A558" s="190">
        <f t="shared" si="48"/>
        <v>869</v>
      </c>
      <c r="B558" s="200" t="s">
        <v>586</v>
      </c>
      <c r="C558" s="196">
        <v>43587</v>
      </c>
      <c r="D558" s="193" t="str">
        <f t="shared" ref="D558:D559" si="86">CHOOSE(WEEKDAY(C558),"D","L","M","X","J","V","S")</f>
        <v>J</v>
      </c>
      <c r="E558" s="193">
        <f t="shared" si="84"/>
        <v>18</v>
      </c>
      <c r="F558" s="190">
        <v>24</v>
      </c>
      <c r="G558" s="190">
        <v>22</v>
      </c>
      <c r="H558" s="190">
        <v>11</v>
      </c>
      <c r="I558" s="190">
        <v>6</v>
      </c>
      <c r="J558" s="190">
        <v>15</v>
      </c>
      <c r="K558" s="190">
        <v>3</v>
      </c>
      <c r="L558" s="190">
        <v>12</v>
      </c>
      <c r="M558" s="190">
        <v>9</v>
      </c>
      <c r="N558" s="190" t="s">
        <v>32</v>
      </c>
      <c r="O558" s="195"/>
    </row>
    <row r="559" spans="1:15" x14ac:dyDescent="0.2">
      <c r="A559" s="190">
        <f t="shared" si="48"/>
        <v>870</v>
      </c>
      <c r="B559" s="200" t="s">
        <v>587</v>
      </c>
      <c r="C559" s="76">
        <v>43589</v>
      </c>
      <c r="D559" s="193" t="str">
        <f t="shared" si="86"/>
        <v>S</v>
      </c>
      <c r="E559" s="193">
        <f t="shared" si="84"/>
        <v>18</v>
      </c>
      <c r="F559" s="190">
        <v>48</v>
      </c>
      <c r="G559" s="190">
        <v>47</v>
      </c>
      <c r="H559" s="190">
        <v>34</v>
      </c>
      <c r="I559" s="190">
        <v>35</v>
      </c>
      <c r="J559" s="190">
        <v>21</v>
      </c>
      <c r="K559" s="190">
        <v>9</v>
      </c>
      <c r="L559" s="190">
        <v>12</v>
      </c>
      <c r="M559" s="190">
        <v>7</v>
      </c>
      <c r="N559" s="190" t="s">
        <v>32</v>
      </c>
      <c r="O559" s="195"/>
    </row>
    <row r="560" spans="1:15" x14ac:dyDescent="0.25">
      <c r="A560" s="190">
        <f t="shared" si="48"/>
        <v>871</v>
      </c>
      <c r="B560" s="200" t="s">
        <v>588</v>
      </c>
      <c r="C560" s="196">
        <v>43594</v>
      </c>
      <c r="D560" s="193" t="str">
        <f t="shared" ref="D560:D561" si="87">CHOOSE(WEEKDAY(C560),"D","L","M","X","J","V","S")</f>
        <v>J</v>
      </c>
      <c r="E560" s="193">
        <f t="shared" si="84"/>
        <v>19</v>
      </c>
      <c r="F560" s="190">
        <v>35</v>
      </c>
      <c r="G560" s="190">
        <v>21</v>
      </c>
      <c r="H560" s="190">
        <v>24</v>
      </c>
      <c r="I560" s="190">
        <v>11</v>
      </c>
      <c r="J560" s="190">
        <v>26</v>
      </c>
      <c r="K560" s="190">
        <v>38</v>
      </c>
      <c r="L560" s="190">
        <v>6</v>
      </c>
      <c r="M560" s="190">
        <v>1</v>
      </c>
      <c r="N560" s="190" t="s">
        <v>32</v>
      </c>
      <c r="O560" s="195"/>
    </row>
    <row r="561" spans="1:15" x14ac:dyDescent="0.2">
      <c r="A561" s="190">
        <f t="shared" si="48"/>
        <v>872</v>
      </c>
      <c r="B561" s="200" t="s">
        <v>589</v>
      </c>
      <c r="C561" s="76">
        <v>43596</v>
      </c>
      <c r="D561" s="193" t="str">
        <f t="shared" si="87"/>
        <v>S</v>
      </c>
      <c r="E561" s="193">
        <f>WEEKNUM(C561,21)</f>
        <v>19</v>
      </c>
      <c r="F561" s="190">
        <v>15</v>
      </c>
      <c r="G561" s="190">
        <v>28</v>
      </c>
      <c r="H561" s="190">
        <v>45</v>
      </c>
      <c r="I561" s="190">
        <v>47</v>
      </c>
      <c r="J561" s="190">
        <v>17</v>
      </c>
      <c r="K561" s="190">
        <v>7</v>
      </c>
      <c r="L561" s="190">
        <v>11</v>
      </c>
      <c r="M561" s="190">
        <v>7</v>
      </c>
      <c r="N561" s="190" t="s">
        <v>32</v>
      </c>
      <c r="O561" s="195"/>
    </row>
    <row r="562" spans="1:15" x14ac:dyDescent="0.25">
      <c r="A562" s="190">
        <f t="shared" si="48"/>
        <v>873</v>
      </c>
      <c r="B562" s="200" t="s">
        <v>590</v>
      </c>
      <c r="C562" s="196">
        <v>43601</v>
      </c>
      <c r="D562" s="193" t="str">
        <f t="shared" ref="D562:D563" si="88">CHOOSE(WEEKDAY(C562),"D","L","M","X","J","V","S")</f>
        <v>J</v>
      </c>
      <c r="E562" s="193">
        <f t="shared" ref="E562" si="89">WEEKNUM(C562,21)</f>
        <v>20</v>
      </c>
      <c r="F562" s="202">
        <v>31</v>
      </c>
      <c r="G562" s="202">
        <v>27</v>
      </c>
      <c r="H562" s="202">
        <v>33</v>
      </c>
      <c r="I562" s="202">
        <v>15</v>
      </c>
      <c r="J562" s="202">
        <v>1</v>
      </c>
      <c r="K562" s="202">
        <v>29</v>
      </c>
      <c r="L562" s="202">
        <v>26</v>
      </c>
      <c r="M562" s="202">
        <v>2</v>
      </c>
      <c r="N562" s="190" t="s">
        <v>32</v>
      </c>
      <c r="O562" s="195"/>
    </row>
    <row r="563" spans="1:15" x14ac:dyDescent="0.2">
      <c r="A563" s="190">
        <f t="shared" si="48"/>
        <v>874</v>
      </c>
      <c r="B563" s="200" t="s">
        <v>591</v>
      </c>
      <c r="C563" s="76">
        <v>43603</v>
      </c>
      <c r="D563" s="193" t="str">
        <f t="shared" si="88"/>
        <v>S</v>
      </c>
      <c r="E563" s="193">
        <f>WEEKNUM(C563,21)</f>
        <v>20</v>
      </c>
      <c r="F563" s="190">
        <v>30</v>
      </c>
      <c r="G563" s="190">
        <v>16</v>
      </c>
      <c r="H563" s="190">
        <v>19</v>
      </c>
      <c r="I563" s="190">
        <v>3</v>
      </c>
      <c r="J563" s="190">
        <v>47</v>
      </c>
      <c r="K563" s="190">
        <v>36</v>
      </c>
      <c r="L563" s="190">
        <v>12</v>
      </c>
      <c r="M563" s="190">
        <v>4</v>
      </c>
      <c r="N563" s="190" t="s">
        <v>32</v>
      </c>
      <c r="O563" s="195"/>
    </row>
    <row r="564" spans="1:15" x14ac:dyDescent="0.25">
      <c r="A564" s="190">
        <f t="shared" si="48"/>
        <v>875</v>
      </c>
      <c r="B564" s="200" t="s">
        <v>592</v>
      </c>
      <c r="C564" s="196">
        <v>43608</v>
      </c>
      <c r="D564" s="193" t="str">
        <f t="shared" ref="D564" si="90">CHOOSE(WEEKDAY(C564),"D","L","M","X","J","V","S")</f>
        <v>J</v>
      </c>
      <c r="E564" s="193">
        <f t="shared" ref="E564" si="91">WEEKNUM(C564,21)</f>
        <v>21</v>
      </c>
      <c r="F564" s="190">
        <v>18</v>
      </c>
      <c r="G564" s="190">
        <v>39</v>
      </c>
      <c r="H564" s="190">
        <v>11</v>
      </c>
      <c r="I564" s="190">
        <v>16</v>
      </c>
      <c r="J564" s="190">
        <v>14</v>
      </c>
      <c r="K564" s="190">
        <v>41</v>
      </c>
      <c r="L564" s="190">
        <v>43</v>
      </c>
      <c r="M564" s="190">
        <v>7</v>
      </c>
      <c r="N564" s="190" t="s">
        <v>32</v>
      </c>
      <c r="O564" s="195"/>
    </row>
    <row r="565" spans="1:15" x14ac:dyDescent="0.25">
      <c r="A565" s="190">
        <f t="shared" si="48"/>
        <v>876</v>
      </c>
      <c r="B565" s="200" t="s">
        <v>593</v>
      </c>
      <c r="C565" s="196">
        <v>43610</v>
      </c>
      <c r="D565" s="193" t="str">
        <f t="shared" ref="D565" si="92">CHOOSE(WEEKDAY(C565),"D","L","M","X","J","V","S")</f>
        <v>S</v>
      </c>
      <c r="E565" s="201">
        <f t="shared" ref="E565:E570" si="93">WEEKNUM(C565,21)</f>
        <v>21</v>
      </c>
      <c r="F565" s="202">
        <v>38</v>
      </c>
      <c r="G565" s="202">
        <v>4</v>
      </c>
      <c r="H565" s="202">
        <v>17</v>
      </c>
      <c r="I565" s="202">
        <v>19</v>
      </c>
      <c r="J565" s="202">
        <v>36</v>
      </c>
      <c r="K565" s="202">
        <v>48</v>
      </c>
      <c r="L565" s="202">
        <v>6</v>
      </c>
      <c r="M565" s="202">
        <v>2</v>
      </c>
      <c r="N565" s="190" t="s">
        <v>32</v>
      </c>
      <c r="O565" s="195"/>
    </row>
    <row r="566" spans="1:15" x14ac:dyDescent="0.25">
      <c r="A566" s="190">
        <f t="shared" si="48"/>
        <v>877</v>
      </c>
      <c r="B566" s="200" t="s">
        <v>646</v>
      </c>
      <c r="C566" s="196">
        <v>43615</v>
      </c>
      <c r="D566" s="193" t="str">
        <f t="shared" ref="D566" si="94">CHOOSE(WEEKDAY(C566),"D","L","M","X","J","V","S")</f>
        <v>J</v>
      </c>
      <c r="E566" s="193">
        <f t="shared" si="93"/>
        <v>22</v>
      </c>
      <c r="F566" s="190">
        <v>21</v>
      </c>
      <c r="G566" s="190">
        <v>48</v>
      </c>
      <c r="H566" s="190">
        <v>2</v>
      </c>
      <c r="I566" s="190">
        <v>15</v>
      </c>
      <c r="J566" s="190">
        <v>44</v>
      </c>
      <c r="K566" s="190">
        <v>39</v>
      </c>
      <c r="L566" s="190">
        <v>37</v>
      </c>
      <c r="M566" s="190">
        <v>8</v>
      </c>
      <c r="N566" s="190" t="s">
        <v>32</v>
      </c>
      <c r="O566" s="195"/>
    </row>
    <row r="567" spans="1:15" x14ac:dyDescent="0.25">
      <c r="A567" s="190">
        <f t="shared" si="48"/>
        <v>878</v>
      </c>
      <c r="B567" s="200" t="s">
        <v>647</v>
      </c>
      <c r="C567" s="196">
        <v>43617</v>
      </c>
      <c r="D567" s="193" t="str">
        <f t="shared" ref="D567" si="95">CHOOSE(WEEKDAY(C567),"D","L","M","X","J","V","S")</f>
        <v>S</v>
      </c>
      <c r="E567" s="193">
        <f t="shared" si="93"/>
        <v>22</v>
      </c>
      <c r="F567" s="190">
        <v>21</v>
      </c>
      <c r="G567" s="190">
        <v>26</v>
      </c>
      <c r="H567" s="190">
        <v>44</v>
      </c>
      <c r="I567" s="190">
        <v>22</v>
      </c>
      <c r="J567" s="190">
        <v>14</v>
      </c>
      <c r="K567" s="190">
        <v>49</v>
      </c>
      <c r="L567" s="190">
        <v>9</v>
      </c>
      <c r="M567" s="190">
        <v>5</v>
      </c>
      <c r="N567" s="190" t="s">
        <v>32</v>
      </c>
      <c r="O567" s="195"/>
    </row>
    <row r="568" spans="1:15" x14ac:dyDescent="0.25">
      <c r="A568" s="190">
        <f t="shared" si="48"/>
        <v>879</v>
      </c>
      <c r="B568" s="200" t="s">
        <v>648</v>
      </c>
      <c r="C568" s="196">
        <v>43622</v>
      </c>
      <c r="D568" s="193" t="str">
        <f t="shared" ref="D568" si="96">CHOOSE(WEEKDAY(C568),"D","L","M","X","J","V","S")</f>
        <v>J</v>
      </c>
      <c r="E568" s="193">
        <f t="shared" si="93"/>
        <v>23</v>
      </c>
      <c r="F568" s="190">
        <v>45</v>
      </c>
      <c r="G568" s="190">
        <v>17</v>
      </c>
      <c r="H568" s="190">
        <v>6</v>
      </c>
      <c r="I568" s="190">
        <v>11</v>
      </c>
      <c r="J568" s="190">
        <v>21</v>
      </c>
      <c r="K568" s="190">
        <v>36</v>
      </c>
      <c r="L568" s="190">
        <v>3</v>
      </c>
      <c r="M568" s="190">
        <v>7</v>
      </c>
      <c r="N568" s="190" t="s">
        <v>32</v>
      </c>
      <c r="O568" s="195"/>
    </row>
    <row r="569" spans="1:15" x14ac:dyDescent="0.25">
      <c r="A569" s="190">
        <f t="shared" si="48"/>
        <v>880</v>
      </c>
      <c r="B569" s="200" t="s">
        <v>649</v>
      </c>
      <c r="C569" s="196">
        <v>43624</v>
      </c>
      <c r="D569" s="193" t="str">
        <f t="shared" ref="D569:D570" si="97">CHOOSE(WEEKDAY(C569),"D","L","M","X","J","V","S")</f>
        <v>S</v>
      </c>
      <c r="E569" s="193">
        <f t="shared" si="93"/>
        <v>23</v>
      </c>
      <c r="F569" s="190">
        <v>5</v>
      </c>
      <c r="G569" s="190">
        <v>23</v>
      </c>
      <c r="H569" s="202">
        <v>30</v>
      </c>
      <c r="I569" s="202">
        <v>28</v>
      </c>
      <c r="J569" s="202">
        <v>42</v>
      </c>
      <c r="K569" s="202">
        <v>25</v>
      </c>
      <c r="L569" s="202">
        <v>11</v>
      </c>
      <c r="M569" s="202">
        <v>7</v>
      </c>
      <c r="N569" s="190" t="s">
        <v>32</v>
      </c>
      <c r="O569" s="195"/>
    </row>
    <row r="570" spans="1:15" x14ac:dyDescent="0.25">
      <c r="A570" s="190">
        <f t="shared" si="48"/>
        <v>881</v>
      </c>
      <c r="B570" s="200" t="s">
        <v>650</v>
      </c>
      <c r="C570" s="196">
        <v>43629</v>
      </c>
      <c r="D570" s="193" t="str">
        <f t="shared" si="97"/>
        <v>J</v>
      </c>
      <c r="E570" s="193">
        <f t="shared" si="93"/>
        <v>24</v>
      </c>
      <c r="F570" s="190">
        <v>30</v>
      </c>
      <c r="G570" s="190">
        <v>47</v>
      </c>
      <c r="H570" s="190">
        <v>44</v>
      </c>
      <c r="I570" s="190">
        <v>12</v>
      </c>
      <c r="J570" s="190">
        <v>15</v>
      </c>
      <c r="K570" s="190">
        <v>21</v>
      </c>
      <c r="L570" s="190">
        <v>6</v>
      </c>
      <c r="M570" s="190">
        <v>9</v>
      </c>
      <c r="N570" s="190" t="s">
        <v>32</v>
      </c>
      <c r="O570" s="195"/>
    </row>
    <row r="571" spans="1:15" x14ac:dyDescent="0.25">
      <c r="A571" s="190">
        <f t="shared" si="48"/>
        <v>882</v>
      </c>
      <c r="B571" s="200" t="s">
        <v>651</v>
      </c>
      <c r="C571" s="196">
        <v>43631</v>
      </c>
      <c r="D571" s="193" t="str">
        <f t="shared" ref="D571" si="98">CHOOSE(WEEKDAY(C571),"D","L","M","X","J","V","S")</f>
        <v>S</v>
      </c>
      <c r="E571" s="193">
        <f t="shared" ref="E571" si="99">WEEKNUM(C571,21)</f>
        <v>24</v>
      </c>
      <c r="F571" s="190">
        <v>12</v>
      </c>
      <c r="G571" s="190">
        <v>15</v>
      </c>
      <c r="H571" s="190">
        <v>32</v>
      </c>
      <c r="I571" s="190">
        <v>18</v>
      </c>
      <c r="J571" s="190">
        <v>21</v>
      </c>
      <c r="K571" s="190">
        <v>43</v>
      </c>
      <c r="L571" s="190">
        <v>38</v>
      </c>
      <c r="M571" s="190">
        <v>5</v>
      </c>
      <c r="N571" s="190" t="s">
        <v>32</v>
      </c>
      <c r="O571" s="195"/>
    </row>
    <row r="572" spans="1:15" x14ac:dyDescent="0.25">
      <c r="A572" s="190">
        <f t="shared" si="48"/>
        <v>883</v>
      </c>
      <c r="B572" s="200" t="s">
        <v>654</v>
      </c>
      <c r="C572" s="196">
        <v>43636</v>
      </c>
      <c r="D572" s="193" t="str">
        <f t="shared" ref="D572" si="100">CHOOSE(WEEKDAY(C572),"D","L","M","X","J","V","S")</f>
        <v>J</v>
      </c>
      <c r="E572" s="193">
        <f>WEEKNUM(C572,21)</f>
        <v>25</v>
      </c>
      <c r="F572" s="190">
        <v>7</v>
      </c>
      <c r="G572" s="190">
        <v>14</v>
      </c>
      <c r="H572" s="190">
        <v>35</v>
      </c>
      <c r="I572" s="190">
        <v>39</v>
      </c>
      <c r="J572" s="190">
        <v>48</v>
      </c>
      <c r="K572" s="190">
        <v>9</v>
      </c>
      <c r="L572" s="190">
        <v>10</v>
      </c>
      <c r="M572" s="190">
        <v>2</v>
      </c>
      <c r="N572" s="190" t="s">
        <v>32</v>
      </c>
      <c r="O572" s="195"/>
    </row>
    <row r="573" spans="1:15" x14ac:dyDescent="0.25">
      <c r="A573" s="190">
        <f t="shared" si="48"/>
        <v>884</v>
      </c>
      <c r="B573" s="200" t="s">
        <v>655</v>
      </c>
      <c r="C573" s="196">
        <v>43638</v>
      </c>
      <c r="D573" s="201" t="str">
        <f t="shared" ref="D573:D579" si="101">CHOOSE(WEEKDAY(C573),"D","L","M","X","J","V","S")</f>
        <v>S</v>
      </c>
      <c r="E573" s="193">
        <f t="shared" ref="E573" si="102">WEEKNUM(C573,21)</f>
        <v>25</v>
      </c>
      <c r="F573" s="201">
        <v>12</v>
      </c>
      <c r="G573" s="202">
        <v>18</v>
      </c>
      <c r="H573" s="202">
        <v>1</v>
      </c>
      <c r="I573" s="202">
        <v>3</v>
      </c>
      <c r="J573" s="202">
        <v>2</v>
      </c>
      <c r="K573" s="202">
        <v>27</v>
      </c>
      <c r="L573" s="202">
        <v>21</v>
      </c>
      <c r="M573" s="202">
        <v>1</v>
      </c>
      <c r="N573" s="190" t="s">
        <v>32</v>
      </c>
      <c r="O573" s="195"/>
    </row>
    <row r="574" spans="1:15" x14ac:dyDescent="0.25">
      <c r="A574" s="190">
        <f t="shared" si="48"/>
        <v>885</v>
      </c>
      <c r="B574" s="200" t="s">
        <v>656</v>
      </c>
      <c r="C574" s="196">
        <v>43643</v>
      </c>
      <c r="D574" s="201" t="str">
        <f t="shared" si="101"/>
        <v>J</v>
      </c>
      <c r="E574" s="193">
        <f t="shared" ref="E574:E579" si="103">WEEKNUM(C574,21)</f>
        <v>26</v>
      </c>
      <c r="F574" s="190">
        <v>17</v>
      </c>
      <c r="G574" s="190">
        <v>32</v>
      </c>
      <c r="H574" s="190">
        <v>27</v>
      </c>
      <c r="I574" s="190">
        <v>8</v>
      </c>
      <c r="J574" s="190">
        <v>49</v>
      </c>
      <c r="K574" s="190">
        <v>13</v>
      </c>
      <c r="L574" s="190">
        <v>38</v>
      </c>
      <c r="M574" s="190">
        <v>3</v>
      </c>
      <c r="N574" s="190" t="s">
        <v>32</v>
      </c>
      <c r="O574" s="195"/>
    </row>
    <row r="575" spans="1:15" x14ac:dyDescent="0.25">
      <c r="A575" s="190">
        <f t="shared" si="48"/>
        <v>886</v>
      </c>
      <c r="B575" s="200" t="s">
        <v>657</v>
      </c>
      <c r="C575" s="196">
        <v>43645</v>
      </c>
      <c r="D575" s="201" t="str">
        <f t="shared" si="101"/>
        <v>S</v>
      </c>
      <c r="E575" s="193">
        <f t="shared" si="103"/>
        <v>26</v>
      </c>
      <c r="F575" s="190">
        <v>45</v>
      </c>
      <c r="G575" s="190">
        <v>23</v>
      </c>
      <c r="H575" s="190">
        <v>31</v>
      </c>
      <c r="I575" s="190">
        <v>14</v>
      </c>
      <c r="J575" s="190">
        <v>7</v>
      </c>
      <c r="K575" s="190">
        <v>27</v>
      </c>
      <c r="L575" s="190">
        <v>20</v>
      </c>
      <c r="M575" s="190">
        <v>6</v>
      </c>
      <c r="N575" s="190" t="s">
        <v>32</v>
      </c>
      <c r="O575" s="195"/>
    </row>
    <row r="576" spans="1:15" x14ac:dyDescent="0.25">
      <c r="A576" s="190">
        <f t="shared" si="48"/>
        <v>887</v>
      </c>
      <c r="B576" s="200" t="s">
        <v>658</v>
      </c>
      <c r="C576" s="196">
        <v>43650</v>
      </c>
      <c r="D576" s="201" t="str">
        <f t="shared" si="101"/>
        <v>J</v>
      </c>
      <c r="E576" s="193">
        <f t="shared" si="103"/>
        <v>27</v>
      </c>
      <c r="F576" s="190">
        <v>2</v>
      </c>
      <c r="G576" s="190">
        <v>13</v>
      </c>
      <c r="H576" s="190">
        <v>34</v>
      </c>
      <c r="I576" s="190">
        <v>49</v>
      </c>
      <c r="J576" s="190">
        <v>19</v>
      </c>
      <c r="K576" s="190">
        <v>32</v>
      </c>
      <c r="L576" s="190">
        <v>23</v>
      </c>
      <c r="M576" s="190">
        <v>6</v>
      </c>
      <c r="N576" s="190" t="s">
        <v>32</v>
      </c>
      <c r="O576" s="195"/>
    </row>
    <row r="577" spans="1:15" x14ac:dyDescent="0.25">
      <c r="A577" s="190">
        <f t="shared" si="48"/>
        <v>888</v>
      </c>
      <c r="B577" s="200" t="s">
        <v>659</v>
      </c>
      <c r="C577" s="196">
        <v>43652</v>
      </c>
      <c r="D577" s="201" t="str">
        <f t="shared" si="101"/>
        <v>S</v>
      </c>
      <c r="E577" s="193">
        <f t="shared" si="103"/>
        <v>27</v>
      </c>
      <c r="F577" s="190">
        <v>26</v>
      </c>
      <c r="G577" s="190">
        <v>22</v>
      </c>
      <c r="H577" s="190">
        <v>14</v>
      </c>
      <c r="I577" s="190">
        <v>48</v>
      </c>
      <c r="J577" s="190">
        <v>15</v>
      </c>
      <c r="K577" s="190">
        <v>9</v>
      </c>
      <c r="L577" s="190">
        <v>29</v>
      </c>
      <c r="M577" s="190">
        <v>9</v>
      </c>
      <c r="N577" s="190" t="s">
        <v>32</v>
      </c>
      <c r="O577" s="195"/>
    </row>
    <row r="578" spans="1:15" x14ac:dyDescent="0.25">
      <c r="A578" s="190">
        <f t="shared" si="48"/>
        <v>889</v>
      </c>
      <c r="B578" s="200" t="s">
        <v>660</v>
      </c>
      <c r="C578" s="196">
        <v>43657</v>
      </c>
      <c r="D578" s="201" t="str">
        <f t="shared" si="101"/>
        <v>J</v>
      </c>
      <c r="E578" s="201">
        <f t="shared" si="103"/>
        <v>28</v>
      </c>
      <c r="F578" s="202">
        <v>13</v>
      </c>
      <c r="G578" s="202">
        <v>12</v>
      </c>
      <c r="H578" s="202">
        <v>39</v>
      </c>
      <c r="I578" s="202">
        <v>30</v>
      </c>
      <c r="J578" s="202">
        <v>46</v>
      </c>
      <c r="K578" s="202">
        <v>26</v>
      </c>
      <c r="L578" s="202">
        <v>32</v>
      </c>
      <c r="M578" s="202">
        <v>8</v>
      </c>
      <c r="N578" s="190" t="s">
        <v>32</v>
      </c>
      <c r="O578" s="195"/>
    </row>
    <row r="579" spans="1:15" x14ac:dyDescent="0.25">
      <c r="A579" s="190">
        <f t="shared" si="48"/>
        <v>890</v>
      </c>
      <c r="B579" s="200" t="s">
        <v>661</v>
      </c>
      <c r="C579" s="196">
        <v>43659</v>
      </c>
      <c r="D579" s="201" t="str">
        <f t="shared" si="101"/>
        <v>S</v>
      </c>
      <c r="E579" s="201">
        <f t="shared" si="103"/>
        <v>28</v>
      </c>
      <c r="F579" s="190">
        <v>14</v>
      </c>
      <c r="G579" s="190">
        <v>31</v>
      </c>
      <c r="H579" s="190">
        <v>46</v>
      </c>
      <c r="I579" s="190">
        <v>7</v>
      </c>
      <c r="J579" s="190">
        <v>43</v>
      </c>
      <c r="K579" s="190">
        <v>29</v>
      </c>
      <c r="L579" s="190">
        <v>25</v>
      </c>
      <c r="M579" s="190">
        <v>6</v>
      </c>
      <c r="N579" s="190" t="s">
        <v>32</v>
      </c>
      <c r="O579" s="195"/>
    </row>
    <row r="580" spans="1:15" x14ac:dyDescent="0.25">
      <c r="A580" s="190">
        <f t="shared" si="48"/>
        <v>891</v>
      </c>
      <c r="B580" s="200" t="s">
        <v>662</v>
      </c>
      <c r="C580" s="196">
        <v>43664</v>
      </c>
      <c r="D580" s="201" t="str">
        <f t="shared" ref="D580:D581" si="104">CHOOSE(WEEKDAY(C580),"D","L","M","X","J","V","S")</f>
        <v>J</v>
      </c>
      <c r="E580" s="193">
        <f t="shared" ref="E580:E585" si="105">WEEKNUM(C580,21)</f>
        <v>29</v>
      </c>
      <c r="F580" s="190">
        <v>45</v>
      </c>
      <c r="G580" s="190">
        <v>33</v>
      </c>
      <c r="H580" s="190">
        <v>23</v>
      </c>
      <c r="I580" s="190">
        <v>48</v>
      </c>
      <c r="J580" s="190">
        <v>18</v>
      </c>
      <c r="K580" s="190">
        <v>24</v>
      </c>
      <c r="L580" s="190">
        <v>21</v>
      </c>
      <c r="M580" s="190">
        <v>6</v>
      </c>
      <c r="N580" s="190" t="s">
        <v>32</v>
      </c>
      <c r="O580" s="195"/>
    </row>
    <row r="581" spans="1:15" x14ac:dyDescent="0.25">
      <c r="A581" s="190">
        <f t="shared" si="48"/>
        <v>892</v>
      </c>
      <c r="B581" s="200" t="s">
        <v>663</v>
      </c>
      <c r="C581" s="196">
        <v>43666</v>
      </c>
      <c r="D581" s="201" t="str">
        <f t="shared" si="104"/>
        <v>S</v>
      </c>
      <c r="E581" s="193">
        <f t="shared" si="105"/>
        <v>29</v>
      </c>
      <c r="F581" s="190">
        <v>35</v>
      </c>
      <c r="G581" s="190">
        <v>22</v>
      </c>
      <c r="H581" s="190">
        <v>15</v>
      </c>
      <c r="I581" s="190">
        <v>21</v>
      </c>
      <c r="J581" s="190">
        <v>28</v>
      </c>
      <c r="K581" s="190">
        <v>26</v>
      </c>
      <c r="L581" s="190">
        <v>39</v>
      </c>
      <c r="M581" s="190">
        <v>6</v>
      </c>
      <c r="N581" s="190" t="s">
        <v>32</v>
      </c>
      <c r="O581" s="195"/>
    </row>
    <row r="582" spans="1:15" x14ac:dyDescent="0.25">
      <c r="A582" s="190">
        <f t="shared" si="48"/>
        <v>893</v>
      </c>
      <c r="B582" s="200" t="s">
        <v>664</v>
      </c>
      <c r="C582" s="196">
        <v>43671</v>
      </c>
      <c r="D582" s="193" t="str">
        <f t="shared" ref="D582:D587" si="106">CHOOSE(WEEKDAY(C582),"D","L","M","X","J","V","S")</f>
        <v>J</v>
      </c>
      <c r="E582" s="193">
        <f t="shared" si="105"/>
        <v>30</v>
      </c>
      <c r="F582" s="190">
        <v>15</v>
      </c>
      <c r="G582" s="190">
        <v>37</v>
      </c>
      <c r="H582" s="190">
        <v>35</v>
      </c>
      <c r="I582" s="190">
        <v>7</v>
      </c>
      <c r="J582" s="190">
        <v>16</v>
      </c>
      <c r="K582" s="190">
        <v>38</v>
      </c>
      <c r="L582" s="190">
        <v>27</v>
      </c>
      <c r="M582" s="190">
        <v>6</v>
      </c>
      <c r="N582" s="190" t="s">
        <v>32</v>
      </c>
      <c r="O582" s="195"/>
    </row>
    <row r="583" spans="1:15" x14ac:dyDescent="0.25">
      <c r="A583" s="190">
        <f t="shared" si="48"/>
        <v>894</v>
      </c>
      <c r="B583" s="200" t="s">
        <v>665</v>
      </c>
      <c r="C583" s="196">
        <v>43673</v>
      </c>
      <c r="D583" s="193" t="str">
        <f t="shared" si="106"/>
        <v>S</v>
      </c>
      <c r="E583" s="193">
        <f t="shared" si="105"/>
        <v>30</v>
      </c>
      <c r="F583" s="190">
        <v>19</v>
      </c>
      <c r="G583" s="190">
        <v>1</v>
      </c>
      <c r="H583" s="190">
        <v>38</v>
      </c>
      <c r="I583" s="190">
        <v>17</v>
      </c>
      <c r="J583" s="190">
        <v>9</v>
      </c>
      <c r="K583" s="190">
        <v>43</v>
      </c>
      <c r="L583" s="190">
        <v>31</v>
      </c>
      <c r="M583" s="190">
        <v>9</v>
      </c>
      <c r="N583" s="190" t="s">
        <v>32</v>
      </c>
      <c r="O583" s="195"/>
    </row>
    <row r="584" spans="1:15" x14ac:dyDescent="0.25">
      <c r="A584" s="190">
        <f t="shared" si="48"/>
        <v>895</v>
      </c>
      <c r="B584" s="200" t="s">
        <v>666</v>
      </c>
      <c r="C584" s="196">
        <v>43678</v>
      </c>
      <c r="D584" s="193" t="str">
        <f t="shared" si="106"/>
        <v>J</v>
      </c>
      <c r="E584" s="193">
        <f t="shared" si="105"/>
        <v>31</v>
      </c>
      <c r="F584" s="190">
        <v>41</v>
      </c>
      <c r="G584" s="190">
        <v>11</v>
      </c>
      <c r="H584" s="190">
        <v>21</v>
      </c>
      <c r="I584" s="190">
        <v>6</v>
      </c>
      <c r="J584" s="190">
        <v>22</v>
      </c>
      <c r="K584" s="190">
        <v>28</v>
      </c>
      <c r="L584" s="190">
        <v>37</v>
      </c>
      <c r="M584" s="190">
        <v>8</v>
      </c>
      <c r="N584" s="190" t="s">
        <v>32</v>
      </c>
      <c r="O584" s="195"/>
    </row>
    <row r="585" spans="1:15" x14ac:dyDescent="0.25">
      <c r="A585" s="190">
        <f t="shared" si="48"/>
        <v>896</v>
      </c>
      <c r="B585" s="200" t="s">
        <v>667</v>
      </c>
      <c r="C585" s="196">
        <v>43680</v>
      </c>
      <c r="D585" s="193" t="str">
        <f t="shared" si="106"/>
        <v>S</v>
      </c>
      <c r="E585" s="193">
        <f t="shared" si="105"/>
        <v>31</v>
      </c>
      <c r="F585" s="190">
        <v>27</v>
      </c>
      <c r="G585" s="190">
        <v>13</v>
      </c>
      <c r="H585" s="190">
        <v>29</v>
      </c>
      <c r="I585" s="190">
        <v>10</v>
      </c>
      <c r="J585" s="190">
        <v>45</v>
      </c>
      <c r="K585" s="190">
        <v>37</v>
      </c>
      <c r="L585" s="190">
        <v>40</v>
      </c>
      <c r="M585" s="190">
        <v>8</v>
      </c>
      <c r="N585" s="190" t="s">
        <v>32</v>
      </c>
      <c r="O585" s="195"/>
    </row>
    <row r="586" spans="1:15" x14ac:dyDescent="0.25">
      <c r="A586" s="190">
        <f t="shared" si="48"/>
        <v>897</v>
      </c>
      <c r="B586" s="200" t="s">
        <v>668</v>
      </c>
      <c r="C586" s="196">
        <v>43685</v>
      </c>
      <c r="D586" s="193" t="str">
        <f t="shared" si="106"/>
        <v>J</v>
      </c>
      <c r="E586" s="193">
        <f t="shared" ref="E586:E591" si="107">WEEKNUM(C586,21)</f>
        <v>32</v>
      </c>
      <c r="F586" s="190">
        <v>31</v>
      </c>
      <c r="G586" s="190">
        <v>21</v>
      </c>
      <c r="H586" s="190">
        <v>47</v>
      </c>
      <c r="I586" s="190">
        <v>43</v>
      </c>
      <c r="J586" s="190">
        <v>9</v>
      </c>
      <c r="K586" s="190">
        <v>35</v>
      </c>
      <c r="L586" s="190">
        <v>17</v>
      </c>
      <c r="M586" s="190">
        <v>5</v>
      </c>
      <c r="N586" s="190" t="s">
        <v>32</v>
      </c>
      <c r="O586" s="195"/>
    </row>
    <row r="587" spans="1:15" x14ac:dyDescent="0.25">
      <c r="A587" s="190">
        <f t="shared" si="48"/>
        <v>898</v>
      </c>
      <c r="B587" s="200" t="s">
        <v>669</v>
      </c>
      <c r="C587" s="196">
        <v>43687</v>
      </c>
      <c r="D587" s="193" t="str">
        <f t="shared" si="106"/>
        <v>S</v>
      </c>
      <c r="E587" s="193">
        <f t="shared" si="107"/>
        <v>32</v>
      </c>
      <c r="F587" s="190">
        <v>44</v>
      </c>
      <c r="G587" s="190">
        <v>9</v>
      </c>
      <c r="H587" s="190">
        <v>22</v>
      </c>
      <c r="I587" s="190">
        <v>37</v>
      </c>
      <c r="J587" s="190">
        <v>19</v>
      </c>
      <c r="K587" s="190">
        <v>29</v>
      </c>
      <c r="L587" s="190">
        <v>21</v>
      </c>
      <c r="M587" s="190">
        <v>2</v>
      </c>
      <c r="N587" s="190" t="s">
        <v>32</v>
      </c>
      <c r="O587" s="195"/>
    </row>
    <row r="588" spans="1:15" x14ac:dyDescent="0.25">
      <c r="A588" s="190">
        <f t="shared" si="48"/>
        <v>899</v>
      </c>
      <c r="B588" s="200" t="s">
        <v>672</v>
      </c>
      <c r="C588" s="196">
        <v>43692</v>
      </c>
      <c r="D588" s="193" t="str">
        <f t="shared" ref="D588" si="108">CHOOSE(WEEKDAY(C588),"D","L","M","X","J","V","S")</f>
        <v>J</v>
      </c>
      <c r="E588" s="201">
        <f t="shared" si="107"/>
        <v>33</v>
      </c>
      <c r="F588" s="190">
        <v>5</v>
      </c>
      <c r="G588" s="190">
        <v>26</v>
      </c>
      <c r="H588" s="190">
        <v>49</v>
      </c>
      <c r="I588" s="190">
        <v>21</v>
      </c>
      <c r="J588" s="190">
        <v>10</v>
      </c>
      <c r="K588" s="190">
        <v>3</v>
      </c>
      <c r="L588" s="190">
        <v>2</v>
      </c>
      <c r="M588" s="190">
        <v>3</v>
      </c>
      <c r="N588" s="190" t="s">
        <v>32</v>
      </c>
      <c r="O588" s="195"/>
    </row>
    <row r="589" spans="1:15" x14ac:dyDescent="0.25">
      <c r="A589" s="190">
        <f t="shared" si="48"/>
        <v>900</v>
      </c>
      <c r="B589" s="200" t="s">
        <v>672</v>
      </c>
      <c r="C589" s="196">
        <v>43694</v>
      </c>
      <c r="D589" s="193" t="str">
        <f t="shared" ref="D589" si="109">CHOOSE(WEEKDAY(C589),"D","L","M","X","J","V","S")</f>
        <v>S</v>
      </c>
      <c r="E589" s="201">
        <f t="shared" si="107"/>
        <v>33</v>
      </c>
      <c r="F589" s="190">
        <v>14</v>
      </c>
      <c r="G589" s="190">
        <v>25</v>
      </c>
      <c r="H589" s="190">
        <v>9</v>
      </c>
      <c r="I589" s="190">
        <v>28</v>
      </c>
      <c r="J589" s="190">
        <v>1</v>
      </c>
      <c r="K589" s="190">
        <v>29</v>
      </c>
      <c r="L589" s="202">
        <v>37</v>
      </c>
      <c r="M589" s="202">
        <v>0</v>
      </c>
      <c r="N589" s="190" t="s">
        <v>32</v>
      </c>
      <c r="O589" s="195"/>
    </row>
    <row r="590" spans="1:15" x14ac:dyDescent="0.25">
      <c r="A590" s="190">
        <f t="shared" si="48"/>
        <v>901</v>
      </c>
      <c r="B590" s="200" t="s">
        <v>673</v>
      </c>
      <c r="C590" s="196">
        <v>43699</v>
      </c>
      <c r="D590" s="193" t="str">
        <f t="shared" ref="D590" si="110">CHOOSE(WEEKDAY(C590),"D","L","M","X","J","V","S")</f>
        <v>J</v>
      </c>
      <c r="E590" s="201">
        <f t="shared" si="107"/>
        <v>34</v>
      </c>
      <c r="F590" s="202">
        <v>39</v>
      </c>
      <c r="G590" s="202">
        <v>38</v>
      </c>
      <c r="H590" s="202">
        <v>21</v>
      </c>
      <c r="I590" s="202">
        <v>46</v>
      </c>
      <c r="J590" s="202">
        <v>24</v>
      </c>
      <c r="K590" s="202">
        <v>45</v>
      </c>
      <c r="L590" s="202">
        <v>29</v>
      </c>
      <c r="M590" s="202">
        <v>5</v>
      </c>
      <c r="N590" s="190" t="s">
        <v>32</v>
      </c>
      <c r="O590" s="195"/>
    </row>
    <row r="591" spans="1:15" x14ac:dyDescent="0.25">
      <c r="A591" s="190">
        <f t="shared" si="48"/>
        <v>902</v>
      </c>
      <c r="B591" s="200" t="s">
        <v>674</v>
      </c>
      <c r="C591" s="196">
        <v>43701</v>
      </c>
      <c r="D591" s="193" t="str">
        <f t="shared" ref="D591" si="111">CHOOSE(WEEKDAY(C591),"D","L","M","X","J","V","S")</f>
        <v>S</v>
      </c>
      <c r="E591" s="193">
        <f t="shared" si="107"/>
        <v>34</v>
      </c>
      <c r="F591" s="190">
        <v>47</v>
      </c>
      <c r="G591" s="190">
        <v>36</v>
      </c>
      <c r="H591" s="190">
        <v>37</v>
      </c>
      <c r="I591" s="190">
        <v>27</v>
      </c>
      <c r="J591" s="190">
        <v>29</v>
      </c>
      <c r="K591" s="190">
        <v>3</v>
      </c>
      <c r="L591" s="190">
        <v>42</v>
      </c>
      <c r="M591" s="190">
        <v>7</v>
      </c>
      <c r="N591" s="190" t="s">
        <v>32</v>
      </c>
      <c r="O591" s="195"/>
    </row>
    <row r="592" spans="1:15" x14ac:dyDescent="0.25">
      <c r="A592" s="190">
        <f t="shared" si="48"/>
        <v>903</v>
      </c>
      <c r="B592" s="200" t="s">
        <v>675</v>
      </c>
      <c r="C592" s="196">
        <v>43706</v>
      </c>
      <c r="D592" s="193" t="str">
        <f t="shared" ref="D592" si="112">CHOOSE(WEEKDAY(C592),"D","L","M","X","J","V","S")</f>
        <v>J</v>
      </c>
      <c r="E592" s="193">
        <f t="shared" ref="E592:E597" si="113">WEEKNUM(C592,21)</f>
        <v>35</v>
      </c>
      <c r="F592" s="190">
        <v>40</v>
      </c>
      <c r="G592" s="190">
        <v>43</v>
      </c>
      <c r="H592" s="190">
        <v>1</v>
      </c>
      <c r="I592" s="190">
        <v>2</v>
      </c>
      <c r="J592" s="190">
        <v>3</v>
      </c>
      <c r="K592" s="190">
        <v>28</v>
      </c>
      <c r="L592" s="190">
        <v>17</v>
      </c>
      <c r="M592" s="190">
        <v>6</v>
      </c>
      <c r="N592" s="190" t="s">
        <v>32</v>
      </c>
      <c r="O592" s="195"/>
    </row>
    <row r="593" spans="1:15" x14ac:dyDescent="0.25">
      <c r="A593" s="190">
        <f t="shared" si="48"/>
        <v>904</v>
      </c>
      <c r="B593" s="200" t="s">
        <v>676</v>
      </c>
      <c r="C593" s="196">
        <v>43708</v>
      </c>
      <c r="D593" s="193" t="str">
        <f t="shared" ref="D593" si="114">CHOOSE(WEEKDAY(C593),"D","L","M","X","J","V","S")</f>
        <v>S</v>
      </c>
      <c r="E593" s="193">
        <f t="shared" si="113"/>
        <v>35</v>
      </c>
      <c r="F593" s="190">
        <v>8</v>
      </c>
      <c r="G593" s="190">
        <v>41</v>
      </c>
      <c r="H593" s="190">
        <v>11</v>
      </c>
      <c r="I593" s="190">
        <v>27</v>
      </c>
      <c r="J593" s="190">
        <v>12</v>
      </c>
      <c r="K593" s="190">
        <v>44</v>
      </c>
      <c r="L593" s="190">
        <v>49</v>
      </c>
      <c r="M593" s="190">
        <v>5</v>
      </c>
      <c r="N593" s="190" t="s">
        <v>32</v>
      </c>
      <c r="O593" s="195"/>
    </row>
    <row r="594" spans="1:15" x14ac:dyDescent="0.25">
      <c r="A594" s="190">
        <f t="shared" si="48"/>
        <v>905</v>
      </c>
      <c r="B594" s="200" t="s">
        <v>677</v>
      </c>
      <c r="C594" s="196">
        <v>43713</v>
      </c>
      <c r="D594" s="193" t="str">
        <f t="shared" ref="D594" si="115">CHOOSE(WEEKDAY(C594),"D","L","M","X","J","V","S")</f>
        <v>J</v>
      </c>
      <c r="E594" s="193">
        <f t="shared" si="113"/>
        <v>36</v>
      </c>
      <c r="F594" s="190">
        <v>11</v>
      </c>
      <c r="G594" s="190">
        <v>19</v>
      </c>
      <c r="H594" s="190">
        <v>10</v>
      </c>
      <c r="I594" s="190">
        <v>31</v>
      </c>
      <c r="J594" s="190">
        <v>3</v>
      </c>
      <c r="K594" s="190">
        <v>13</v>
      </c>
      <c r="L594" s="190">
        <v>40</v>
      </c>
      <c r="M594" s="190">
        <v>5</v>
      </c>
      <c r="N594" s="190" t="s">
        <v>32</v>
      </c>
      <c r="O594" s="195"/>
    </row>
    <row r="595" spans="1:15" x14ac:dyDescent="0.25">
      <c r="A595" s="190">
        <f t="shared" si="48"/>
        <v>906</v>
      </c>
      <c r="B595" s="200" t="s">
        <v>678</v>
      </c>
      <c r="C595" s="196">
        <v>43715</v>
      </c>
      <c r="D595" s="193" t="str">
        <f t="shared" ref="D595" si="116">CHOOSE(WEEKDAY(C595),"D","L","M","X","J","V","S")</f>
        <v>S</v>
      </c>
      <c r="E595" s="201">
        <f t="shared" si="113"/>
        <v>36</v>
      </c>
      <c r="F595" s="202">
        <v>49</v>
      </c>
      <c r="G595" s="202">
        <v>44</v>
      </c>
      <c r="H595" s="202">
        <v>39</v>
      </c>
      <c r="I595" s="202">
        <v>37</v>
      </c>
      <c r="J595" s="202">
        <v>25</v>
      </c>
      <c r="K595" s="202">
        <v>31</v>
      </c>
      <c r="L595" s="202">
        <v>10</v>
      </c>
      <c r="M595" s="202">
        <v>2</v>
      </c>
      <c r="N595" s="190" t="s">
        <v>32</v>
      </c>
      <c r="O595" s="195"/>
    </row>
    <row r="596" spans="1:15" x14ac:dyDescent="0.25">
      <c r="A596" s="190">
        <f t="shared" si="48"/>
        <v>907</v>
      </c>
      <c r="B596" s="200" t="s">
        <v>679</v>
      </c>
      <c r="C596" s="196">
        <v>43720</v>
      </c>
      <c r="D596" s="193" t="str">
        <f t="shared" ref="D596" si="117">CHOOSE(WEEKDAY(C596),"D","L","M","X","J","V","S")</f>
        <v>J</v>
      </c>
      <c r="E596" s="193">
        <f t="shared" si="113"/>
        <v>37</v>
      </c>
      <c r="F596" s="190">
        <v>27</v>
      </c>
      <c r="G596" s="190">
        <v>34</v>
      </c>
      <c r="H596" s="190">
        <v>16</v>
      </c>
      <c r="I596" s="190">
        <v>37</v>
      </c>
      <c r="J596" s="190">
        <v>10</v>
      </c>
      <c r="K596" s="190">
        <v>3</v>
      </c>
      <c r="L596" s="190">
        <v>30</v>
      </c>
      <c r="M596" s="190">
        <v>5</v>
      </c>
      <c r="N596" s="190" t="s">
        <v>32</v>
      </c>
      <c r="O596" s="195"/>
    </row>
    <row r="597" spans="1:15" x14ac:dyDescent="0.25">
      <c r="A597" s="190">
        <f t="shared" si="48"/>
        <v>908</v>
      </c>
      <c r="B597" s="200" t="s">
        <v>680</v>
      </c>
      <c r="C597" s="196">
        <v>43722</v>
      </c>
      <c r="D597" s="193" t="str">
        <f t="shared" ref="D597" si="118">CHOOSE(WEEKDAY(C597),"D","L","M","X","J","V","S")</f>
        <v>S</v>
      </c>
      <c r="E597" s="193">
        <f t="shared" si="113"/>
        <v>37</v>
      </c>
      <c r="F597" s="190">
        <v>16</v>
      </c>
      <c r="G597" s="190">
        <v>46</v>
      </c>
      <c r="H597" s="190">
        <v>34</v>
      </c>
      <c r="I597" s="190">
        <v>45</v>
      </c>
      <c r="J597" s="190">
        <v>36</v>
      </c>
      <c r="K597" s="190">
        <v>32</v>
      </c>
      <c r="L597" s="190">
        <v>21</v>
      </c>
      <c r="M597" s="190">
        <v>3</v>
      </c>
      <c r="N597" s="190" t="s">
        <v>32</v>
      </c>
      <c r="O597" s="195"/>
    </row>
    <row r="598" spans="1:15" x14ac:dyDescent="0.25">
      <c r="A598" s="190">
        <f t="shared" si="48"/>
        <v>909</v>
      </c>
      <c r="B598" s="200" t="s">
        <v>681</v>
      </c>
      <c r="C598" s="196">
        <v>43727</v>
      </c>
      <c r="D598" s="193" t="str">
        <f t="shared" ref="D598" si="119">CHOOSE(WEEKDAY(C598),"D","L","M","X","J","V","S")</f>
        <v>J</v>
      </c>
      <c r="E598" s="193">
        <f t="shared" ref="E598:E603" si="120">WEEKNUM(C598,21)</f>
        <v>38</v>
      </c>
      <c r="F598" s="190">
        <v>10</v>
      </c>
      <c r="G598" s="190">
        <v>29</v>
      </c>
      <c r="H598" s="190">
        <v>20</v>
      </c>
      <c r="I598" s="190">
        <v>33</v>
      </c>
      <c r="J598" s="190">
        <v>30</v>
      </c>
      <c r="K598" s="190">
        <v>41</v>
      </c>
      <c r="L598" s="190">
        <v>24</v>
      </c>
      <c r="M598" s="190">
        <v>5</v>
      </c>
      <c r="N598" s="190" t="s">
        <v>32</v>
      </c>
      <c r="O598" s="195"/>
    </row>
    <row r="599" spans="1:15" x14ac:dyDescent="0.25">
      <c r="A599" s="190">
        <f t="shared" si="48"/>
        <v>910</v>
      </c>
      <c r="B599" s="200" t="s">
        <v>682</v>
      </c>
      <c r="C599" s="196">
        <v>43729</v>
      </c>
      <c r="D599" s="193" t="str">
        <f t="shared" ref="D599" si="121">CHOOSE(WEEKDAY(C599),"D","L","M","X","J","V","S")</f>
        <v>S</v>
      </c>
      <c r="E599" s="201">
        <f t="shared" si="120"/>
        <v>38</v>
      </c>
      <c r="F599" s="202">
        <v>14</v>
      </c>
      <c r="G599" s="202">
        <v>36</v>
      </c>
      <c r="H599" s="202">
        <v>26</v>
      </c>
      <c r="I599" s="202">
        <v>22</v>
      </c>
      <c r="J599" s="202">
        <v>27</v>
      </c>
      <c r="K599" s="202">
        <v>10</v>
      </c>
      <c r="L599" s="202">
        <v>47</v>
      </c>
      <c r="M599" s="202">
        <v>6</v>
      </c>
      <c r="N599" s="190" t="s">
        <v>32</v>
      </c>
      <c r="O599" s="195"/>
    </row>
    <row r="600" spans="1:15" x14ac:dyDescent="0.25">
      <c r="A600" s="190">
        <f t="shared" si="48"/>
        <v>911</v>
      </c>
      <c r="B600" s="200" t="s">
        <v>683</v>
      </c>
      <c r="C600" s="196">
        <v>43734</v>
      </c>
      <c r="D600" s="193" t="str">
        <f t="shared" ref="D600" si="122">CHOOSE(WEEKDAY(C600),"D","L","M","X","J","V","S")</f>
        <v>J</v>
      </c>
      <c r="E600" s="193">
        <f t="shared" si="120"/>
        <v>39</v>
      </c>
      <c r="F600" s="190">
        <v>10</v>
      </c>
      <c r="G600" s="190">
        <v>40</v>
      </c>
      <c r="H600" s="190">
        <v>16</v>
      </c>
      <c r="I600" s="190">
        <v>39</v>
      </c>
      <c r="J600" s="190">
        <v>28</v>
      </c>
      <c r="K600" s="190">
        <v>37</v>
      </c>
      <c r="L600" s="190">
        <v>1</v>
      </c>
      <c r="M600" s="190">
        <v>9</v>
      </c>
      <c r="N600" s="190" t="s">
        <v>32</v>
      </c>
      <c r="O600" s="195"/>
    </row>
    <row r="601" spans="1:15" x14ac:dyDescent="0.25">
      <c r="A601" s="190">
        <f t="shared" si="48"/>
        <v>912</v>
      </c>
      <c r="B601" s="200" t="s">
        <v>684</v>
      </c>
      <c r="C601" s="196">
        <v>43736</v>
      </c>
      <c r="D601" s="193" t="str">
        <f t="shared" ref="D601" si="123">CHOOSE(WEEKDAY(C601),"D","L","M","X","J","V","S")</f>
        <v>S</v>
      </c>
      <c r="E601" s="201">
        <f t="shared" si="120"/>
        <v>39</v>
      </c>
      <c r="F601" s="202">
        <v>43</v>
      </c>
      <c r="G601" s="202">
        <v>22</v>
      </c>
      <c r="H601" s="202">
        <v>42</v>
      </c>
      <c r="I601" s="202">
        <v>15</v>
      </c>
      <c r="J601" s="202">
        <v>21</v>
      </c>
      <c r="K601" s="202">
        <v>10</v>
      </c>
      <c r="L601" s="202">
        <v>19</v>
      </c>
      <c r="M601" s="202">
        <v>5</v>
      </c>
      <c r="N601" s="190" t="s">
        <v>32</v>
      </c>
      <c r="O601" s="195"/>
    </row>
    <row r="602" spans="1:15" x14ac:dyDescent="0.25">
      <c r="A602" s="190">
        <f t="shared" si="48"/>
        <v>913</v>
      </c>
      <c r="B602" s="200" t="s">
        <v>685</v>
      </c>
      <c r="C602" s="196">
        <v>43741</v>
      </c>
      <c r="D602" s="193" t="str">
        <f t="shared" ref="D602" si="124">CHOOSE(WEEKDAY(C602),"D","L","M","X","J","V","S")</f>
        <v>J</v>
      </c>
      <c r="E602" s="201">
        <f t="shared" si="120"/>
        <v>40</v>
      </c>
      <c r="F602" s="202">
        <v>19</v>
      </c>
      <c r="G602" s="202">
        <v>10</v>
      </c>
      <c r="H602" s="202">
        <v>42</v>
      </c>
      <c r="I602" s="202">
        <v>20</v>
      </c>
      <c r="J602" s="202">
        <v>25</v>
      </c>
      <c r="K602" s="202">
        <v>39</v>
      </c>
      <c r="L602" s="202">
        <v>46</v>
      </c>
      <c r="M602" s="202">
        <v>8</v>
      </c>
      <c r="N602" s="190" t="s">
        <v>32</v>
      </c>
      <c r="O602" s="195"/>
    </row>
    <row r="603" spans="1:15" x14ac:dyDescent="0.25">
      <c r="A603" s="190">
        <f t="shared" si="48"/>
        <v>914</v>
      </c>
      <c r="B603" s="200" t="s">
        <v>686</v>
      </c>
      <c r="C603" s="196">
        <v>43743</v>
      </c>
      <c r="D603" s="193" t="str">
        <f t="shared" ref="D603:D604" si="125">CHOOSE(WEEKDAY(C603),"D","L","M","X","J","V","S")</f>
        <v>S</v>
      </c>
      <c r="E603" s="193">
        <f t="shared" si="120"/>
        <v>40</v>
      </c>
      <c r="F603" s="190">
        <v>7</v>
      </c>
      <c r="G603" s="190">
        <v>21</v>
      </c>
      <c r="H603" s="190">
        <v>30</v>
      </c>
      <c r="I603" s="190">
        <v>2</v>
      </c>
      <c r="J603" s="190">
        <v>24</v>
      </c>
      <c r="K603" s="190">
        <v>42</v>
      </c>
      <c r="L603" s="190">
        <v>32</v>
      </c>
      <c r="M603" s="190">
        <v>8</v>
      </c>
      <c r="N603" s="190" t="s">
        <v>32</v>
      </c>
      <c r="O603" s="195"/>
    </row>
    <row r="604" spans="1:15" x14ac:dyDescent="0.25">
      <c r="A604" s="190">
        <f t="shared" si="48"/>
        <v>915</v>
      </c>
      <c r="B604" s="200" t="s">
        <v>687</v>
      </c>
      <c r="C604" s="196">
        <v>43748</v>
      </c>
      <c r="D604" s="193" t="str">
        <f t="shared" si="125"/>
        <v>J</v>
      </c>
      <c r="E604" s="201">
        <f t="shared" ref="E604" si="126">WEEKNUM(C604,21)</f>
        <v>41</v>
      </c>
      <c r="F604" s="190">
        <v>20</v>
      </c>
      <c r="G604" s="190">
        <v>11</v>
      </c>
      <c r="H604" s="190">
        <v>22</v>
      </c>
      <c r="I604" s="190">
        <v>43</v>
      </c>
      <c r="J604" s="190">
        <v>27</v>
      </c>
      <c r="K604" s="190">
        <v>26</v>
      </c>
      <c r="L604" s="190">
        <v>31</v>
      </c>
      <c r="M604" s="190">
        <v>5</v>
      </c>
      <c r="N604" s="190" t="s">
        <v>32</v>
      </c>
      <c r="O604" s="195"/>
    </row>
    <row r="605" spans="1:15" x14ac:dyDescent="0.25">
      <c r="A605" s="190">
        <f t="shared" si="48"/>
        <v>916</v>
      </c>
      <c r="B605" s="200" t="s">
        <v>688</v>
      </c>
      <c r="C605" s="196">
        <v>43750</v>
      </c>
      <c r="D605" s="193" t="str">
        <f t="shared" ref="D605" si="127">CHOOSE(WEEKDAY(C605),"D","L","M","X","J","V","S")</f>
        <v>S</v>
      </c>
      <c r="E605" s="201">
        <f t="shared" ref="E605" si="128">WEEKNUM(C605,21)</f>
        <v>41</v>
      </c>
      <c r="F605" s="190">
        <v>8</v>
      </c>
      <c r="G605" s="190">
        <v>20</v>
      </c>
      <c r="H605" s="190">
        <v>47</v>
      </c>
      <c r="I605" s="190">
        <v>26</v>
      </c>
      <c r="J605" s="190">
        <v>48</v>
      </c>
      <c r="K605" s="190">
        <v>27</v>
      </c>
      <c r="L605" s="190">
        <v>34</v>
      </c>
      <c r="M605" s="190">
        <v>2</v>
      </c>
      <c r="N605" s="190" t="s">
        <v>32</v>
      </c>
      <c r="O605" s="195"/>
    </row>
    <row r="606" spans="1:15" x14ac:dyDescent="0.25">
      <c r="A606" s="190">
        <f t="shared" si="48"/>
        <v>917</v>
      </c>
      <c r="B606" s="200" t="s">
        <v>689</v>
      </c>
      <c r="C606" s="196">
        <v>43755</v>
      </c>
      <c r="D606" s="193" t="str">
        <f t="shared" ref="D606" si="129">CHOOSE(WEEKDAY(C606),"D","L","M","X","J","V","S")</f>
        <v>J</v>
      </c>
      <c r="E606" s="201">
        <f t="shared" ref="E606:E611" si="130">WEEKNUM(C606,21)</f>
        <v>42</v>
      </c>
      <c r="F606" s="202">
        <v>28</v>
      </c>
      <c r="G606" s="202">
        <v>43</v>
      </c>
      <c r="H606" s="202">
        <v>2</v>
      </c>
      <c r="I606" s="202">
        <v>38</v>
      </c>
      <c r="J606" s="202">
        <v>36</v>
      </c>
      <c r="K606" s="202">
        <v>16</v>
      </c>
      <c r="L606" s="202">
        <v>7</v>
      </c>
      <c r="M606" s="202">
        <v>2</v>
      </c>
      <c r="N606" s="190" t="s">
        <v>32</v>
      </c>
      <c r="O606" s="195"/>
    </row>
    <row r="607" spans="1:15" x14ac:dyDescent="0.25">
      <c r="A607" s="190">
        <f t="shared" si="48"/>
        <v>918</v>
      </c>
      <c r="B607" s="200" t="s">
        <v>690</v>
      </c>
      <c r="C607" s="196">
        <v>43757</v>
      </c>
      <c r="D607" s="193" t="str">
        <f t="shared" ref="D607" si="131">CHOOSE(WEEKDAY(C607),"D","L","M","X","J","V","S")</f>
        <v>S</v>
      </c>
      <c r="E607" s="201">
        <f t="shared" si="130"/>
        <v>42</v>
      </c>
      <c r="F607" s="202">
        <v>10</v>
      </c>
      <c r="G607" s="202">
        <v>3</v>
      </c>
      <c r="H607" s="202">
        <v>17</v>
      </c>
      <c r="I607" s="202">
        <v>39</v>
      </c>
      <c r="J607" s="202">
        <v>26</v>
      </c>
      <c r="K607" s="202">
        <v>49</v>
      </c>
      <c r="L607" s="202">
        <v>25</v>
      </c>
      <c r="M607" s="202">
        <v>8</v>
      </c>
      <c r="N607" s="190" t="s">
        <v>32</v>
      </c>
      <c r="O607" s="195"/>
    </row>
    <row r="608" spans="1:15" x14ac:dyDescent="0.25">
      <c r="A608" s="190">
        <f t="shared" si="48"/>
        <v>919</v>
      </c>
      <c r="B608" s="200" t="s">
        <v>693</v>
      </c>
      <c r="C608" s="196">
        <v>43762</v>
      </c>
      <c r="D608" s="193" t="str">
        <f t="shared" ref="D608" si="132">CHOOSE(WEEKDAY(C608),"D","L","M","X","J","V","S")</f>
        <v>J</v>
      </c>
      <c r="E608" s="201">
        <f t="shared" si="130"/>
        <v>43</v>
      </c>
      <c r="F608" s="202">
        <v>5</v>
      </c>
      <c r="G608" s="202">
        <v>39</v>
      </c>
      <c r="H608" s="202">
        <v>19</v>
      </c>
      <c r="I608" s="202">
        <v>42</v>
      </c>
      <c r="J608" s="202">
        <v>13</v>
      </c>
      <c r="K608" s="202">
        <v>38</v>
      </c>
      <c r="L608" s="202">
        <v>45</v>
      </c>
      <c r="M608" s="202">
        <v>0</v>
      </c>
      <c r="N608" s="190" t="s">
        <v>32</v>
      </c>
      <c r="O608" s="195"/>
    </row>
    <row r="609" spans="1:15" x14ac:dyDescent="0.25">
      <c r="A609" s="190">
        <f t="shared" si="48"/>
        <v>920</v>
      </c>
      <c r="B609" s="200" t="s">
        <v>694</v>
      </c>
      <c r="C609" s="196">
        <v>43764</v>
      </c>
      <c r="D609" s="193" t="str">
        <f t="shared" ref="D609" si="133">CHOOSE(WEEKDAY(C609),"D","L","M","X","J","V","S")</f>
        <v>S</v>
      </c>
      <c r="E609" s="201">
        <f t="shared" si="130"/>
        <v>43</v>
      </c>
      <c r="F609" s="190">
        <v>23</v>
      </c>
      <c r="G609" s="190">
        <v>6</v>
      </c>
      <c r="H609" s="190">
        <v>46</v>
      </c>
      <c r="I609" s="190">
        <v>2</v>
      </c>
      <c r="J609" s="190">
        <v>36</v>
      </c>
      <c r="K609" s="190">
        <v>37</v>
      </c>
      <c r="L609" s="190">
        <v>34</v>
      </c>
      <c r="M609" s="190">
        <v>5</v>
      </c>
      <c r="N609" s="190" t="s">
        <v>32</v>
      </c>
      <c r="O609" s="195"/>
    </row>
    <row r="610" spans="1:15" x14ac:dyDescent="0.25">
      <c r="A610" s="190">
        <f t="shared" si="48"/>
        <v>921</v>
      </c>
      <c r="B610" s="200" t="s">
        <v>695</v>
      </c>
      <c r="C610" s="196">
        <v>43769</v>
      </c>
      <c r="D610" s="193" t="str">
        <f t="shared" ref="D610" si="134">CHOOSE(WEEKDAY(C610),"D","L","M","X","J","V","S")</f>
        <v>J</v>
      </c>
      <c r="E610" s="193">
        <f t="shared" si="130"/>
        <v>44</v>
      </c>
      <c r="F610" s="190">
        <v>42</v>
      </c>
      <c r="G610" s="190">
        <v>15</v>
      </c>
      <c r="H610" s="190">
        <v>44</v>
      </c>
      <c r="I610" s="190">
        <v>29</v>
      </c>
      <c r="J610" s="190">
        <v>5</v>
      </c>
      <c r="K610" s="190">
        <v>7</v>
      </c>
      <c r="L610" s="190">
        <v>40</v>
      </c>
      <c r="M610" s="190">
        <v>2</v>
      </c>
      <c r="N610" s="190" t="s">
        <v>32</v>
      </c>
      <c r="O610" s="195"/>
    </row>
    <row r="611" spans="1:15" x14ac:dyDescent="0.25">
      <c r="A611" s="190">
        <f t="shared" si="48"/>
        <v>922</v>
      </c>
      <c r="B611" s="200" t="s">
        <v>696</v>
      </c>
      <c r="C611" s="196">
        <v>43771</v>
      </c>
      <c r="D611" s="193" t="str">
        <f t="shared" ref="D611" si="135">CHOOSE(WEEKDAY(C611),"D","L","M","X","J","V","S")</f>
        <v>S</v>
      </c>
      <c r="E611" s="193">
        <f t="shared" si="130"/>
        <v>44</v>
      </c>
      <c r="F611" s="190">
        <v>5</v>
      </c>
      <c r="G611" s="190">
        <v>47</v>
      </c>
      <c r="H611" s="190">
        <v>46</v>
      </c>
      <c r="I611" s="190">
        <v>18</v>
      </c>
      <c r="J611" s="190">
        <v>26</v>
      </c>
      <c r="K611" s="190">
        <v>28</v>
      </c>
      <c r="L611" s="190">
        <v>13</v>
      </c>
      <c r="M611" s="190">
        <v>9</v>
      </c>
      <c r="N611" s="190" t="s">
        <v>32</v>
      </c>
      <c r="O611" s="195"/>
    </row>
    <row r="612" spans="1:15" x14ac:dyDescent="0.25">
      <c r="A612" s="190">
        <f t="shared" si="48"/>
        <v>923</v>
      </c>
      <c r="B612" s="200" t="s">
        <v>697</v>
      </c>
      <c r="C612" s="196">
        <v>43776</v>
      </c>
      <c r="D612" s="193" t="str">
        <f t="shared" ref="D612" si="136">CHOOSE(WEEKDAY(C612),"D","L","M","X","J","V","S")</f>
        <v>J</v>
      </c>
      <c r="E612" s="193">
        <f t="shared" ref="E612:E617" si="137">WEEKNUM(C612,21)</f>
        <v>45</v>
      </c>
      <c r="F612" s="190">
        <v>23</v>
      </c>
      <c r="G612" s="190">
        <v>26</v>
      </c>
      <c r="H612" s="190">
        <v>12</v>
      </c>
      <c r="I612" s="190">
        <v>46</v>
      </c>
      <c r="J612" s="190">
        <v>10</v>
      </c>
      <c r="K612" s="190">
        <v>41</v>
      </c>
      <c r="L612" s="190">
        <v>34</v>
      </c>
      <c r="M612" s="190">
        <v>4</v>
      </c>
      <c r="N612" s="190" t="s">
        <v>32</v>
      </c>
      <c r="O612" s="195"/>
    </row>
    <row r="613" spans="1:15" x14ac:dyDescent="0.25">
      <c r="A613" s="190">
        <f t="shared" si="48"/>
        <v>924</v>
      </c>
      <c r="B613" s="200" t="s">
        <v>698</v>
      </c>
      <c r="C613" s="196">
        <v>43778</v>
      </c>
      <c r="D613" s="193" t="str">
        <f t="shared" ref="D613" si="138">CHOOSE(WEEKDAY(C613),"D","L","M","X","J","V","S")</f>
        <v>S</v>
      </c>
      <c r="E613" s="193">
        <f t="shared" si="137"/>
        <v>45</v>
      </c>
      <c r="F613" s="190">
        <v>42</v>
      </c>
      <c r="G613" s="190">
        <v>44</v>
      </c>
      <c r="H613" s="190">
        <v>45</v>
      </c>
      <c r="I613" s="190">
        <v>29</v>
      </c>
      <c r="J613" s="190">
        <v>1</v>
      </c>
      <c r="K613" s="190">
        <v>24</v>
      </c>
      <c r="L613" s="190">
        <v>38</v>
      </c>
      <c r="M613" s="190">
        <v>1</v>
      </c>
      <c r="N613" s="190" t="s">
        <v>32</v>
      </c>
      <c r="O613" s="195"/>
    </row>
    <row r="614" spans="1:15" x14ac:dyDescent="0.25">
      <c r="A614" s="190">
        <f t="shared" si="48"/>
        <v>925</v>
      </c>
      <c r="B614" s="200" t="s">
        <v>699</v>
      </c>
      <c r="C614" s="196">
        <v>43783</v>
      </c>
      <c r="D614" s="193" t="str">
        <f t="shared" ref="D614" si="139">CHOOSE(WEEKDAY(C614),"D","L","M","X","J","V","S")</f>
        <v>J</v>
      </c>
      <c r="E614" s="193">
        <f t="shared" si="137"/>
        <v>46</v>
      </c>
      <c r="F614" s="190">
        <v>25</v>
      </c>
      <c r="G614" s="190">
        <v>2</v>
      </c>
      <c r="H614" s="190">
        <v>43</v>
      </c>
      <c r="I614" s="190">
        <v>16</v>
      </c>
      <c r="J614" s="190">
        <v>19</v>
      </c>
      <c r="K614" s="190">
        <v>37</v>
      </c>
      <c r="L614" s="190">
        <v>30</v>
      </c>
      <c r="M614" s="190">
        <v>7</v>
      </c>
      <c r="N614" s="190" t="s">
        <v>32</v>
      </c>
      <c r="O614" s="195"/>
    </row>
    <row r="615" spans="1:15" x14ac:dyDescent="0.25">
      <c r="A615" s="190">
        <f t="shared" si="48"/>
        <v>926</v>
      </c>
      <c r="B615" s="200" t="s">
        <v>700</v>
      </c>
      <c r="C615" s="196">
        <v>43785</v>
      </c>
      <c r="D615" s="193" t="str">
        <f t="shared" ref="D615" si="140">CHOOSE(WEEKDAY(C615),"D","L","M","X","J","V","S")</f>
        <v>S</v>
      </c>
      <c r="E615" s="193">
        <f t="shared" si="137"/>
        <v>46</v>
      </c>
      <c r="F615" s="190">
        <v>26</v>
      </c>
      <c r="G615" s="190">
        <v>34</v>
      </c>
      <c r="H615" s="190">
        <v>44</v>
      </c>
      <c r="I615" s="190">
        <v>9</v>
      </c>
      <c r="J615" s="190">
        <v>33</v>
      </c>
      <c r="K615" s="190">
        <v>36</v>
      </c>
      <c r="L615" s="190">
        <v>28</v>
      </c>
      <c r="M615" s="190">
        <v>4</v>
      </c>
      <c r="N615" s="190" t="s">
        <v>32</v>
      </c>
      <c r="O615" s="195"/>
    </row>
    <row r="616" spans="1:15" x14ac:dyDescent="0.25">
      <c r="A616" s="190">
        <f t="shared" si="48"/>
        <v>927</v>
      </c>
      <c r="B616" s="200" t="s">
        <v>701</v>
      </c>
      <c r="C616" s="196">
        <v>43790</v>
      </c>
      <c r="D616" s="193" t="str">
        <f t="shared" ref="D616" si="141">CHOOSE(WEEKDAY(C616),"D","L","M","X","J","V","S")</f>
        <v>J</v>
      </c>
      <c r="E616" s="193">
        <f t="shared" si="137"/>
        <v>47</v>
      </c>
      <c r="F616" s="190">
        <v>11</v>
      </c>
      <c r="G616" s="190">
        <v>37</v>
      </c>
      <c r="H616" s="190">
        <v>3</v>
      </c>
      <c r="I616" s="190">
        <v>34</v>
      </c>
      <c r="J616" s="190">
        <v>27</v>
      </c>
      <c r="K616" s="190">
        <v>5</v>
      </c>
      <c r="L616" s="190">
        <v>40</v>
      </c>
      <c r="M616" s="190">
        <v>6</v>
      </c>
      <c r="N616" s="190" t="s">
        <v>32</v>
      </c>
      <c r="O616" s="195"/>
    </row>
    <row r="617" spans="1:15" x14ac:dyDescent="0.25">
      <c r="A617" s="190">
        <f t="shared" si="48"/>
        <v>928</v>
      </c>
      <c r="B617" s="200" t="s">
        <v>702</v>
      </c>
      <c r="C617" s="196">
        <v>43792</v>
      </c>
      <c r="D617" s="193" t="str">
        <f t="shared" ref="D617" si="142">CHOOSE(WEEKDAY(C617),"D","L","M","X","J","V","S")</f>
        <v>S</v>
      </c>
      <c r="E617" s="193">
        <f t="shared" si="137"/>
        <v>47</v>
      </c>
      <c r="F617" s="190">
        <v>8</v>
      </c>
      <c r="G617" s="190">
        <v>42</v>
      </c>
      <c r="H617" s="190">
        <v>17</v>
      </c>
      <c r="I617" s="190">
        <v>9</v>
      </c>
      <c r="J617" s="190">
        <v>7</v>
      </c>
      <c r="K617" s="190">
        <v>5</v>
      </c>
      <c r="L617" s="190">
        <v>3</v>
      </c>
      <c r="M617" s="190">
        <v>3</v>
      </c>
      <c r="N617" s="190" t="s">
        <v>32</v>
      </c>
      <c r="O617" s="195"/>
    </row>
    <row r="618" spans="1:15" x14ac:dyDescent="0.25">
      <c r="A618" s="190">
        <f t="shared" si="48"/>
        <v>929</v>
      </c>
      <c r="B618" s="200" t="s">
        <v>703</v>
      </c>
      <c r="C618" s="196">
        <v>43797</v>
      </c>
      <c r="D618" s="193" t="str">
        <f t="shared" ref="D618" si="143">CHOOSE(WEEKDAY(C618),"D","L","M","X","J","V","S")</f>
        <v>J</v>
      </c>
      <c r="E618" s="201">
        <f t="shared" ref="E618:E623" si="144">WEEKNUM(C618,21)</f>
        <v>48</v>
      </c>
      <c r="F618" s="190">
        <v>43</v>
      </c>
      <c r="G618" s="190">
        <v>21</v>
      </c>
      <c r="H618" s="190">
        <v>41</v>
      </c>
      <c r="I618" s="190">
        <v>7</v>
      </c>
      <c r="J618" s="190">
        <v>11</v>
      </c>
      <c r="K618" s="190">
        <v>46</v>
      </c>
      <c r="L618" s="202">
        <v>16</v>
      </c>
      <c r="M618" s="190">
        <v>2</v>
      </c>
      <c r="N618" s="190" t="s">
        <v>32</v>
      </c>
      <c r="O618" s="195"/>
    </row>
    <row r="619" spans="1:15" x14ac:dyDescent="0.25">
      <c r="A619" s="190">
        <f t="shared" si="48"/>
        <v>930</v>
      </c>
      <c r="B619" s="200" t="s">
        <v>704</v>
      </c>
      <c r="C619" s="196">
        <v>43799</v>
      </c>
      <c r="D619" s="193" t="str">
        <f t="shared" ref="D619" si="145">CHOOSE(WEEKDAY(C619),"D","L","M","X","J","V","S")</f>
        <v>S</v>
      </c>
      <c r="E619" s="201">
        <f t="shared" si="144"/>
        <v>48</v>
      </c>
      <c r="F619" s="190">
        <v>16</v>
      </c>
      <c r="G619" s="190">
        <v>41</v>
      </c>
      <c r="H619" s="190">
        <v>7</v>
      </c>
      <c r="I619" s="190">
        <v>4</v>
      </c>
      <c r="J619" s="190">
        <v>9</v>
      </c>
      <c r="K619" s="190">
        <v>2</v>
      </c>
      <c r="L619" s="190">
        <v>25</v>
      </c>
      <c r="M619" s="190">
        <v>3</v>
      </c>
      <c r="N619" s="190" t="s">
        <v>32</v>
      </c>
      <c r="O619" s="195"/>
    </row>
    <row r="620" spans="1:15" x14ac:dyDescent="0.25">
      <c r="A620" s="190">
        <f t="shared" si="48"/>
        <v>931</v>
      </c>
      <c r="B620" s="200" t="s">
        <v>705</v>
      </c>
      <c r="C620" s="196">
        <v>43804</v>
      </c>
      <c r="D620" s="193" t="str">
        <f t="shared" ref="D620:D621" si="146">CHOOSE(WEEKDAY(C620),"D","L","M","X","J","V","S")</f>
        <v>J</v>
      </c>
      <c r="E620" s="193">
        <f t="shared" si="144"/>
        <v>49</v>
      </c>
      <c r="F620" s="190">
        <v>18</v>
      </c>
      <c r="G620" s="190">
        <v>17</v>
      </c>
      <c r="H620" s="190">
        <v>40</v>
      </c>
      <c r="I620" s="190">
        <v>1</v>
      </c>
      <c r="J620" s="190">
        <v>43</v>
      </c>
      <c r="K620" s="190">
        <v>41</v>
      </c>
      <c r="L620" s="190">
        <v>21</v>
      </c>
      <c r="M620" s="190">
        <v>7</v>
      </c>
      <c r="N620" s="190" t="s">
        <v>32</v>
      </c>
      <c r="O620" s="195"/>
    </row>
    <row r="621" spans="1:15" x14ac:dyDescent="0.25">
      <c r="A621" s="190">
        <f t="shared" si="48"/>
        <v>932</v>
      </c>
      <c r="B621" s="200" t="s">
        <v>706</v>
      </c>
      <c r="C621" s="196">
        <v>43806</v>
      </c>
      <c r="D621" s="193" t="str">
        <f t="shared" si="146"/>
        <v>S</v>
      </c>
      <c r="E621" s="193">
        <f t="shared" si="144"/>
        <v>49</v>
      </c>
      <c r="F621" s="190">
        <v>2</v>
      </c>
      <c r="G621" s="190">
        <v>36</v>
      </c>
      <c r="H621" s="190">
        <v>42</v>
      </c>
      <c r="I621" s="190">
        <v>41</v>
      </c>
      <c r="J621" s="190">
        <v>13</v>
      </c>
      <c r="K621" s="190">
        <v>34</v>
      </c>
      <c r="L621" s="190">
        <v>28</v>
      </c>
      <c r="M621" s="190">
        <v>6</v>
      </c>
      <c r="N621" s="190" t="s">
        <v>32</v>
      </c>
      <c r="O621" s="195"/>
    </row>
    <row r="622" spans="1:15" x14ac:dyDescent="0.25">
      <c r="A622" s="190">
        <f t="shared" si="48"/>
        <v>933</v>
      </c>
      <c r="B622" s="200" t="s">
        <v>707</v>
      </c>
      <c r="C622" s="203">
        <v>43811</v>
      </c>
      <c r="D622" s="201" t="str">
        <f t="shared" ref="D622:D627" si="147">CHOOSE(WEEKDAY(C622),"D","L","M","X","J","V","S")</f>
        <v>J</v>
      </c>
      <c r="E622" s="201">
        <f t="shared" si="144"/>
        <v>50</v>
      </c>
      <c r="F622" s="190">
        <v>32</v>
      </c>
      <c r="G622" s="190">
        <v>31</v>
      </c>
      <c r="H622" s="190">
        <v>13</v>
      </c>
      <c r="I622" s="190">
        <v>40</v>
      </c>
      <c r="J622" s="190">
        <v>33</v>
      </c>
      <c r="K622" s="190">
        <v>2</v>
      </c>
      <c r="L622" s="190">
        <v>5</v>
      </c>
      <c r="M622" s="190">
        <v>9</v>
      </c>
      <c r="N622" s="190" t="s">
        <v>32</v>
      </c>
      <c r="O622" s="195"/>
    </row>
    <row r="623" spans="1:15" x14ac:dyDescent="0.25">
      <c r="A623" s="190">
        <f t="shared" si="48"/>
        <v>934</v>
      </c>
      <c r="B623" s="200" t="s">
        <v>708</v>
      </c>
      <c r="C623" s="203">
        <v>43813</v>
      </c>
      <c r="D623" s="201" t="str">
        <f t="shared" si="147"/>
        <v>S</v>
      </c>
      <c r="E623" s="193">
        <f t="shared" si="144"/>
        <v>50</v>
      </c>
      <c r="F623" s="190">
        <v>6</v>
      </c>
      <c r="G623" s="190">
        <v>30</v>
      </c>
      <c r="H623" s="190">
        <v>16</v>
      </c>
      <c r="I623" s="190">
        <v>41</v>
      </c>
      <c r="J623" s="190">
        <v>32</v>
      </c>
      <c r="K623" s="190">
        <v>18</v>
      </c>
      <c r="L623" s="190">
        <v>19</v>
      </c>
      <c r="M623" s="190">
        <v>4</v>
      </c>
      <c r="N623" s="190" t="s">
        <v>32</v>
      </c>
      <c r="O623" s="195"/>
    </row>
    <row r="624" spans="1:15" x14ac:dyDescent="0.25">
      <c r="A624" s="190">
        <f t="shared" si="48"/>
        <v>935</v>
      </c>
      <c r="B624" s="200" t="s">
        <v>709</v>
      </c>
      <c r="C624" s="203">
        <v>43818</v>
      </c>
      <c r="D624" s="201" t="str">
        <f t="shared" si="147"/>
        <v>J</v>
      </c>
      <c r="E624" s="193">
        <f t="shared" ref="E624:E629" si="148">WEEKNUM(C624,21)</f>
        <v>51</v>
      </c>
      <c r="F624" s="190">
        <v>48</v>
      </c>
      <c r="G624" s="190">
        <v>37</v>
      </c>
      <c r="H624" s="190">
        <v>31</v>
      </c>
      <c r="I624" s="190">
        <v>19</v>
      </c>
      <c r="J624" s="190">
        <v>40</v>
      </c>
      <c r="K624" s="190">
        <v>32</v>
      </c>
      <c r="L624" s="190">
        <v>36</v>
      </c>
      <c r="M624" s="190">
        <v>1</v>
      </c>
      <c r="N624" s="190" t="s">
        <v>32</v>
      </c>
      <c r="O624" s="195"/>
    </row>
    <row r="625" spans="1:15" x14ac:dyDescent="0.25">
      <c r="A625" s="190">
        <f t="shared" si="48"/>
        <v>936</v>
      </c>
      <c r="B625" s="200" t="s">
        <v>710</v>
      </c>
      <c r="C625" s="203">
        <v>43820</v>
      </c>
      <c r="D625" s="201" t="str">
        <f t="shared" si="147"/>
        <v>S</v>
      </c>
      <c r="E625" s="193">
        <f t="shared" si="148"/>
        <v>51</v>
      </c>
      <c r="F625" s="190">
        <v>38</v>
      </c>
      <c r="G625" s="190">
        <v>42</v>
      </c>
      <c r="H625" s="190">
        <v>37</v>
      </c>
      <c r="I625" s="190">
        <v>11</v>
      </c>
      <c r="J625" s="190">
        <v>8</v>
      </c>
      <c r="K625" s="190">
        <v>45</v>
      </c>
      <c r="L625" s="190">
        <v>17</v>
      </c>
      <c r="M625" s="190">
        <v>2</v>
      </c>
      <c r="N625" s="190" t="s">
        <v>32</v>
      </c>
      <c r="O625" s="195"/>
    </row>
    <row r="626" spans="1:15" x14ac:dyDescent="0.25">
      <c r="A626" s="190">
        <f t="shared" si="48"/>
        <v>937</v>
      </c>
      <c r="B626" s="200" t="s">
        <v>711</v>
      </c>
      <c r="C626" s="203">
        <v>43825</v>
      </c>
      <c r="D626" s="201" t="str">
        <f t="shared" si="147"/>
        <v>J</v>
      </c>
      <c r="E626" s="193">
        <f t="shared" si="148"/>
        <v>52</v>
      </c>
      <c r="F626" s="190">
        <v>46</v>
      </c>
      <c r="G626" s="190">
        <v>13</v>
      </c>
      <c r="H626" s="190">
        <v>35</v>
      </c>
      <c r="I626" s="190">
        <v>45</v>
      </c>
      <c r="J626" s="190">
        <v>47</v>
      </c>
      <c r="K626" s="190">
        <v>43</v>
      </c>
      <c r="L626" s="190">
        <v>2</v>
      </c>
      <c r="M626" s="190">
        <v>6</v>
      </c>
      <c r="N626" s="190" t="s">
        <v>32</v>
      </c>
      <c r="O626" s="195"/>
    </row>
    <row r="627" spans="1:15" x14ac:dyDescent="0.25">
      <c r="A627" s="190">
        <f t="shared" si="48"/>
        <v>938</v>
      </c>
      <c r="B627" s="200" t="s">
        <v>712</v>
      </c>
      <c r="C627" s="203">
        <v>43827</v>
      </c>
      <c r="D627" s="201" t="str">
        <f t="shared" si="147"/>
        <v>S</v>
      </c>
      <c r="E627" s="193">
        <f t="shared" si="148"/>
        <v>52</v>
      </c>
      <c r="F627" s="190">
        <v>48</v>
      </c>
      <c r="G627" s="190">
        <v>27</v>
      </c>
      <c r="H627" s="190">
        <v>5</v>
      </c>
      <c r="I627" s="190">
        <v>7</v>
      </c>
      <c r="J627" s="190">
        <v>42</v>
      </c>
      <c r="K627" s="190">
        <v>39</v>
      </c>
      <c r="L627" s="190">
        <v>14</v>
      </c>
      <c r="M627" s="190">
        <v>1</v>
      </c>
      <c r="N627" s="190" t="s">
        <v>32</v>
      </c>
      <c r="O627" s="195"/>
    </row>
    <row r="628" spans="1:15" x14ac:dyDescent="0.25">
      <c r="A628" s="190">
        <f t="shared" si="48"/>
        <v>939</v>
      </c>
      <c r="B628" s="200" t="s">
        <v>735</v>
      </c>
      <c r="C628" s="203">
        <v>43832</v>
      </c>
      <c r="D628" s="201" t="str">
        <f t="shared" ref="D628" si="149">CHOOSE(WEEKDAY(C628),"D","L","M","X","J","V","S")</f>
        <v>J</v>
      </c>
      <c r="E628" s="193">
        <f t="shared" si="148"/>
        <v>1</v>
      </c>
      <c r="F628" s="190">
        <v>25</v>
      </c>
      <c r="G628" s="190">
        <v>32</v>
      </c>
      <c r="H628" s="190">
        <v>44</v>
      </c>
      <c r="I628" s="190">
        <v>11</v>
      </c>
      <c r="J628" s="190">
        <v>46</v>
      </c>
      <c r="K628" s="190">
        <v>40</v>
      </c>
      <c r="L628" s="190">
        <v>12</v>
      </c>
      <c r="M628" s="190">
        <v>2</v>
      </c>
      <c r="N628" s="190" t="s">
        <v>32</v>
      </c>
      <c r="O628" s="195"/>
    </row>
    <row r="629" spans="1:15" x14ac:dyDescent="0.25">
      <c r="A629" s="190">
        <f t="shared" si="48"/>
        <v>940</v>
      </c>
      <c r="B629" s="200" t="s">
        <v>736</v>
      </c>
      <c r="C629" s="203">
        <v>43834</v>
      </c>
      <c r="D629" s="201" t="str">
        <f t="shared" ref="D629" si="150">CHOOSE(WEEKDAY(C629),"D","L","M","X","J","V","S")</f>
        <v>S</v>
      </c>
      <c r="E629" s="193">
        <f t="shared" si="148"/>
        <v>1</v>
      </c>
      <c r="F629" s="202">
        <v>22</v>
      </c>
      <c r="G629" s="202">
        <v>44</v>
      </c>
      <c r="H629" s="202">
        <v>2</v>
      </c>
      <c r="I629" s="202">
        <v>27</v>
      </c>
      <c r="J629" s="202">
        <v>30</v>
      </c>
      <c r="K629" s="202">
        <v>1</v>
      </c>
      <c r="L629" s="202">
        <v>36</v>
      </c>
      <c r="M629" s="202">
        <v>5</v>
      </c>
      <c r="N629" s="190" t="s">
        <v>32</v>
      </c>
      <c r="O629" s="195"/>
    </row>
    <row r="630" spans="1:15" x14ac:dyDescent="0.25">
      <c r="A630" s="190">
        <f t="shared" si="48"/>
        <v>941</v>
      </c>
      <c r="B630" s="200" t="s">
        <v>737</v>
      </c>
      <c r="C630" s="203">
        <v>43839</v>
      </c>
      <c r="D630" s="201" t="str">
        <f t="shared" ref="D630" si="151">CHOOSE(WEEKDAY(C630),"D","L","M","X","J","V","S")</f>
        <v>J</v>
      </c>
      <c r="E630" s="193">
        <f t="shared" ref="E630" si="152">WEEKNUM(C630,21)</f>
        <v>2</v>
      </c>
      <c r="F630" s="190">
        <v>3</v>
      </c>
      <c r="G630" s="190">
        <v>48</v>
      </c>
      <c r="H630" s="190">
        <v>36</v>
      </c>
      <c r="I630" s="190">
        <v>19</v>
      </c>
      <c r="J630" s="190">
        <v>44</v>
      </c>
      <c r="K630" s="190">
        <v>34</v>
      </c>
      <c r="L630" s="190">
        <v>4</v>
      </c>
      <c r="M630" s="190">
        <v>3</v>
      </c>
      <c r="N630" s="190" t="s">
        <v>32</v>
      </c>
      <c r="O630" s="195"/>
    </row>
    <row r="631" spans="1:15" x14ac:dyDescent="0.25">
      <c r="A631" s="190">
        <f t="shared" si="48"/>
        <v>942</v>
      </c>
      <c r="B631" s="200" t="s">
        <v>738</v>
      </c>
      <c r="C631" s="203">
        <v>43841</v>
      </c>
      <c r="D631" s="201" t="str">
        <f t="shared" ref="D631" si="153">CHOOSE(WEEKDAY(C631),"D","L","M","X","J","V","S")</f>
        <v>S</v>
      </c>
      <c r="E631" s="193">
        <f t="shared" ref="E631" si="154">WEEKNUM(C631,21)</f>
        <v>2</v>
      </c>
      <c r="F631" s="202">
        <v>24</v>
      </c>
      <c r="G631" s="202">
        <v>13</v>
      </c>
      <c r="H631" s="202">
        <v>14</v>
      </c>
      <c r="I631" s="202">
        <v>41</v>
      </c>
      <c r="J631" s="202">
        <v>23</v>
      </c>
      <c r="K631" s="202">
        <v>15</v>
      </c>
      <c r="L631" s="202">
        <v>39</v>
      </c>
      <c r="M631" s="202">
        <v>7</v>
      </c>
      <c r="N631" s="190" t="s">
        <v>32</v>
      </c>
      <c r="O631" s="195"/>
    </row>
    <row r="632" spans="1:15" x14ac:dyDescent="0.25">
      <c r="A632" s="190">
        <f t="shared" si="48"/>
        <v>943</v>
      </c>
      <c r="B632" s="200" t="s">
        <v>739</v>
      </c>
      <c r="C632" s="203">
        <v>43846</v>
      </c>
      <c r="D632" s="201" t="str">
        <f t="shared" ref="D632" si="155">CHOOSE(WEEKDAY(C632),"D","L","M","X","J","V","S")</f>
        <v>J</v>
      </c>
      <c r="E632" s="193">
        <f t="shared" ref="E632:E637" si="156">WEEKNUM(C632,21)</f>
        <v>3</v>
      </c>
      <c r="F632" s="190">
        <v>18</v>
      </c>
      <c r="G632" s="190">
        <v>17</v>
      </c>
      <c r="H632" s="190">
        <v>46</v>
      </c>
      <c r="I632" s="190">
        <v>1</v>
      </c>
      <c r="J632" s="190">
        <v>30</v>
      </c>
      <c r="K632" s="190">
        <v>12</v>
      </c>
      <c r="L632" s="190">
        <v>11</v>
      </c>
      <c r="M632" s="190">
        <v>2</v>
      </c>
      <c r="N632" s="190" t="s">
        <v>32</v>
      </c>
      <c r="O632" s="195"/>
    </row>
    <row r="633" spans="1:15" x14ac:dyDescent="0.25">
      <c r="A633" s="190">
        <f t="shared" si="48"/>
        <v>944</v>
      </c>
      <c r="B633" s="200" t="s">
        <v>740</v>
      </c>
      <c r="C633" s="203">
        <v>43848</v>
      </c>
      <c r="D633" s="201" t="str">
        <f t="shared" ref="D633" si="157">CHOOSE(WEEKDAY(C633),"D","L","M","X","J","V","S")</f>
        <v>S</v>
      </c>
      <c r="E633" s="193">
        <f t="shared" si="156"/>
        <v>3</v>
      </c>
      <c r="F633" s="190">
        <v>12</v>
      </c>
      <c r="G633" s="190">
        <v>7</v>
      </c>
      <c r="H633" s="190">
        <v>37</v>
      </c>
      <c r="I633" s="190">
        <v>17</v>
      </c>
      <c r="J633" s="190">
        <v>33</v>
      </c>
      <c r="K633" s="190">
        <v>23</v>
      </c>
      <c r="L633" s="190">
        <v>44</v>
      </c>
      <c r="M633" s="190">
        <v>6</v>
      </c>
      <c r="N633" s="190" t="s">
        <v>32</v>
      </c>
      <c r="O633" s="195"/>
    </row>
    <row r="634" spans="1:15" x14ac:dyDescent="0.25">
      <c r="A634" s="190">
        <f t="shared" si="48"/>
        <v>945</v>
      </c>
      <c r="B634" s="200" t="s">
        <v>741</v>
      </c>
      <c r="C634" s="203">
        <v>43853</v>
      </c>
      <c r="D634" s="201" t="str">
        <f t="shared" ref="D634" si="158">CHOOSE(WEEKDAY(C634),"D","L","M","X","J","V","S")</f>
        <v>J</v>
      </c>
      <c r="E634" s="193">
        <f t="shared" si="156"/>
        <v>4</v>
      </c>
      <c r="F634" s="190">
        <v>18</v>
      </c>
      <c r="G634" s="190">
        <v>40</v>
      </c>
      <c r="H634" s="190">
        <v>38</v>
      </c>
      <c r="I634" s="190">
        <v>2</v>
      </c>
      <c r="J634" s="190">
        <v>19</v>
      </c>
      <c r="K634" s="190">
        <v>17</v>
      </c>
      <c r="L634" s="190">
        <v>9</v>
      </c>
      <c r="M634" s="190">
        <v>1</v>
      </c>
      <c r="N634" s="190" t="s">
        <v>32</v>
      </c>
      <c r="O634" s="195"/>
    </row>
    <row r="635" spans="1:15" x14ac:dyDescent="0.25">
      <c r="A635" s="190">
        <f t="shared" si="48"/>
        <v>946</v>
      </c>
      <c r="B635" s="200" t="s">
        <v>742</v>
      </c>
      <c r="C635" s="203">
        <v>43855</v>
      </c>
      <c r="D635" s="201" t="str">
        <f t="shared" ref="D635" si="159">CHOOSE(WEEKDAY(C635),"D","L","M","X","J","V","S")</f>
        <v>S</v>
      </c>
      <c r="E635" s="193">
        <f t="shared" si="156"/>
        <v>4</v>
      </c>
      <c r="F635" s="190">
        <v>20</v>
      </c>
      <c r="G635" s="190">
        <v>44</v>
      </c>
      <c r="H635" s="190">
        <v>28</v>
      </c>
      <c r="I635" s="190">
        <v>3</v>
      </c>
      <c r="J635" s="190">
        <v>27</v>
      </c>
      <c r="K635" s="190">
        <v>46</v>
      </c>
      <c r="L635" s="190">
        <v>14</v>
      </c>
      <c r="M635" s="190">
        <v>7</v>
      </c>
      <c r="N635" s="190" t="s">
        <v>32</v>
      </c>
      <c r="O635" s="195"/>
    </row>
    <row r="636" spans="1:15" x14ac:dyDescent="0.25">
      <c r="A636" s="190">
        <f t="shared" si="48"/>
        <v>947</v>
      </c>
      <c r="B636" s="200" t="s">
        <v>743</v>
      </c>
      <c r="C636" s="203">
        <v>43860</v>
      </c>
      <c r="D636" s="201" t="str">
        <f t="shared" ref="D636" si="160">CHOOSE(WEEKDAY(C636),"D","L","M","X","J","V","S")</f>
        <v>J</v>
      </c>
      <c r="E636" s="201">
        <f t="shared" si="156"/>
        <v>5</v>
      </c>
      <c r="F636" s="202">
        <v>29</v>
      </c>
      <c r="G636" s="202">
        <v>19</v>
      </c>
      <c r="H636" s="202">
        <v>25</v>
      </c>
      <c r="I636" s="202">
        <v>42</v>
      </c>
      <c r="J636" s="202">
        <v>28</v>
      </c>
      <c r="K636" s="202">
        <v>34</v>
      </c>
      <c r="L636" s="202">
        <v>33</v>
      </c>
      <c r="M636" s="202">
        <v>9</v>
      </c>
      <c r="N636" s="190" t="s">
        <v>32</v>
      </c>
      <c r="O636" s="195"/>
    </row>
    <row r="637" spans="1:15" x14ac:dyDescent="0.25">
      <c r="A637" s="190">
        <f t="shared" si="48"/>
        <v>948</v>
      </c>
      <c r="B637" s="200" t="s">
        <v>744</v>
      </c>
      <c r="C637" s="203">
        <v>43862</v>
      </c>
      <c r="D637" s="201" t="str">
        <f t="shared" ref="D637" si="161">CHOOSE(WEEKDAY(C637),"D","L","M","X","J","V","S")</f>
        <v>S</v>
      </c>
      <c r="E637" s="193">
        <f t="shared" si="156"/>
        <v>5</v>
      </c>
      <c r="F637" s="190">
        <v>41</v>
      </c>
      <c r="G637" s="190">
        <v>36</v>
      </c>
      <c r="H637" s="190">
        <v>13</v>
      </c>
      <c r="I637" s="190">
        <v>39</v>
      </c>
      <c r="J637" s="190">
        <v>15</v>
      </c>
      <c r="K637" s="190">
        <v>40</v>
      </c>
      <c r="L637" s="190">
        <v>33</v>
      </c>
      <c r="M637" s="190">
        <v>1</v>
      </c>
      <c r="N637" s="190" t="s">
        <v>32</v>
      </c>
      <c r="O637" s="195"/>
    </row>
    <row r="638" spans="1:15" x14ac:dyDescent="0.25">
      <c r="A638" s="190">
        <f t="shared" si="48"/>
        <v>949</v>
      </c>
      <c r="B638" s="200" t="s">
        <v>745</v>
      </c>
      <c r="C638" s="203">
        <v>43867</v>
      </c>
      <c r="D638" s="201" t="str">
        <f t="shared" ref="D638" si="162">CHOOSE(WEEKDAY(C638),"D","L","M","X","J","V","S")</f>
        <v>J</v>
      </c>
      <c r="E638" s="193">
        <f t="shared" ref="E638" si="163">WEEKNUM(C638,21)</f>
        <v>6</v>
      </c>
      <c r="F638" s="204">
        <v>28</v>
      </c>
      <c r="G638" s="204">
        <v>16</v>
      </c>
      <c r="H638" s="204">
        <v>14</v>
      </c>
      <c r="I638" s="204">
        <v>45</v>
      </c>
      <c r="J638" s="204">
        <v>47</v>
      </c>
      <c r="K638" s="204">
        <v>33</v>
      </c>
      <c r="L638" s="204">
        <v>18</v>
      </c>
      <c r="M638" s="204">
        <v>3</v>
      </c>
      <c r="N638" s="190" t="s">
        <v>32</v>
      </c>
      <c r="O638" s="195"/>
    </row>
    <row r="639" spans="1:15" x14ac:dyDescent="0.25">
      <c r="A639" s="190">
        <f t="shared" si="48"/>
        <v>950</v>
      </c>
      <c r="B639" s="200" t="s">
        <v>746</v>
      </c>
      <c r="C639" s="203">
        <v>43869</v>
      </c>
      <c r="D639" s="201" t="str">
        <f t="shared" ref="D639" si="164">CHOOSE(WEEKDAY(C639),"D","L","M","X","J","V","S")</f>
        <v>S</v>
      </c>
      <c r="E639" s="193">
        <f t="shared" ref="E639:E644" si="165">WEEKNUM(C639,21)</f>
        <v>6</v>
      </c>
      <c r="F639" s="190">
        <v>49</v>
      </c>
      <c r="G639" s="190">
        <v>25</v>
      </c>
      <c r="H639" s="190">
        <v>4</v>
      </c>
      <c r="I639" s="190">
        <v>20</v>
      </c>
      <c r="J639" s="190">
        <v>46</v>
      </c>
      <c r="K639" s="190">
        <v>28</v>
      </c>
      <c r="L639" s="190">
        <v>16</v>
      </c>
      <c r="M639" s="190">
        <v>2</v>
      </c>
      <c r="N639" s="190" t="s">
        <v>32</v>
      </c>
      <c r="O639" s="195"/>
    </row>
    <row r="640" spans="1:15" x14ac:dyDescent="0.25">
      <c r="A640" s="190">
        <f t="shared" si="48"/>
        <v>951</v>
      </c>
      <c r="B640" s="200" t="s">
        <v>747</v>
      </c>
      <c r="C640" s="203">
        <v>43874</v>
      </c>
      <c r="D640" s="201" t="str">
        <f t="shared" ref="D640:D641" si="166">CHOOSE(WEEKDAY(C640),"D","L","M","X","J","V","S")</f>
        <v>J</v>
      </c>
      <c r="E640" s="193">
        <f t="shared" si="165"/>
        <v>7</v>
      </c>
      <c r="F640" s="202">
        <v>45</v>
      </c>
      <c r="G640" s="202">
        <v>40</v>
      </c>
      <c r="H640" s="202">
        <v>4</v>
      </c>
      <c r="I640" s="202">
        <v>36</v>
      </c>
      <c r="J640" s="202">
        <v>20</v>
      </c>
      <c r="K640" s="202">
        <v>12</v>
      </c>
      <c r="L640" s="202">
        <v>18</v>
      </c>
      <c r="M640" s="202">
        <v>0</v>
      </c>
      <c r="N640" s="190" t="s">
        <v>32</v>
      </c>
      <c r="O640" s="195"/>
    </row>
    <row r="641" spans="1:15" x14ac:dyDescent="0.25">
      <c r="A641" s="190">
        <f t="shared" si="48"/>
        <v>952</v>
      </c>
      <c r="B641" s="200" t="s">
        <v>748</v>
      </c>
      <c r="C641" s="203">
        <v>43876</v>
      </c>
      <c r="D641" s="201" t="str">
        <f t="shared" si="166"/>
        <v>S</v>
      </c>
      <c r="E641" s="193">
        <f t="shared" si="165"/>
        <v>7</v>
      </c>
      <c r="F641" s="190">
        <v>9</v>
      </c>
      <c r="G641" s="190">
        <v>7</v>
      </c>
      <c r="H641" s="190">
        <v>30</v>
      </c>
      <c r="I641" s="190">
        <v>44</v>
      </c>
      <c r="J641" s="190">
        <v>45</v>
      </c>
      <c r="K641" s="190">
        <v>3</v>
      </c>
      <c r="L641" s="190">
        <v>31</v>
      </c>
      <c r="M641" s="190">
        <v>9</v>
      </c>
      <c r="N641" s="190" t="s">
        <v>32</v>
      </c>
      <c r="O641" s="195"/>
    </row>
    <row r="642" spans="1:15" x14ac:dyDescent="0.25">
      <c r="A642" s="190">
        <f t="shared" si="48"/>
        <v>953</v>
      </c>
      <c r="B642" s="200" t="s">
        <v>749</v>
      </c>
      <c r="C642" s="203">
        <v>43881</v>
      </c>
      <c r="D642" s="201" t="str">
        <f t="shared" ref="D642" si="167">CHOOSE(WEEKDAY(C642),"D","L","M","X","J","V","S")</f>
        <v>J</v>
      </c>
      <c r="E642" s="193">
        <f t="shared" si="165"/>
        <v>8</v>
      </c>
      <c r="F642" s="190">
        <v>31</v>
      </c>
      <c r="G642" s="190">
        <v>3</v>
      </c>
      <c r="H642" s="190">
        <v>23</v>
      </c>
      <c r="I642" s="190">
        <v>15</v>
      </c>
      <c r="J642" s="190">
        <v>18</v>
      </c>
      <c r="K642" s="190">
        <v>39</v>
      </c>
      <c r="L642" s="190">
        <v>26</v>
      </c>
      <c r="M642" s="190">
        <v>5</v>
      </c>
      <c r="N642" s="190" t="s">
        <v>32</v>
      </c>
      <c r="O642" s="195"/>
    </row>
    <row r="643" spans="1:15" x14ac:dyDescent="0.25">
      <c r="A643" s="190">
        <f t="shared" si="48"/>
        <v>954</v>
      </c>
      <c r="B643" s="200" t="s">
        <v>750</v>
      </c>
      <c r="C643" s="203">
        <v>43883</v>
      </c>
      <c r="D643" s="201" t="str">
        <f t="shared" ref="D643" si="168">CHOOSE(WEEKDAY(C643),"D","L","M","X","J","V","S")</f>
        <v>S</v>
      </c>
      <c r="E643" s="193">
        <f t="shared" si="165"/>
        <v>8</v>
      </c>
      <c r="F643" s="190">
        <v>44</v>
      </c>
      <c r="G643" s="190">
        <v>25</v>
      </c>
      <c r="H643" s="190">
        <v>31</v>
      </c>
      <c r="I643" s="190">
        <v>7</v>
      </c>
      <c r="J643" s="190">
        <v>12</v>
      </c>
      <c r="K643" s="190">
        <v>37</v>
      </c>
      <c r="L643" s="190">
        <v>39</v>
      </c>
      <c r="M643" s="190">
        <v>4</v>
      </c>
      <c r="N643" s="190" t="s">
        <v>32</v>
      </c>
      <c r="O643" s="195"/>
    </row>
    <row r="644" spans="1:15" x14ac:dyDescent="0.25">
      <c r="A644" s="190">
        <f t="shared" si="48"/>
        <v>955</v>
      </c>
      <c r="B644" s="200" t="s">
        <v>751</v>
      </c>
      <c r="C644" s="203">
        <v>43888</v>
      </c>
      <c r="D644" s="201" t="str">
        <f t="shared" ref="D644" si="169">CHOOSE(WEEKDAY(C644),"D","L","M","X","J","V","S")</f>
        <v>J</v>
      </c>
      <c r="E644" s="193">
        <f t="shared" si="165"/>
        <v>9</v>
      </c>
      <c r="F644" s="190">
        <v>18</v>
      </c>
      <c r="G644" s="190">
        <v>24</v>
      </c>
      <c r="H644" s="190">
        <v>25</v>
      </c>
      <c r="I644" s="190">
        <v>16</v>
      </c>
      <c r="J644" s="190">
        <v>34</v>
      </c>
      <c r="K644" s="190">
        <v>42</v>
      </c>
      <c r="L644" s="190">
        <v>11</v>
      </c>
      <c r="M644" s="190">
        <v>7</v>
      </c>
      <c r="N644" s="190" t="s">
        <v>32</v>
      </c>
      <c r="O644" s="195"/>
    </row>
    <row r="645" spans="1:15" x14ac:dyDescent="0.25">
      <c r="A645" s="190">
        <f t="shared" si="48"/>
        <v>956</v>
      </c>
      <c r="B645" s="200" t="s">
        <v>752</v>
      </c>
      <c r="C645" s="203">
        <v>43890</v>
      </c>
      <c r="D645" s="201" t="str">
        <f t="shared" ref="D645" si="170">CHOOSE(WEEKDAY(C645),"D","L","M","X","J","V","S")</f>
        <v>S</v>
      </c>
      <c r="E645" s="193">
        <f t="shared" ref="E645" si="171">WEEKNUM(C645,21)</f>
        <v>9</v>
      </c>
      <c r="F645" s="190">
        <v>17</v>
      </c>
      <c r="G645" s="190">
        <v>41</v>
      </c>
      <c r="H645" s="190">
        <v>3</v>
      </c>
      <c r="I645" s="190">
        <v>47</v>
      </c>
      <c r="J645" s="190">
        <v>36</v>
      </c>
      <c r="K645" s="190">
        <v>28</v>
      </c>
      <c r="L645" s="190">
        <v>49</v>
      </c>
      <c r="M645" s="190">
        <v>4</v>
      </c>
      <c r="N645" s="190" t="s">
        <v>32</v>
      </c>
      <c r="O645" s="195"/>
    </row>
    <row r="646" spans="1:15" x14ac:dyDescent="0.25">
      <c r="A646" s="190">
        <f t="shared" si="48"/>
        <v>957</v>
      </c>
      <c r="B646" s="200" t="s">
        <v>753</v>
      </c>
      <c r="C646" s="203">
        <v>43895</v>
      </c>
      <c r="D646" s="201" t="str">
        <f t="shared" ref="D646:D647" si="172">CHOOSE(WEEKDAY(C646),"D","L","M","X","J","V","S")</f>
        <v>J</v>
      </c>
      <c r="E646" s="193">
        <f t="shared" ref="E646" si="173">WEEKNUM(C646,21)</f>
        <v>10</v>
      </c>
      <c r="F646" s="202">
        <v>5</v>
      </c>
      <c r="G646" s="202">
        <v>46</v>
      </c>
      <c r="H646" s="202">
        <v>49</v>
      </c>
      <c r="I646" s="202">
        <v>15</v>
      </c>
      <c r="J646" s="202">
        <v>19</v>
      </c>
      <c r="K646" s="202">
        <v>27</v>
      </c>
      <c r="L646" s="202">
        <v>39</v>
      </c>
      <c r="M646" s="202">
        <v>3</v>
      </c>
      <c r="N646" s="190" t="s">
        <v>32</v>
      </c>
      <c r="O646" s="195"/>
    </row>
    <row r="647" spans="1:15" x14ac:dyDescent="0.25">
      <c r="A647" s="190">
        <f t="shared" si="48"/>
        <v>958</v>
      </c>
      <c r="B647" s="200" t="s">
        <v>754</v>
      </c>
      <c r="C647" s="203">
        <v>43897</v>
      </c>
      <c r="D647" s="201" t="str">
        <f t="shared" si="172"/>
        <v>S</v>
      </c>
      <c r="E647" s="193">
        <f t="shared" ref="E647:E652" si="174">WEEKNUM(C647,21)</f>
        <v>10</v>
      </c>
      <c r="F647" s="190">
        <v>22</v>
      </c>
      <c r="G647" s="190">
        <v>3</v>
      </c>
      <c r="H647" s="190">
        <v>29</v>
      </c>
      <c r="I647" s="190">
        <v>16</v>
      </c>
      <c r="J647" s="190">
        <v>33</v>
      </c>
      <c r="K647" s="190">
        <v>5</v>
      </c>
      <c r="L647" s="190">
        <v>1</v>
      </c>
      <c r="M647" s="190">
        <v>4</v>
      </c>
      <c r="N647" s="190" t="s">
        <v>32</v>
      </c>
      <c r="O647" s="195"/>
    </row>
    <row r="648" spans="1:15" x14ac:dyDescent="0.25">
      <c r="A648" s="190">
        <f t="shared" si="48"/>
        <v>959</v>
      </c>
      <c r="B648" s="200" t="s">
        <v>755</v>
      </c>
      <c r="C648" s="203">
        <v>43902</v>
      </c>
      <c r="D648" s="201" t="str">
        <f t="shared" ref="D648:D651" si="175">CHOOSE(WEEKDAY(C648),"D","L","M","X","J","V","S")</f>
        <v>J</v>
      </c>
      <c r="E648" s="193">
        <f t="shared" si="174"/>
        <v>11</v>
      </c>
      <c r="F648" s="190">
        <v>16</v>
      </c>
      <c r="G648" s="190">
        <v>38</v>
      </c>
      <c r="H648" s="190">
        <v>49</v>
      </c>
      <c r="I648" s="190">
        <v>15</v>
      </c>
      <c r="J648" s="190">
        <v>13</v>
      </c>
      <c r="K648" s="190">
        <v>27</v>
      </c>
      <c r="L648" s="190">
        <v>7</v>
      </c>
      <c r="M648" s="190">
        <v>0</v>
      </c>
      <c r="N648" s="205" t="s">
        <v>32</v>
      </c>
      <c r="O648" s="195"/>
    </row>
    <row r="649" spans="1:15" x14ac:dyDescent="0.25">
      <c r="A649" s="190">
        <f t="shared" si="48"/>
        <v>960</v>
      </c>
      <c r="B649" s="200" t="s">
        <v>756</v>
      </c>
      <c r="C649" s="203">
        <v>43904</v>
      </c>
      <c r="D649" s="201" t="str">
        <f t="shared" si="175"/>
        <v>S</v>
      </c>
      <c r="E649" s="193">
        <f t="shared" si="174"/>
        <v>11</v>
      </c>
      <c r="F649" s="190">
        <v>34</v>
      </c>
      <c r="G649" s="190">
        <v>37</v>
      </c>
      <c r="H649" s="190">
        <v>31</v>
      </c>
      <c r="I649" s="190">
        <v>9</v>
      </c>
      <c r="J649" s="190">
        <v>20</v>
      </c>
      <c r="K649" s="190">
        <v>45</v>
      </c>
      <c r="L649" s="190">
        <v>44</v>
      </c>
      <c r="M649" s="190">
        <v>7</v>
      </c>
      <c r="N649" s="190" t="s">
        <v>32</v>
      </c>
      <c r="O649" s="195"/>
    </row>
    <row r="650" spans="1:15" x14ac:dyDescent="0.25">
      <c r="A650" s="190">
        <f t="shared" ref="A650:A679" si="176">+A649+1</f>
        <v>961</v>
      </c>
      <c r="B650" s="200" t="s">
        <v>729</v>
      </c>
      <c r="C650" s="203">
        <v>43972</v>
      </c>
      <c r="D650" s="201" t="str">
        <f t="shared" si="175"/>
        <v>J</v>
      </c>
      <c r="E650" s="193">
        <f t="shared" si="174"/>
        <v>21</v>
      </c>
      <c r="F650" s="190">
        <v>2</v>
      </c>
      <c r="G650" s="190">
        <v>21</v>
      </c>
      <c r="H650" s="190">
        <v>5</v>
      </c>
      <c r="I650" s="190">
        <v>34</v>
      </c>
      <c r="J650" s="190">
        <v>9</v>
      </c>
      <c r="K650" s="190">
        <v>49</v>
      </c>
      <c r="L650" s="190">
        <v>22</v>
      </c>
      <c r="M650" s="190">
        <v>2</v>
      </c>
      <c r="N650" s="205" t="s">
        <v>32</v>
      </c>
      <c r="O650" s="195"/>
    </row>
    <row r="651" spans="1:15" x14ac:dyDescent="0.25">
      <c r="A651" s="190">
        <f t="shared" si="176"/>
        <v>962</v>
      </c>
      <c r="B651" s="200" t="s">
        <v>730</v>
      </c>
      <c r="C651" s="203">
        <v>43974</v>
      </c>
      <c r="D651" s="201" t="str">
        <f t="shared" si="175"/>
        <v>S</v>
      </c>
      <c r="E651" s="193">
        <f t="shared" si="174"/>
        <v>21</v>
      </c>
      <c r="F651" s="190">
        <v>23</v>
      </c>
      <c r="G651" s="190">
        <v>8</v>
      </c>
      <c r="H651" s="190">
        <v>14</v>
      </c>
      <c r="I651" s="190">
        <v>9</v>
      </c>
      <c r="J651" s="190">
        <v>21</v>
      </c>
      <c r="K651" s="190">
        <v>1</v>
      </c>
      <c r="L651" s="190">
        <v>46</v>
      </c>
      <c r="M651" s="190">
        <v>4</v>
      </c>
      <c r="N651" s="205" t="s">
        <v>32</v>
      </c>
      <c r="O651" s="195"/>
    </row>
    <row r="652" spans="1:15" x14ac:dyDescent="0.25">
      <c r="A652" s="190">
        <f t="shared" si="176"/>
        <v>963</v>
      </c>
      <c r="B652" s="200" t="s">
        <v>731</v>
      </c>
      <c r="C652" s="203">
        <v>43979</v>
      </c>
      <c r="D652" s="201" t="str">
        <f t="shared" ref="D652:D677" si="177">CHOOSE(WEEKDAY(C652),"D","L","M","X","J","V","S")</f>
        <v>J</v>
      </c>
      <c r="E652" s="201">
        <f t="shared" si="174"/>
        <v>22</v>
      </c>
      <c r="F652" s="202">
        <v>28</v>
      </c>
      <c r="G652" s="202">
        <v>24</v>
      </c>
      <c r="H652" s="202">
        <v>18</v>
      </c>
      <c r="I652" s="202">
        <v>31</v>
      </c>
      <c r="J652" s="202">
        <v>49</v>
      </c>
      <c r="K652" s="202">
        <v>42</v>
      </c>
      <c r="L652" s="202">
        <v>8</v>
      </c>
      <c r="M652" s="202">
        <v>1</v>
      </c>
      <c r="N652" s="206" t="s">
        <v>32</v>
      </c>
      <c r="O652" s="195"/>
    </row>
    <row r="653" spans="1:15" x14ac:dyDescent="0.25">
      <c r="A653" s="190">
        <f t="shared" si="176"/>
        <v>964</v>
      </c>
      <c r="B653" s="200" t="s">
        <v>733</v>
      </c>
      <c r="C653" s="203">
        <v>43981</v>
      </c>
      <c r="D653" s="201" t="str">
        <f t="shared" si="177"/>
        <v>S</v>
      </c>
      <c r="E653" s="193">
        <f>WEEKNUM(C653,21)</f>
        <v>22</v>
      </c>
      <c r="F653" s="190">
        <v>4</v>
      </c>
      <c r="G653" s="190">
        <v>40</v>
      </c>
      <c r="H653" s="190">
        <v>36</v>
      </c>
      <c r="I653" s="190">
        <v>17</v>
      </c>
      <c r="J653" s="190">
        <v>2</v>
      </c>
      <c r="K653" s="190">
        <v>15</v>
      </c>
      <c r="L653" s="190">
        <v>34</v>
      </c>
      <c r="M653" s="190">
        <v>5</v>
      </c>
      <c r="N653" s="205" t="s">
        <v>32</v>
      </c>
      <c r="O653" s="195"/>
    </row>
    <row r="654" spans="1:15" x14ac:dyDescent="0.25">
      <c r="A654" s="190">
        <f t="shared" si="176"/>
        <v>965</v>
      </c>
      <c r="B654" s="200" t="s">
        <v>757</v>
      </c>
      <c r="C654" s="203">
        <v>43986</v>
      </c>
      <c r="D654" s="193" t="str">
        <f t="shared" si="177"/>
        <v>J</v>
      </c>
      <c r="E654" s="193">
        <f>WEEKNUM(C654,21)</f>
        <v>23</v>
      </c>
      <c r="F654" s="190">
        <v>21</v>
      </c>
      <c r="G654" s="190">
        <v>12</v>
      </c>
      <c r="H654" s="190">
        <v>16</v>
      </c>
      <c r="I654" s="190">
        <v>22</v>
      </c>
      <c r="J654" s="190">
        <v>9</v>
      </c>
      <c r="K654" s="190">
        <v>23</v>
      </c>
      <c r="L654" s="190">
        <v>34</v>
      </c>
      <c r="M654" s="190">
        <v>8</v>
      </c>
      <c r="N654" s="205" t="s">
        <v>32</v>
      </c>
      <c r="O654" s="195"/>
    </row>
    <row r="655" spans="1:15" x14ac:dyDescent="0.25">
      <c r="A655" s="190">
        <f t="shared" si="176"/>
        <v>966</v>
      </c>
      <c r="B655" s="200" t="s">
        <v>758</v>
      </c>
      <c r="C655" s="203">
        <v>43988</v>
      </c>
      <c r="D655" s="193" t="str">
        <f t="shared" si="177"/>
        <v>S</v>
      </c>
      <c r="E655" s="193">
        <f>WEEKNUM(C655,21)</f>
        <v>23</v>
      </c>
      <c r="F655" s="190">
        <v>30</v>
      </c>
      <c r="G655" s="190">
        <v>28</v>
      </c>
      <c r="H655" s="190">
        <v>9</v>
      </c>
      <c r="I655" s="190">
        <v>48</v>
      </c>
      <c r="J655" s="190">
        <v>7</v>
      </c>
      <c r="K655" s="190">
        <v>3</v>
      </c>
      <c r="L655" s="190">
        <v>16</v>
      </c>
      <c r="M655" s="190">
        <v>4</v>
      </c>
      <c r="N655" s="205" t="s">
        <v>32</v>
      </c>
      <c r="O655" s="195"/>
    </row>
    <row r="656" spans="1:15" x14ac:dyDescent="0.25">
      <c r="A656" s="190">
        <f t="shared" si="176"/>
        <v>967</v>
      </c>
      <c r="B656" s="200" t="s">
        <v>759</v>
      </c>
      <c r="C656" s="203">
        <v>43993</v>
      </c>
      <c r="D656" s="193" t="str">
        <f t="shared" si="177"/>
        <v>J</v>
      </c>
      <c r="E656" s="193">
        <f>WEEKNUM(C656,21)</f>
        <v>24</v>
      </c>
      <c r="F656" s="190">
        <v>28</v>
      </c>
      <c r="G656" s="190">
        <v>3</v>
      </c>
      <c r="H656" s="190">
        <v>38</v>
      </c>
      <c r="I656" s="190">
        <v>30</v>
      </c>
      <c r="J656" s="190">
        <v>1</v>
      </c>
      <c r="K656" s="190">
        <v>40</v>
      </c>
      <c r="L656" s="190">
        <v>37</v>
      </c>
      <c r="M656" s="190">
        <v>1</v>
      </c>
      <c r="N656" s="205" t="s">
        <v>32</v>
      </c>
      <c r="O656" s="195"/>
    </row>
    <row r="657" spans="1:15" x14ac:dyDescent="0.25">
      <c r="A657" s="190">
        <f t="shared" si="176"/>
        <v>968</v>
      </c>
      <c r="B657" s="200" t="s">
        <v>760</v>
      </c>
      <c r="C657" s="203">
        <v>43995</v>
      </c>
      <c r="D657" s="193" t="str">
        <f t="shared" si="177"/>
        <v>S</v>
      </c>
      <c r="E657" s="193">
        <f>WEEKNUM(C657,21)</f>
        <v>24</v>
      </c>
      <c r="F657" s="190">
        <v>38</v>
      </c>
      <c r="G657" s="190">
        <v>13</v>
      </c>
      <c r="H657" s="190">
        <v>19</v>
      </c>
      <c r="I657" s="190">
        <v>31</v>
      </c>
      <c r="J657" s="190">
        <v>16</v>
      </c>
      <c r="K657" s="190">
        <v>14</v>
      </c>
      <c r="L657" s="190">
        <v>15</v>
      </c>
      <c r="M657" s="190">
        <v>9</v>
      </c>
      <c r="N657" s="205" t="s">
        <v>32</v>
      </c>
      <c r="O657" s="195"/>
    </row>
    <row r="658" spans="1:15" x14ac:dyDescent="0.25">
      <c r="A658" s="207">
        <f t="shared" si="176"/>
        <v>969</v>
      </c>
      <c r="B658" s="208" t="s">
        <v>761</v>
      </c>
      <c r="C658" s="196">
        <v>44000</v>
      </c>
      <c r="D658" s="193" t="str">
        <f t="shared" si="177"/>
        <v>J</v>
      </c>
      <c r="E658" s="193">
        <f t="shared" ref="E658:E673" si="178">WEEKNUM(C658,21)</f>
        <v>25</v>
      </c>
      <c r="F658" s="190">
        <v>15</v>
      </c>
      <c r="G658" s="190">
        <v>17</v>
      </c>
      <c r="H658" s="190">
        <v>37</v>
      </c>
      <c r="I658" s="190">
        <v>9</v>
      </c>
      <c r="J658" s="190">
        <v>18</v>
      </c>
      <c r="K658" s="190">
        <v>46</v>
      </c>
      <c r="L658" s="190">
        <v>5</v>
      </c>
      <c r="M658" s="190">
        <v>8</v>
      </c>
      <c r="N658" s="205" t="s">
        <v>32</v>
      </c>
      <c r="O658" s="195"/>
    </row>
    <row r="659" spans="1:15" x14ac:dyDescent="0.25">
      <c r="A659" s="207">
        <f t="shared" si="176"/>
        <v>970</v>
      </c>
      <c r="B659" s="208" t="s">
        <v>762</v>
      </c>
      <c r="C659" s="196">
        <v>44002</v>
      </c>
      <c r="D659" s="193" t="str">
        <f t="shared" si="177"/>
        <v>S</v>
      </c>
      <c r="E659" s="193">
        <f t="shared" si="178"/>
        <v>25</v>
      </c>
      <c r="F659" s="190">
        <v>9</v>
      </c>
      <c r="G659" s="190">
        <v>42</v>
      </c>
      <c r="H659" s="190">
        <v>24</v>
      </c>
      <c r="I659" s="190">
        <v>28</v>
      </c>
      <c r="J659" s="190">
        <v>8</v>
      </c>
      <c r="K659" s="190">
        <v>47</v>
      </c>
      <c r="L659" s="190">
        <v>38</v>
      </c>
      <c r="M659" s="190">
        <v>1</v>
      </c>
      <c r="N659" s="205" t="s">
        <v>32</v>
      </c>
      <c r="O659" s="195"/>
    </row>
    <row r="660" spans="1:15" x14ac:dyDescent="0.25">
      <c r="A660" s="207">
        <f t="shared" si="176"/>
        <v>971</v>
      </c>
      <c r="B660" s="208" t="s">
        <v>763</v>
      </c>
      <c r="C660" s="196">
        <v>44007</v>
      </c>
      <c r="D660" s="193" t="str">
        <f t="shared" si="177"/>
        <v>J</v>
      </c>
      <c r="E660" s="193">
        <f t="shared" si="178"/>
        <v>26</v>
      </c>
      <c r="F660" s="190">
        <v>30</v>
      </c>
      <c r="G660" s="190">
        <v>32</v>
      </c>
      <c r="H660" s="190">
        <v>27</v>
      </c>
      <c r="I660" s="190">
        <v>47</v>
      </c>
      <c r="J660" s="190">
        <v>35</v>
      </c>
      <c r="K660" s="190">
        <v>42</v>
      </c>
      <c r="L660" s="190">
        <v>7</v>
      </c>
      <c r="M660" s="190">
        <v>0</v>
      </c>
      <c r="N660" s="205" t="s">
        <v>32</v>
      </c>
      <c r="O660" s="195"/>
    </row>
    <row r="661" spans="1:15" x14ac:dyDescent="0.25">
      <c r="A661" s="207">
        <f t="shared" si="176"/>
        <v>972</v>
      </c>
      <c r="B661" s="208" t="s">
        <v>764</v>
      </c>
      <c r="C661" s="196">
        <v>44009</v>
      </c>
      <c r="D661" s="193" t="str">
        <f t="shared" si="177"/>
        <v>S</v>
      </c>
      <c r="E661" s="201">
        <f t="shared" si="178"/>
        <v>26</v>
      </c>
      <c r="F661" s="190">
        <v>18</v>
      </c>
      <c r="G661" s="190">
        <v>28</v>
      </c>
      <c r="H661" s="190">
        <v>46</v>
      </c>
      <c r="I661" s="190">
        <v>49</v>
      </c>
      <c r="J661" s="190">
        <v>33</v>
      </c>
      <c r="K661" s="190">
        <v>38</v>
      </c>
      <c r="L661" s="190">
        <v>44</v>
      </c>
      <c r="M661" s="190">
        <v>1</v>
      </c>
      <c r="N661" s="205" t="s">
        <v>32</v>
      </c>
      <c r="O661" s="195"/>
    </row>
    <row r="662" spans="1:15" x14ac:dyDescent="0.25">
      <c r="A662" s="207">
        <f t="shared" si="176"/>
        <v>973</v>
      </c>
      <c r="B662" s="208" t="s">
        <v>765</v>
      </c>
      <c r="C662" s="196">
        <v>44014</v>
      </c>
      <c r="D662" s="193" t="str">
        <f t="shared" si="177"/>
        <v>J</v>
      </c>
      <c r="E662" s="201">
        <f t="shared" si="178"/>
        <v>27</v>
      </c>
      <c r="F662" s="190">
        <v>13</v>
      </c>
      <c r="G662" s="190">
        <v>14</v>
      </c>
      <c r="H662" s="190">
        <v>34</v>
      </c>
      <c r="I662" s="190">
        <v>49</v>
      </c>
      <c r="J662" s="190">
        <v>32</v>
      </c>
      <c r="K662" s="190">
        <v>9</v>
      </c>
      <c r="L662" s="190">
        <v>23</v>
      </c>
      <c r="M662" s="190">
        <v>0</v>
      </c>
      <c r="N662" s="205" t="s">
        <v>32</v>
      </c>
      <c r="O662" s="195"/>
    </row>
    <row r="663" spans="1:15" x14ac:dyDescent="0.25">
      <c r="A663" s="207">
        <f t="shared" si="176"/>
        <v>974</v>
      </c>
      <c r="B663" s="208" t="s">
        <v>766</v>
      </c>
      <c r="C663" s="196">
        <v>44016</v>
      </c>
      <c r="D663" s="193" t="str">
        <f t="shared" si="177"/>
        <v>S</v>
      </c>
      <c r="E663" s="201">
        <f t="shared" si="178"/>
        <v>27</v>
      </c>
      <c r="F663" s="190">
        <v>36</v>
      </c>
      <c r="G663" s="190">
        <v>12</v>
      </c>
      <c r="H663" s="190">
        <v>41</v>
      </c>
      <c r="I663" s="190">
        <v>15</v>
      </c>
      <c r="J663" s="190">
        <v>7</v>
      </c>
      <c r="K663" s="190">
        <v>4</v>
      </c>
      <c r="L663" s="190">
        <v>33</v>
      </c>
      <c r="M663" s="190">
        <v>1</v>
      </c>
      <c r="N663" s="205" t="s">
        <v>32</v>
      </c>
      <c r="O663" s="195"/>
    </row>
    <row r="664" spans="1:15" x14ac:dyDescent="0.25">
      <c r="A664" s="207">
        <f t="shared" si="176"/>
        <v>975</v>
      </c>
      <c r="B664" s="208" t="s">
        <v>767</v>
      </c>
      <c r="C664" s="196">
        <v>44021</v>
      </c>
      <c r="D664" s="193" t="str">
        <f t="shared" si="177"/>
        <v>J</v>
      </c>
      <c r="E664" s="201">
        <f t="shared" si="178"/>
        <v>28</v>
      </c>
      <c r="F664" s="202">
        <v>24</v>
      </c>
      <c r="G664" s="202">
        <v>4</v>
      </c>
      <c r="H664" s="202">
        <v>36</v>
      </c>
      <c r="I664" s="202">
        <v>22</v>
      </c>
      <c r="J664" s="202">
        <v>27</v>
      </c>
      <c r="K664" s="202">
        <v>11</v>
      </c>
      <c r="L664" s="202">
        <v>41</v>
      </c>
      <c r="M664" s="202">
        <v>5</v>
      </c>
      <c r="N664" s="206" t="s">
        <v>32</v>
      </c>
      <c r="O664" s="195"/>
    </row>
    <row r="665" spans="1:15" x14ac:dyDescent="0.25">
      <c r="A665" s="207">
        <f t="shared" si="176"/>
        <v>976</v>
      </c>
      <c r="B665" s="208" t="s">
        <v>768</v>
      </c>
      <c r="C665" s="196">
        <v>44023</v>
      </c>
      <c r="D665" s="193" t="str">
        <f t="shared" si="177"/>
        <v>S</v>
      </c>
      <c r="E665" s="193">
        <f t="shared" si="178"/>
        <v>28</v>
      </c>
      <c r="F665" s="190">
        <v>14</v>
      </c>
      <c r="G665" s="190">
        <v>25</v>
      </c>
      <c r="H665" s="190">
        <v>6</v>
      </c>
      <c r="I665" s="190">
        <v>7</v>
      </c>
      <c r="J665" s="190">
        <v>18</v>
      </c>
      <c r="K665" s="190">
        <v>34</v>
      </c>
      <c r="L665" s="190">
        <v>44</v>
      </c>
      <c r="M665" s="190">
        <v>9</v>
      </c>
      <c r="N665" s="205" t="s">
        <v>32</v>
      </c>
      <c r="O665" s="195"/>
    </row>
    <row r="666" spans="1:15" x14ac:dyDescent="0.25">
      <c r="A666" s="207">
        <f t="shared" si="176"/>
        <v>977</v>
      </c>
      <c r="B666" s="208" t="s">
        <v>769</v>
      </c>
      <c r="C666" s="196">
        <v>44028</v>
      </c>
      <c r="D666" s="193" t="str">
        <f t="shared" si="177"/>
        <v>J</v>
      </c>
      <c r="E666" s="201">
        <f t="shared" si="178"/>
        <v>29</v>
      </c>
      <c r="F666" s="202">
        <v>45</v>
      </c>
      <c r="G666" s="202">
        <v>47</v>
      </c>
      <c r="H666" s="202">
        <v>26</v>
      </c>
      <c r="I666" s="202">
        <v>15</v>
      </c>
      <c r="J666" s="202">
        <v>42</v>
      </c>
      <c r="K666" s="202">
        <v>13</v>
      </c>
      <c r="L666" s="190">
        <v>7</v>
      </c>
      <c r="M666" s="190">
        <v>5</v>
      </c>
      <c r="N666" s="205" t="s">
        <v>32</v>
      </c>
      <c r="O666" s="195"/>
    </row>
    <row r="667" spans="1:15" x14ac:dyDescent="0.25">
      <c r="A667" s="207">
        <f t="shared" si="176"/>
        <v>978</v>
      </c>
      <c r="B667" s="208" t="s">
        <v>770</v>
      </c>
      <c r="C667" s="196">
        <v>44030</v>
      </c>
      <c r="D667" s="193" t="str">
        <f t="shared" si="177"/>
        <v>S</v>
      </c>
      <c r="E667" s="193">
        <f t="shared" si="178"/>
        <v>29</v>
      </c>
      <c r="F667" s="190">
        <v>4</v>
      </c>
      <c r="G667" s="190">
        <v>39</v>
      </c>
      <c r="H667" s="190">
        <v>13</v>
      </c>
      <c r="I667" s="190">
        <v>42</v>
      </c>
      <c r="J667" s="190">
        <v>40</v>
      </c>
      <c r="K667" s="190">
        <v>38</v>
      </c>
      <c r="L667" s="190">
        <v>41</v>
      </c>
      <c r="M667" s="190">
        <v>9</v>
      </c>
      <c r="N667" s="205" t="s">
        <v>32</v>
      </c>
      <c r="O667" s="195"/>
    </row>
    <row r="668" spans="1:15" x14ac:dyDescent="0.25">
      <c r="A668" s="207">
        <f t="shared" si="176"/>
        <v>979</v>
      </c>
      <c r="B668" s="208" t="s">
        <v>771</v>
      </c>
      <c r="C668" s="196">
        <v>44035</v>
      </c>
      <c r="D668" s="193" t="str">
        <f t="shared" si="177"/>
        <v>J</v>
      </c>
      <c r="E668" s="193">
        <f t="shared" si="178"/>
        <v>30</v>
      </c>
      <c r="F668" s="190">
        <v>7</v>
      </c>
      <c r="G668" s="190">
        <v>13</v>
      </c>
      <c r="H668" s="190">
        <v>43</v>
      </c>
      <c r="I668" s="190">
        <v>34</v>
      </c>
      <c r="J668" s="190">
        <v>45</v>
      </c>
      <c r="K668" s="190">
        <v>36</v>
      </c>
      <c r="L668" s="190">
        <v>6</v>
      </c>
      <c r="M668" s="190">
        <v>4</v>
      </c>
      <c r="N668" s="205" t="s">
        <v>32</v>
      </c>
      <c r="O668" s="195"/>
    </row>
    <row r="669" spans="1:15" x14ac:dyDescent="0.25">
      <c r="A669" s="207">
        <f t="shared" si="176"/>
        <v>980</v>
      </c>
      <c r="B669" s="208" t="s">
        <v>772</v>
      </c>
      <c r="C669" s="196">
        <v>44037</v>
      </c>
      <c r="D669" s="193" t="str">
        <f t="shared" si="177"/>
        <v>S</v>
      </c>
      <c r="E669" s="201">
        <f t="shared" si="178"/>
        <v>30</v>
      </c>
      <c r="F669" s="202">
        <v>43</v>
      </c>
      <c r="G669" s="202">
        <v>37</v>
      </c>
      <c r="H669" s="202">
        <v>45</v>
      </c>
      <c r="I669" s="202">
        <v>3</v>
      </c>
      <c r="J669" s="202">
        <v>33</v>
      </c>
      <c r="K669" s="202">
        <v>16</v>
      </c>
      <c r="L669" s="190">
        <v>42</v>
      </c>
      <c r="M669" s="190">
        <v>1</v>
      </c>
      <c r="N669" s="205" t="s">
        <v>32</v>
      </c>
      <c r="O669" s="195"/>
    </row>
    <row r="670" spans="1:15" x14ac:dyDescent="0.25">
      <c r="A670" s="207">
        <f t="shared" si="176"/>
        <v>981</v>
      </c>
      <c r="B670" s="208" t="s">
        <v>773</v>
      </c>
      <c r="C670" s="196">
        <v>44042</v>
      </c>
      <c r="D670" s="193" t="str">
        <f t="shared" si="177"/>
        <v>J</v>
      </c>
      <c r="E670" s="193">
        <f t="shared" si="178"/>
        <v>31</v>
      </c>
      <c r="F670" s="190">
        <v>47</v>
      </c>
      <c r="G670" s="190">
        <v>33</v>
      </c>
      <c r="H670" s="190">
        <v>13</v>
      </c>
      <c r="I670" s="190">
        <v>3</v>
      </c>
      <c r="J670" s="190">
        <v>45</v>
      </c>
      <c r="K670" s="190">
        <v>34</v>
      </c>
      <c r="L670" s="190">
        <v>43</v>
      </c>
      <c r="M670" s="190">
        <v>0</v>
      </c>
      <c r="N670" s="205" t="s">
        <v>32</v>
      </c>
      <c r="O670" s="195"/>
    </row>
    <row r="671" spans="1:15" x14ac:dyDescent="0.25">
      <c r="A671" s="207">
        <f t="shared" si="176"/>
        <v>982</v>
      </c>
      <c r="B671" s="208" t="s">
        <v>774</v>
      </c>
      <c r="C671" s="196">
        <v>44044</v>
      </c>
      <c r="D671" s="193" t="str">
        <f t="shared" si="177"/>
        <v>S</v>
      </c>
      <c r="E671" s="193">
        <f t="shared" si="178"/>
        <v>31</v>
      </c>
      <c r="F671" s="190">
        <v>35</v>
      </c>
      <c r="G671" s="190">
        <v>24</v>
      </c>
      <c r="H671" s="190">
        <v>13</v>
      </c>
      <c r="I671" s="190">
        <v>1</v>
      </c>
      <c r="J671" s="190">
        <v>48</v>
      </c>
      <c r="K671" s="190">
        <v>44</v>
      </c>
      <c r="L671" s="190">
        <v>38</v>
      </c>
      <c r="M671" s="190">
        <v>3</v>
      </c>
      <c r="N671" s="205" t="s">
        <v>32</v>
      </c>
      <c r="O671" s="195"/>
    </row>
    <row r="672" spans="1:15" x14ac:dyDescent="0.25">
      <c r="A672" s="207">
        <f t="shared" si="176"/>
        <v>983</v>
      </c>
      <c r="B672" s="208" t="s">
        <v>775</v>
      </c>
      <c r="C672" s="196">
        <v>44049</v>
      </c>
      <c r="D672" s="193" t="str">
        <f t="shared" si="177"/>
        <v>J</v>
      </c>
      <c r="E672" s="193">
        <f t="shared" si="178"/>
        <v>32</v>
      </c>
      <c r="F672" s="190">
        <v>36</v>
      </c>
      <c r="G672" s="190">
        <v>33</v>
      </c>
      <c r="H672" s="190">
        <v>35</v>
      </c>
      <c r="I672" s="190">
        <v>18</v>
      </c>
      <c r="J672" s="190">
        <v>41</v>
      </c>
      <c r="K672" s="190">
        <v>23</v>
      </c>
      <c r="L672" s="190">
        <v>49</v>
      </c>
      <c r="M672" s="190">
        <v>2</v>
      </c>
      <c r="N672" s="205" t="s">
        <v>32</v>
      </c>
      <c r="O672" s="195"/>
    </row>
    <row r="673" spans="1:15" x14ac:dyDescent="0.25">
      <c r="A673" s="209">
        <f t="shared" si="176"/>
        <v>984</v>
      </c>
      <c r="B673" s="210" t="s">
        <v>776</v>
      </c>
      <c r="C673" s="203">
        <v>44051</v>
      </c>
      <c r="D673" s="201" t="str">
        <f t="shared" si="177"/>
        <v>S</v>
      </c>
      <c r="E673" s="201">
        <f t="shared" si="178"/>
        <v>32</v>
      </c>
      <c r="F673" s="202">
        <v>12</v>
      </c>
      <c r="G673" s="202">
        <v>46</v>
      </c>
      <c r="H673" s="202">
        <v>3</v>
      </c>
      <c r="I673" s="202">
        <v>14</v>
      </c>
      <c r="J673" s="202">
        <v>9</v>
      </c>
      <c r="K673" s="202">
        <v>15</v>
      </c>
      <c r="L673" s="202">
        <v>38</v>
      </c>
      <c r="M673" s="202">
        <v>5</v>
      </c>
      <c r="N673" s="206" t="s">
        <v>32</v>
      </c>
      <c r="O673" s="195"/>
    </row>
    <row r="674" spans="1:15" x14ac:dyDescent="0.25">
      <c r="A674" s="207">
        <f t="shared" si="176"/>
        <v>985</v>
      </c>
      <c r="B674" s="208" t="s">
        <v>790</v>
      </c>
      <c r="C674" s="196">
        <v>44056</v>
      </c>
      <c r="D674" s="193" t="str">
        <f t="shared" si="177"/>
        <v>J</v>
      </c>
      <c r="E674" s="193">
        <f>WEEKNUM(C674,21)</f>
        <v>33</v>
      </c>
      <c r="F674" s="190">
        <v>1</v>
      </c>
      <c r="G674" s="190">
        <v>23</v>
      </c>
      <c r="H674" s="190">
        <v>17</v>
      </c>
      <c r="I674" s="190">
        <v>26</v>
      </c>
      <c r="J674" s="190">
        <v>6</v>
      </c>
      <c r="K674" s="190">
        <v>4</v>
      </c>
      <c r="L674" s="190">
        <v>3</v>
      </c>
      <c r="M674" s="190">
        <v>0</v>
      </c>
      <c r="N674" s="205" t="s">
        <v>32</v>
      </c>
      <c r="O674" s="195"/>
    </row>
    <row r="675" spans="1:15" x14ac:dyDescent="0.25">
      <c r="A675" s="207">
        <f t="shared" si="176"/>
        <v>986</v>
      </c>
      <c r="B675" s="208" t="s">
        <v>791</v>
      </c>
      <c r="C675" s="196">
        <v>44058</v>
      </c>
      <c r="D675" s="193" t="str">
        <f t="shared" si="177"/>
        <v>S</v>
      </c>
      <c r="E675" s="193">
        <f t="shared" ref="E675" si="179">WEEKNUM(C675,21)</f>
        <v>33</v>
      </c>
      <c r="F675" s="190">
        <v>10</v>
      </c>
      <c r="G675" s="190">
        <v>38</v>
      </c>
      <c r="H675" s="190">
        <v>27</v>
      </c>
      <c r="I675" s="190">
        <v>36</v>
      </c>
      <c r="J675" s="190">
        <v>34</v>
      </c>
      <c r="K675" s="190">
        <v>5</v>
      </c>
      <c r="L675" s="190">
        <v>35</v>
      </c>
      <c r="M675" s="190">
        <v>5</v>
      </c>
      <c r="N675" s="205" t="s">
        <v>32</v>
      </c>
      <c r="O675" s="195"/>
    </row>
    <row r="676" spans="1:15" x14ac:dyDescent="0.25">
      <c r="A676" s="207">
        <f t="shared" si="176"/>
        <v>987</v>
      </c>
      <c r="B676" s="208" t="s">
        <v>792</v>
      </c>
      <c r="C676" s="196">
        <v>44063</v>
      </c>
      <c r="D676" s="193" t="str">
        <f t="shared" si="177"/>
        <v>J</v>
      </c>
      <c r="E676" s="193">
        <f>WEEKNUM(C676,21)</f>
        <v>34</v>
      </c>
      <c r="F676" s="190">
        <v>14</v>
      </c>
      <c r="G676" s="190">
        <v>45</v>
      </c>
      <c r="H676" s="190">
        <v>7</v>
      </c>
      <c r="I676" s="190">
        <v>4</v>
      </c>
      <c r="J676" s="190">
        <v>47</v>
      </c>
      <c r="K676" s="190">
        <v>22</v>
      </c>
      <c r="L676" s="190">
        <v>13</v>
      </c>
      <c r="M676" s="190">
        <v>0</v>
      </c>
      <c r="N676" s="206" t="s">
        <v>32</v>
      </c>
      <c r="O676" s="195"/>
    </row>
    <row r="677" spans="1:15" x14ac:dyDescent="0.25">
      <c r="A677" s="209">
        <f t="shared" si="176"/>
        <v>988</v>
      </c>
      <c r="B677" s="210" t="s">
        <v>793</v>
      </c>
      <c r="C677" s="203">
        <v>44065</v>
      </c>
      <c r="D677" s="201" t="str">
        <f t="shared" si="177"/>
        <v>S</v>
      </c>
      <c r="E677" s="201">
        <f>WEEKNUM(C677,21)</f>
        <v>34</v>
      </c>
      <c r="F677" s="190">
        <v>12</v>
      </c>
      <c r="G677" s="190">
        <v>31</v>
      </c>
      <c r="H677" s="190">
        <v>33</v>
      </c>
      <c r="I677" s="190">
        <v>40</v>
      </c>
      <c r="J677" s="190">
        <v>10</v>
      </c>
      <c r="K677" s="190">
        <v>14</v>
      </c>
      <c r="L677" s="190">
        <v>8</v>
      </c>
      <c r="M677" s="190">
        <v>3</v>
      </c>
      <c r="N677" s="205" t="s">
        <v>32</v>
      </c>
      <c r="O677" s="216"/>
    </row>
    <row r="678" spans="1:15" x14ac:dyDescent="0.25">
      <c r="A678" s="207">
        <f t="shared" si="176"/>
        <v>989</v>
      </c>
      <c r="B678" s="208" t="s">
        <v>804</v>
      </c>
      <c r="C678" s="196">
        <v>44070</v>
      </c>
      <c r="D678" s="193" t="str">
        <f t="shared" ref="D678:D679" si="180">CHOOSE(WEEKDAY(C678),"D","L","M","X","J","V","S")</f>
        <v>J</v>
      </c>
      <c r="E678" s="193">
        <f t="shared" ref="E678:E679" si="181">WEEKNUM(C678,21)</f>
        <v>35</v>
      </c>
      <c r="F678" s="190">
        <v>42</v>
      </c>
      <c r="G678" s="190">
        <v>9</v>
      </c>
      <c r="H678" s="190">
        <v>16</v>
      </c>
      <c r="I678" s="190">
        <v>49</v>
      </c>
      <c r="J678" s="190">
        <v>35</v>
      </c>
      <c r="K678" s="190">
        <v>47</v>
      </c>
      <c r="L678" s="190">
        <v>27</v>
      </c>
      <c r="M678" s="190">
        <v>8</v>
      </c>
      <c r="N678" s="206" t="s">
        <v>32</v>
      </c>
      <c r="O678" s="195"/>
    </row>
    <row r="679" spans="1:15" x14ac:dyDescent="0.25">
      <c r="A679" s="207">
        <f t="shared" si="176"/>
        <v>990</v>
      </c>
      <c r="B679" s="208" t="s">
        <v>805</v>
      </c>
      <c r="C679" s="203">
        <v>44072</v>
      </c>
      <c r="D679" s="201" t="str">
        <f t="shared" si="180"/>
        <v>S</v>
      </c>
      <c r="E679" s="201">
        <f t="shared" si="181"/>
        <v>35</v>
      </c>
      <c r="F679" s="202">
        <v>20</v>
      </c>
      <c r="G679" s="202">
        <v>6</v>
      </c>
      <c r="H679" s="202">
        <v>35</v>
      </c>
      <c r="I679" s="202">
        <v>11</v>
      </c>
      <c r="J679" s="202">
        <v>1</v>
      </c>
      <c r="K679" s="202">
        <v>24</v>
      </c>
      <c r="L679" s="202">
        <v>2</v>
      </c>
      <c r="M679" s="202">
        <v>2</v>
      </c>
      <c r="N679" s="205" t="s">
        <v>32</v>
      </c>
      <c r="O679" s="216"/>
    </row>
  </sheetData>
  <sortState ref="S2:T11">
    <sortCondition descending="1" ref="T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3"/>
  <dimension ref="A1:P155"/>
  <sheetViews>
    <sheetView topLeftCell="A82" zoomScale="130" zoomScaleNormal="130" workbookViewId="0">
      <selection activeCell="I102" sqref="I102:I105"/>
    </sheetView>
  </sheetViews>
  <sheetFormatPr baseColWidth="10" defaultColWidth="11.42578125" defaultRowHeight="12.75" x14ac:dyDescent="0.2"/>
  <cols>
    <col min="1" max="1" width="7.5703125" style="28" bestFit="1" customWidth="1"/>
    <col min="2" max="2" width="7.5703125" style="28" customWidth="1"/>
    <col min="3" max="3" width="14.7109375" style="28" bestFit="1" customWidth="1"/>
    <col min="4" max="4" width="12.5703125" style="28" bestFit="1" customWidth="1"/>
    <col min="5" max="5" width="11.85546875" style="28" bestFit="1" customWidth="1"/>
    <col min="6" max="7" width="14.28515625" style="28" customWidth="1"/>
    <col min="8" max="8" width="11.28515625" style="28" customWidth="1"/>
    <col min="9" max="11" width="12" style="28" customWidth="1"/>
    <col min="12" max="12" width="11.28515625" style="28" customWidth="1"/>
    <col min="13" max="13" width="10.85546875" style="28" bestFit="1" customWidth="1"/>
    <col min="14" max="14" width="19.7109375" style="28" bestFit="1" customWidth="1"/>
    <col min="15" max="15" width="12.85546875" style="28" customWidth="1"/>
    <col min="16" max="16384" width="11.42578125" style="28"/>
  </cols>
  <sheetData>
    <row r="1" spans="1:16" x14ac:dyDescent="0.2">
      <c r="A1" s="26" t="s">
        <v>607</v>
      </c>
      <c r="B1" s="27" t="s">
        <v>609</v>
      </c>
      <c r="C1" s="27" t="s">
        <v>19</v>
      </c>
      <c r="D1" s="26" t="s">
        <v>21</v>
      </c>
      <c r="E1" s="27" t="s">
        <v>20</v>
      </c>
      <c r="F1" s="27" t="s">
        <v>619</v>
      </c>
      <c r="G1" s="27" t="s">
        <v>777</v>
      </c>
      <c r="H1" s="27" t="s">
        <v>620</v>
      </c>
      <c r="I1" s="27" t="s">
        <v>621</v>
      </c>
      <c r="J1" s="211" t="s">
        <v>778</v>
      </c>
      <c r="K1" s="211" t="s">
        <v>779</v>
      </c>
      <c r="L1" s="27" t="s">
        <v>5</v>
      </c>
      <c r="M1" s="27" t="s">
        <v>615</v>
      </c>
      <c r="N1" s="211" t="s">
        <v>780</v>
      </c>
      <c r="O1" s="211" t="s">
        <v>781</v>
      </c>
      <c r="P1" s="27" t="s">
        <v>622</v>
      </c>
    </row>
    <row r="2" spans="1:16" x14ac:dyDescent="0.2">
      <c r="A2" s="29">
        <v>1</v>
      </c>
      <c r="B2" s="74" t="s">
        <v>616</v>
      </c>
      <c r="C2" s="76">
        <v>43832</v>
      </c>
      <c r="D2" s="75">
        <f t="shared" ref="D2:D33" si="0">WEEKNUM(C2,21)</f>
        <v>1</v>
      </c>
      <c r="E2" s="75" t="str">
        <f>CHOOSE(WEEKDAY(Tabla2[[#This Row],[Fecha]]),"D","L","M","X","J","V","S")</f>
        <v>J</v>
      </c>
      <c r="F2" s="107"/>
      <c r="G2" s="107" t="s">
        <v>623</v>
      </c>
      <c r="H2" s="74" t="s">
        <v>623</v>
      </c>
      <c r="I2" s="107">
        <v>7</v>
      </c>
      <c r="J2" s="107"/>
      <c r="K2" s="107"/>
      <c r="L2" s="74">
        <v>1</v>
      </c>
      <c r="M2" s="212">
        <f>IF(B2="GP",L2*1.5,IF(B2="LP",L2*1,IF(B2="EU",L2*2.5,L2*0.5)))</f>
        <v>1</v>
      </c>
      <c r="N2" s="108"/>
      <c r="O2" s="108"/>
      <c r="P2" s="73" t="s">
        <v>624</v>
      </c>
    </row>
    <row r="3" spans="1:16" x14ac:dyDescent="0.2">
      <c r="A3" s="29">
        <f t="shared" ref="A3:A66" si="1">+A2+1</f>
        <v>2</v>
      </c>
      <c r="B3" s="74" t="s">
        <v>616</v>
      </c>
      <c r="C3" s="76">
        <v>43832</v>
      </c>
      <c r="D3" s="75">
        <f t="shared" si="0"/>
        <v>1</v>
      </c>
      <c r="E3" s="75" t="str">
        <f>CHOOSE(WEEKDAY(Tabla2[[#This Row],[Fecha]]),"D","L","M","X","J","V","S")</f>
        <v>J</v>
      </c>
      <c r="F3" s="107"/>
      <c r="G3" s="107" t="s">
        <v>623</v>
      </c>
      <c r="H3" s="74" t="s">
        <v>623</v>
      </c>
      <c r="I3" s="107">
        <v>9</v>
      </c>
      <c r="J3" s="107"/>
      <c r="K3" s="107"/>
      <c r="L3" s="74">
        <v>1</v>
      </c>
      <c r="M3" s="212">
        <f t="shared" ref="M3:M66" si="2">IF(B3="GP",L3*1.5,IF(B3="LP",L3*1,IF(B3="EU",L3*2.5,L3*0.5)))</f>
        <v>1</v>
      </c>
      <c r="N3" s="108"/>
      <c r="O3" s="108"/>
      <c r="P3" s="73" t="s">
        <v>624</v>
      </c>
    </row>
    <row r="4" spans="1:16" x14ac:dyDescent="0.2">
      <c r="A4" s="29">
        <f t="shared" si="1"/>
        <v>3</v>
      </c>
      <c r="B4" s="74" t="s">
        <v>616</v>
      </c>
      <c r="C4" s="76">
        <v>43834</v>
      </c>
      <c r="D4" s="75">
        <f t="shared" si="0"/>
        <v>1</v>
      </c>
      <c r="E4" s="75" t="str">
        <f>CHOOSE(WEEKDAY(Tabla2[[#This Row],[Fecha]]),"D","L","M","X","J","V","S")</f>
        <v>S</v>
      </c>
      <c r="F4" s="107"/>
      <c r="G4" s="107" t="s">
        <v>623</v>
      </c>
      <c r="H4" s="74" t="s">
        <v>623</v>
      </c>
      <c r="I4" s="107">
        <v>1</v>
      </c>
      <c r="J4" s="107"/>
      <c r="K4" s="107"/>
      <c r="L4" s="74">
        <v>1</v>
      </c>
      <c r="M4" s="212">
        <f t="shared" si="2"/>
        <v>1</v>
      </c>
      <c r="N4" s="108"/>
      <c r="O4" s="108"/>
      <c r="P4" s="73" t="s">
        <v>624</v>
      </c>
    </row>
    <row r="5" spans="1:16" x14ac:dyDescent="0.2">
      <c r="A5" s="29">
        <f t="shared" si="1"/>
        <v>4</v>
      </c>
      <c r="B5" s="74" t="s">
        <v>616</v>
      </c>
      <c r="C5" s="76">
        <v>43834</v>
      </c>
      <c r="D5" s="75">
        <f t="shared" si="0"/>
        <v>1</v>
      </c>
      <c r="E5" s="75" t="str">
        <f>CHOOSE(WEEKDAY(Tabla2[[#This Row],[Fecha]]),"D","L","M","X","J","V","S")</f>
        <v>S</v>
      </c>
      <c r="F5" s="107"/>
      <c r="G5" s="107" t="s">
        <v>623</v>
      </c>
      <c r="H5" s="74" t="s">
        <v>623</v>
      </c>
      <c r="I5" s="107">
        <v>1</v>
      </c>
      <c r="J5" s="107"/>
      <c r="K5" s="107"/>
      <c r="L5" s="74">
        <v>1</v>
      </c>
      <c r="M5" s="212">
        <f t="shared" si="2"/>
        <v>1</v>
      </c>
      <c r="N5" s="108"/>
      <c r="O5" s="108"/>
      <c r="P5" s="73" t="s">
        <v>624</v>
      </c>
    </row>
    <row r="6" spans="1:16" x14ac:dyDescent="0.2">
      <c r="A6" s="29">
        <f t="shared" si="1"/>
        <v>5</v>
      </c>
      <c r="B6" s="74" t="s">
        <v>616</v>
      </c>
      <c r="C6" s="76">
        <v>43839</v>
      </c>
      <c r="D6" s="75">
        <f t="shared" si="0"/>
        <v>2</v>
      </c>
      <c r="E6" s="75" t="str">
        <f>CHOOSE(WEEKDAY(Tabla2[[#This Row],[Fecha]]),"D","L","M","X","J","V","S")</f>
        <v>J</v>
      </c>
      <c r="F6" s="107"/>
      <c r="G6" s="107" t="s">
        <v>623</v>
      </c>
      <c r="H6" s="74" t="s">
        <v>623</v>
      </c>
      <c r="I6" s="107">
        <v>0</v>
      </c>
      <c r="J6" s="107"/>
      <c r="K6" s="107"/>
      <c r="L6" s="74">
        <v>1</v>
      </c>
      <c r="M6" s="212">
        <f t="shared" si="2"/>
        <v>1</v>
      </c>
      <c r="N6" s="108"/>
      <c r="O6" s="108"/>
      <c r="P6" s="73" t="s">
        <v>624</v>
      </c>
    </row>
    <row r="7" spans="1:16" x14ac:dyDescent="0.2">
      <c r="A7" s="29">
        <f t="shared" si="1"/>
        <v>6</v>
      </c>
      <c r="B7" s="74" t="s">
        <v>616</v>
      </c>
      <c r="C7" s="76">
        <v>43839</v>
      </c>
      <c r="D7" s="75">
        <f t="shared" si="0"/>
        <v>2</v>
      </c>
      <c r="E7" s="75" t="str">
        <f>CHOOSE(WEEKDAY(Tabla2[[#This Row],[Fecha]]),"D","L","M","X","J","V","S")</f>
        <v>J</v>
      </c>
      <c r="F7" s="107"/>
      <c r="G7" s="107" t="s">
        <v>623</v>
      </c>
      <c r="H7" s="74" t="s">
        <v>623</v>
      </c>
      <c r="I7" s="107">
        <v>8</v>
      </c>
      <c r="J7" s="107"/>
      <c r="K7" s="107"/>
      <c r="L7" s="74">
        <v>1</v>
      </c>
      <c r="M7" s="212">
        <f t="shared" si="2"/>
        <v>1</v>
      </c>
      <c r="N7" s="108"/>
      <c r="O7" s="108"/>
      <c r="P7" s="73" t="s">
        <v>624</v>
      </c>
    </row>
    <row r="8" spans="1:16" x14ac:dyDescent="0.2">
      <c r="A8" s="29">
        <f t="shared" si="1"/>
        <v>7</v>
      </c>
      <c r="B8" s="74" t="s">
        <v>616</v>
      </c>
      <c r="C8" s="76">
        <v>43841</v>
      </c>
      <c r="D8" s="75">
        <f t="shared" si="0"/>
        <v>2</v>
      </c>
      <c r="E8" s="75" t="str">
        <f>CHOOSE(WEEKDAY(Tabla2[[#This Row],[Fecha]]),"D","L","M","X","J","V","S")</f>
        <v>S</v>
      </c>
      <c r="F8" s="107"/>
      <c r="G8" s="107" t="s">
        <v>623</v>
      </c>
      <c r="H8" s="74" t="s">
        <v>623</v>
      </c>
      <c r="I8" s="107">
        <v>1</v>
      </c>
      <c r="J8" s="107"/>
      <c r="K8" s="107"/>
      <c r="L8" s="74">
        <v>1</v>
      </c>
      <c r="M8" s="212">
        <f t="shared" si="2"/>
        <v>1</v>
      </c>
      <c r="N8" s="108"/>
      <c r="O8" s="108"/>
      <c r="P8" s="73" t="s">
        <v>624</v>
      </c>
    </row>
    <row r="9" spans="1:16" x14ac:dyDescent="0.2">
      <c r="A9" s="29">
        <f t="shared" si="1"/>
        <v>8</v>
      </c>
      <c r="B9" s="74" t="s">
        <v>616</v>
      </c>
      <c r="C9" s="76">
        <v>43841</v>
      </c>
      <c r="D9" s="75">
        <f t="shared" si="0"/>
        <v>2</v>
      </c>
      <c r="E9" s="75" t="str">
        <f>CHOOSE(WEEKDAY(Tabla2[[#This Row],[Fecha]]),"D","L","M","X","J","V","S")</f>
        <v>S</v>
      </c>
      <c r="F9" s="107"/>
      <c r="G9" s="107" t="s">
        <v>623</v>
      </c>
      <c r="H9" s="74" t="s">
        <v>623</v>
      </c>
      <c r="I9" s="107">
        <v>4</v>
      </c>
      <c r="J9" s="107"/>
      <c r="K9" s="107"/>
      <c r="L9" s="74">
        <v>1</v>
      </c>
      <c r="M9" s="212">
        <f t="shared" si="2"/>
        <v>1</v>
      </c>
      <c r="N9" s="108"/>
      <c r="O9" s="108"/>
      <c r="P9" s="73" t="s">
        <v>624</v>
      </c>
    </row>
    <row r="10" spans="1:16" x14ac:dyDescent="0.2">
      <c r="A10" s="29">
        <f t="shared" si="1"/>
        <v>9</v>
      </c>
      <c r="B10" s="74" t="s">
        <v>616</v>
      </c>
      <c r="C10" s="76">
        <v>43846</v>
      </c>
      <c r="D10" s="75">
        <f t="shared" si="0"/>
        <v>3</v>
      </c>
      <c r="E10" s="75" t="str">
        <f>CHOOSE(WEEKDAY(Tabla2[[#This Row],[Fecha]]),"D","L","M","X","J","V","S")</f>
        <v>J</v>
      </c>
      <c r="F10" s="73"/>
      <c r="G10" s="107" t="s">
        <v>623</v>
      </c>
      <c r="H10" s="74" t="s">
        <v>623</v>
      </c>
      <c r="I10" s="73">
        <v>3</v>
      </c>
      <c r="J10" s="73"/>
      <c r="K10" s="73"/>
      <c r="L10" s="74">
        <v>1</v>
      </c>
      <c r="M10" s="212">
        <f t="shared" si="2"/>
        <v>1</v>
      </c>
      <c r="N10" s="140"/>
      <c r="O10" s="140"/>
      <c r="P10" s="73" t="s">
        <v>624</v>
      </c>
    </row>
    <row r="11" spans="1:16" x14ac:dyDescent="0.2">
      <c r="A11" s="29">
        <f t="shared" si="1"/>
        <v>10</v>
      </c>
      <c r="B11" s="74" t="s">
        <v>616</v>
      </c>
      <c r="C11" s="76">
        <v>43846</v>
      </c>
      <c r="D11" s="75">
        <f t="shared" si="0"/>
        <v>3</v>
      </c>
      <c r="E11" s="75" t="str">
        <f>CHOOSE(WEEKDAY(Tabla2[[#This Row],[Fecha]]),"D","L","M","X","J","V","S")</f>
        <v>J</v>
      </c>
      <c r="F11" s="73"/>
      <c r="G11" s="107" t="s">
        <v>623</v>
      </c>
      <c r="H11" s="74" t="s">
        <v>623</v>
      </c>
      <c r="I11" s="73">
        <v>8</v>
      </c>
      <c r="J11" s="73"/>
      <c r="K11" s="73"/>
      <c r="L11" s="74">
        <v>1</v>
      </c>
      <c r="M11" s="212">
        <f t="shared" si="2"/>
        <v>1</v>
      </c>
      <c r="N11" s="140"/>
      <c r="O11" s="140"/>
      <c r="P11" s="73" t="s">
        <v>624</v>
      </c>
    </row>
    <row r="12" spans="1:16" x14ac:dyDescent="0.2">
      <c r="A12" s="29">
        <f t="shared" si="1"/>
        <v>11</v>
      </c>
      <c r="B12" s="74" t="s">
        <v>616</v>
      </c>
      <c r="C12" s="76">
        <v>43848</v>
      </c>
      <c r="D12" s="75">
        <f t="shared" si="0"/>
        <v>3</v>
      </c>
      <c r="E12" s="75" t="str">
        <f>CHOOSE(WEEKDAY(Tabla2[[#This Row],[Fecha]]),"D","L","M","X","J","V","S")</f>
        <v>S</v>
      </c>
      <c r="F12" s="73"/>
      <c r="G12" s="107" t="s">
        <v>623</v>
      </c>
      <c r="H12" s="74" t="s">
        <v>623</v>
      </c>
      <c r="I12" s="73">
        <v>7</v>
      </c>
      <c r="J12" s="73"/>
      <c r="K12" s="73"/>
      <c r="L12" s="74">
        <v>1</v>
      </c>
      <c r="M12" s="212">
        <f t="shared" si="2"/>
        <v>1</v>
      </c>
      <c r="N12" s="140"/>
      <c r="O12" s="140"/>
      <c r="P12" s="73" t="s">
        <v>624</v>
      </c>
    </row>
    <row r="13" spans="1:16" x14ac:dyDescent="0.2">
      <c r="A13" s="29">
        <f t="shared" si="1"/>
        <v>12</v>
      </c>
      <c r="B13" s="74" t="s">
        <v>616</v>
      </c>
      <c r="C13" s="76">
        <v>43848</v>
      </c>
      <c r="D13" s="75">
        <f t="shared" si="0"/>
        <v>3</v>
      </c>
      <c r="E13" s="75" t="str">
        <f>CHOOSE(WEEKDAY(Tabla2[[#This Row],[Fecha]]),"D","L","M","X","J","V","S")</f>
        <v>S</v>
      </c>
      <c r="F13" s="73"/>
      <c r="G13" s="107" t="s">
        <v>623</v>
      </c>
      <c r="H13" s="74" t="s">
        <v>623</v>
      </c>
      <c r="I13" s="73">
        <v>2</v>
      </c>
      <c r="J13" s="73"/>
      <c r="K13" s="73"/>
      <c r="L13" s="74">
        <v>1</v>
      </c>
      <c r="M13" s="212">
        <f t="shared" si="2"/>
        <v>1</v>
      </c>
      <c r="N13" s="140"/>
      <c r="O13" s="140"/>
      <c r="P13" s="73" t="s">
        <v>624</v>
      </c>
    </row>
    <row r="14" spans="1:16" x14ac:dyDescent="0.2">
      <c r="A14" s="29">
        <f t="shared" si="1"/>
        <v>13</v>
      </c>
      <c r="B14" s="74" t="s">
        <v>616</v>
      </c>
      <c r="C14" s="76">
        <v>43853</v>
      </c>
      <c r="D14" s="75">
        <f t="shared" si="0"/>
        <v>4</v>
      </c>
      <c r="E14" s="75" t="str">
        <f>CHOOSE(WEEKDAY(Tabla2[[#This Row],[Fecha]]),"D","L","M","X","J","V","S")</f>
        <v>J</v>
      </c>
      <c r="F14" s="73"/>
      <c r="G14" s="107" t="s">
        <v>623</v>
      </c>
      <c r="H14" s="74" t="s">
        <v>623</v>
      </c>
      <c r="I14" s="142">
        <v>8</v>
      </c>
      <c r="J14" s="142"/>
      <c r="K14" s="142"/>
      <c r="L14" s="74">
        <v>1</v>
      </c>
      <c r="M14" s="212">
        <f t="shared" si="2"/>
        <v>1</v>
      </c>
      <c r="N14" s="143"/>
      <c r="O14" s="143"/>
      <c r="P14" s="73" t="s">
        <v>624</v>
      </c>
    </row>
    <row r="15" spans="1:16" x14ac:dyDescent="0.2">
      <c r="A15" s="29">
        <f t="shared" si="1"/>
        <v>14</v>
      </c>
      <c r="B15" s="74" t="s">
        <v>616</v>
      </c>
      <c r="C15" s="76">
        <v>43853</v>
      </c>
      <c r="D15" s="75">
        <f t="shared" si="0"/>
        <v>4</v>
      </c>
      <c r="E15" s="75" t="str">
        <f>CHOOSE(WEEKDAY(Tabla2[[#This Row],[Fecha]]),"D","L","M","X","J","V","S")</f>
        <v>J</v>
      </c>
      <c r="F15" s="142"/>
      <c r="G15" s="107" t="s">
        <v>623</v>
      </c>
      <c r="H15" s="74" t="s">
        <v>623</v>
      </c>
      <c r="I15" s="142">
        <v>5</v>
      </c>
      <c r="J15" s="142"/>
      <c r="K15" s="142"/>
      <c r="L15" s="74">
        <v>1</v>
      </c>
      <c r="M15" s="212">
        <f t="shared" si="2"/>
        <v>1</v>
      </c>
      <c r="N15" s="143"/>
      <c r="O15" s="143"/>
      <c r="P15" s="73" t="s">
        <v>624</v>
      </c>
    </row>
    <row r="16" spans="1:16" x14ac:dyDescent="0.2">
      <c r="A16" s="29">
        <f t="shared" si="1"/>
        <v>15</v>
      </c>
      <c r="B16" s="74" t="s">
        <v>616</v>
      </c>
      <c r="C16" s="76">
        <v>43855</v>
      </c>
      <c r="D16" s="75">
        <f t="shared" si="0"/>
        <v>4</v>
      </c>
      <c r="E16" s="75" t="str">
        <f>CHOOSE(WEEKDAY(Tabla2[[#This Row],[Fecha]]),"D","L","M","X","J","V","S")</f>
        <v>S</v>
      </c>
      <c r="F16" s="142"/>
      <c r="G16" s="107" t="s">
        <v>623</v>
      </c>
      <c r="H16" s="74" t="s">
        <v>623</v>
      </c>
      <c r="I16" s="142">
        <v>0</v>
      </c>
      <c r="J16" s="142"/>
      <c r="K16" s="142"/>
      <c r="L16" s="74">
        <v>1</v>
      </c>
      <c r="M16" s="212">
        <f t="shared" si="2"/>
        <v>1</v>
      </c>
      <c r="N16" s="143"/>
      <c r="O16" s="143"/>
      <c r="P16" s="73" t="s">
        <v>624</v>
      </c>
    </row>
    <row r="17" spans="1:16" x14ac:dyDescent="0.2">
      <c r="A17" s="29">
        <f t="shared" si="1"/>
        <v>16</v>
      </c>
      <c r="B17" s="74" t="s">
        <v>616</v>
      </c>
      <c r="C17" s="76">
        <v>43855</v>
      </c>
      <c r="D17" s="75">
        <f t="shared" si="0"/>
        <v>4</v>
      </c>
      <c r="E17" s="75" t="str">
        <f>CHOOSE(WEEKDAY(Tabla2[[#This Row],[Fecha]]),"D","L","M","X","J","V","S")</f>
        <v>S</v>
      </c>
      <c r="F17" s="142"/>
      <c r="G17" s="107" t="s">
        <v>623</v>
      </c>
      <c r="H17" s="74" t="s">
        <v>623</v>
      </c>
      <c r="I17" s="142">
        <v>2</v>
      </c>
      <c r="J17" s="142"/>
      <c r="K17" s="142"/>
      <c r="L17" s="74">
        <v>1</v>
      </c>
      <c r="M17" s="212">
        <f t="shared" si="2"/>
        <v>1</v>
      </c>
      <c r="N17" s="143"/>
      <c r="O17" s="143"/>
      <c r="P17" s="73" t="s">
        <v>624</v>
      </c>
    </row>
    <row r="18" spans="1:16" x14ac:dyDescent="0.2">
      <c r="A18" s="29">
        <f t="shared" si="1"/>
        <v>17</v>
      </c>
      <c r="B18" s="74" t="s">
        <v>616</v>
      </c>
      <c r="C18" s="76">
        <v>43860</v>
      </c>
      <c r="D18" s="75">
        <f t="shared" si="0"/>
        <v>5</v>
      </c>
      <c r="E18" s="75" t="str">
        <f>CHOOSE(WEEKDAY(Tabla2[[#This Row],[Fecha]]),"D","L","M","X","J","V","S")</f>
        <v>J</v>
      </c>
      <c r="F18" s="142"/>
      <c r="G18" s="107" t="s">
        <v>623</v>
      </c>
      <c r="H18" s="74" t="s">
        <v>623</v>
      </c>
      <c r="I18" s="142">
        <v>0</v>
      </c>
      <c r="J18" s="142"/>
      <c r="K18" s="142"/>
      <c r="L18" s="74">
        <v>1</v>
      </c>
      <c r="M18" s="212">
        <f t="shared" si="2"/>
        <v>1</v>
      </c>
      <c r="N18" s="143"/>
      <c r="O18" s="143"/>
      <c r="P18" s="73" t="s">
        <v>624</v>
      </c>
    </row>
    <row r="19" spans="1:16" x14ac:dyDescent="0.2">
      <c r="A19" s="29">
        <f t="shared" si="1"/>
        <v>18</v>
      </c>
      <c r="B19" s="74" t="s">
        <v>616</v>
      </c>
      <c r="C19" s="76">
        <v>43860</v>
      </c>
      <c r="D19" s="75">
        <f t="shared" si="0"/>
        <v>5</v>
      </c>
      <c r="E19" s="75" t="str">
        <f>CHOOSE(WEEKDAY(Tabla2[[#This Row],[Fecha]]),"D","L","M","X","J","V","S")</f>
        <v>J</v>
      </c>
      <c r="F19" s="142"/>
      <c r="G19" s="107" t="s">
        <v>623</v>
      </c>
      <c r="H19" s="74" t="s">
        <v>623</v>
      </c>
      <c r="I19" s="142">
        <v>8</v>
      </c>
      <c r="J19" s="142"/>
      <c r="K19" s="142"/>
      <c r="L19" s="74">
        <v>1</v>
      </c>
      <c r="M19" s="212">
        <f t="shared" si="2"/>
        <v>1</v>
      </c>
      <c r="N19" s="143"/>
      <c r="O19" s="143"/>
      <c r="P19" s="73" t="s">
        <v>624</v>
      </c>
    </row>
    <row r="20" spans="1:16" x14ac:dyDescent="0.2">
      <c r="A20" s="29">
        <f t="shared" si="1"/>
        <v>19</v>
      </c>
      <c r="B20" s="74" t="s">
        <v>616</v>
      </c>
      <c r="C20" s="76">
        <v>43862</v>
      </c>
      <c r="D20" s="75">
        <f t="shared" si="0"/>
        <v>5</v>
      </c>
      <c r="E20" s="75" t="str">
        <f>CHOOSE(WEEKDAY(Tabla2[[#This Row],[Fecha]]),"D","L","M","X","J","V","S")</f>
        <v>S</v>
      </c>
      <c r="F20" s="142"/>
      <c r="G20" s="107" t="s">
        <v>623</v>
      </c>
      <c r="H20" s="74" t="s">
        <v>623</v>
      </c>
      <c r="I20" s="142">
        <v>5</v>
      </c>
      <c r="J20" s="142"/>
      <c r="K20" s="142"/>
      <c r="L20" s="74">
        <v>1</v>
      </c>
      <c r="M20" s="212">
        <f t="shared" si="2"/>
        <v>1</v>
      </c>
      <c r="N20" s="143"/>
      <c r="O20" s="143"/>
      <c r="P20" s="73" t="s">
        <v>624</v>
      </c>
    </row>
    <row r="21" spans="1:16" x14ac:dyDescent="0.2">
      <c r="A21" s="29">
        <f t="shared" si="1"/>
        <v>20</v>
      </c>
      <c r="B21" s="74" t="s">
        <v>616</v>
      </c>
      <c r="C21" s="76">
        <v>43862</v>
      </c>
      <c r="D21" s="75">
        <f t="shared" si="0"/>
        <v>5</v>
      </c>
      <c r="E21" s="75" t="str">
        <f>CHOOSE(WEEKDAY(Tabla2[[#This Row],[Fecha]]),"D","L","M","X","J","V","S")</f>
        <v>S</v>
      </c>
      <c r="F21" s="142"/>
      <c r="G21" s="107" t="s">
        <v>623</v>
      </c>
      <c r="H21" s="74" t="s">
        <v>623</v>
      </c>
      <c r="I21" s="142">
        <v>2</v>
      </c>
      <c r="J21" s="142"/>
      <c r="K21" s="142"/>
      <c r="L21" s="74">
        <v>1</v>
      </c>
      <c r="M21" s="212">
        <f t="shared" si="2"/>
        <v>1</v>
      </c>
      <c r="N21" s="143"/>
      <c r="O21" s="143"/>
      <c r="P21" s="73" t="s">
        <v>624</v>
      </c>
    </row>
    <row r="22" spans="1:16" x14ac:dyDescent="0.2">
      <c r="A22" s="29">
        <f t="shared" si="1"/>
        <v>21</v>
      </c>
      <c r="B22" s="74" t="s">
        <v>616</v>
      </c>
      <c r="C22" s="76">
        <v>43867</v>
      </c>
      <c r="D22" s="75">
        <f t="shared" si="0"/>
        <v>6</v>
      </c>
      <c r="E22" s="75" t="str">
        <f>CHOOSE(WEEKDAY(Tabla2[[#This Row],[Fecha]]),"D","L","M","X","J","V","S")</f>
        <v>J</v>
      </c>
      <c r="F22" s="73"/>
      <c r="G22" s="107" t="s">
        <v>623</v>
      </c>
      <c r="H22" s="74" t="s">
        <v>623</v>
      </c>
      <c r="I22" s="73">
        <v>6</v>
      </c>
      <c r="J22" s="73"/>
      <c r="K22" s="73"/>
      <c r="L22" s="74">
        <v>1</v>
      </c>
      <c r="M22" s="212">
        <f t="shared" si="2"/>
        <v>1</v>
      </c>
      <c r="N22" s="143"/>
      <c r="O22" s="143"/>
      <c r="P22" s="73" t="s">
        <v>624</v>
      </c>
    </row>
    <row r="23" spans="1:16" x14ac:dyDescent="0.2">
      <c r="A23" s="29">
        <f t="shared" si="1"/>
        <v>22</v>
      </c>
      <c r="B23" s="74" t="s">
        <v>616</v>
      </c>
      <c r="C23" s="76">
        <v>43867</v>
      </c>
      <c r="D23" s="75">
        <f t="shared" si="0"/>
        <v>6</v>
      </c>
      <c r="E23" s="75" t="str">
        <f>CHOOSE(WEEKDAY(Tabla2[[#This Row],[Fecha]]),"D","L","M","X","J","V","S")</f>
        <v>J</v>
      </c>
      <c r="F23" s="73"/>
      <c r="G23" s="107" t="s">
        <v>623</v>
      </c>
      <c r="H23" s="74" t="s">
        <v>623</v>
      </c>
      <c r="I23" s="73">
        <v>1</v>
      </c>
      <c r="J23" s="73"/>
      <c r="K23" s="73"/>
      <c r="L23" s="74">
        <v>1</v>
      </c>
      <c r="M23" s="212">
        <f t="shared" si="2"/>
        <v>1</v>
      </c>
      <c r="N23" s="143"/>
      <c r="O23" s="143"/>
      <c r="P23" s="73" t="s">
        <v>624</v>
      </c>
    </row>
    <row r="24" spans="1:16" x14ac:dyDescent="0.2">
      <c r="A24" s="29">
        <f t="shared" si="1"/>
        <v>23</v>
      </c>
      <c r="B24" s="74" t="s">
        <v>616</v>
      </c>
      <c r="C24" s="76">
        <v>43869</v>
      </c>
      <c r="D24" s="75">
        <f t="shared" si="0"/>
        <v>6</v>
      </c>
      <c r="E24" s="75" t="str">
        <f>CHOOSE(WEEKDAY(Tabla2[[#This Row],[Fecha]]),"D","L","M","X","J","V","S")</f>
        <v>S</v>
      </c>
      <c r="F24" s="73"/>
      <c r="G24" s="107" t="s">
        <v>623</v>
      </c>
      <c r="H24" s="74" t="s">
        <v>623</v>
      </c>
      <c r="I24" s="73">
        <v>3</v>
      </c>
      <c r="J24" s="73"/>
      <c r="K24" s="73"/>
      <c r="L24" s="74">
        <v>1</v>
      </c>
      <c r="M24" s="212">
        <f t="shared" si="2"/>
        <v>1</v>
      </c>
      <c r="N24" s="143"/>
      <c r="O24" s="143"/>
      <c r="P24" s="73" t="s">
        <v>624</v>
      </c>
    </row>
    <row r="25" spans="1:16" x14ac:dyDescent="0.2">
      <c r="A25" s="29">
        <f t="shared" si="1"/>
        <v>24</v>
      </c>
      <c r="B25" s="74" t="s">
        <v>616</v>
      </c>
      <c r="C25" s="76">
        <v>43869</v>
      </c>
      <c r="D25" s="75">
        <f t="shared" si="0"/>
        <v>6</v>
      </c>
      <c r="E25" s="75" t="str">
        <f>CHOOSE(WEEKDAY(Tabla2[[#This Row],[Fecha]]),"D","L","M","X","J","V","S")</f>
        <v>S</v>
      </c>
      <c r="F25" s="73"/>
      <c r="G25" s="107" t="s">
        <v>623</v>
      </c>
      <c r="H25" s="74" t="s">
        <v>623</v>
      </c>
      <c r="I25" s="73">
        <v>3</v>
      </c>
      <c r="J25" s="73"/>
      <c r="K25" s="73"/>
      <c r="L25" s="74">
        <v>1</v>
      </c>
      <c r="M25" s="212">
        <f t="shared" si="2"/>
        <v>1</v>
      </c>
      <c r="N25" s="143"/>
      <c r="O25" s="143"/>
      <c r="P25" s="73" t="s">
        <v>624</v>
      </c>
    </row>
    <row r="26" spans="1:16" x14ac:dyDescent="0.2">
      <c r="A26" s="29">
        <f t="shared" si="1"/>
        <v>25</v>
      </c>
      <c r="B26" s="74" t="s">
        <v>616</v>
      </c>
      <c r="C26" s="76">
        <v>43874</v>
      </c>
      <c r="D26" s="75">
        <f t="shared" si="0"/>
        <v>7</v>
      </c>
      <c r="E26" s="75" t="str">
        <f>CHOOSE(WEEKDAY(Tabla2[[#This Row],[Fecha]]),"D","L","M","X","J","V","S")</f>
        <v>J</v>
      </c>
      <c r="F26" s="151"/>
      <c r="G26" s="107" t="s">
        <v>623</v>
      </c>
      <c r="H26" s="74" t="s">
        <v>623</v>
      </c>
      <c r="I26" s="151">
        <v>0</v>
      </c>
      <c r="J26" s="151"/>
      <c r="K26" s="151"/>
      <c r="L26" s="74">
        <v>1</v>
      </c>
      <c r="M26" s="212">
        <f t="shared" si="2"/>
        <v>1</v>
      </c>
      <c r="N26" s="152"/>
      <c r="O26" s="153"/>
      <c r="P26" s="73" t="s">
        <v>624</v>
      </c>
    </row>
    <row r="27" spans="1:16" x14ac:dyDescent="0.2">
      <c r="A27" s="29">
        <f t="shared" si="1"/>
        <v>26</v>
      </c>
      <c r="B27" s="74" t="s">
        <v>616</v>
      </c>
      <c r="C27" s="76">
        <v>43874</v>
      </c>
      <c r="D27" s="75">
        <f t="shared" si="0"/>
        <v>7</v>
      </c>
      <c r="E27" s="75" t="str">
        <f>CHOOSE(WEEKDAY(Tabla2[[#This Row],[Fecha]]),"D","L","M","X","J","V","S")</f>
        <v>J</v>
      </c>
      <c r="F27" s="151"/>
      <c r="G27" s="107" t="s">
        <v>623</v>
      </c>
      <c r="H27" s="74" t="s">
        <v>623</v>
      </c>
      <c r="I27" s="151">
        <v>3</v>
      </c>
      <c r="J27" s="151"/>
      <c r="K27" s="151"/>
      <c r="L27" s="74">
        <v>1</v>
      </c>
      <c r="M27" s="212">
        <f t="shared" si="2"/>
        <v>1</v>
      </c>
      <c r="N27" s="152"/>
      <c r="O27" s="152"/>
      <c r="P27" s="73" t="s">
        <v>624</v>
      </c>
    </row>
    <row r="28" spans="1:16" x14ac:dyDescent="0.2">
      <c r="A28" s="29">
        <f t="shared" si="1"/>
        <v>27</v>
      </c>
      <c r="B28" s="74" t="s">
        <v>616</v>
      </c>
      <c r="C28" s="76">
        <v>43876</v>
      </c>
      <c r="D28" s="75">
        <f t="shared" si="0"/>
        <v>7</v>
      </c>
      <c r="E28" s="75" t="str">
        <f>CHOOSE(WEEKDAY(Tabla2[[#This Row],[Fecha]]),"D","L","M","X","J","V","S")</f>
        <v>S</v>
      </c>
      <c r="F28" s="151"/>
      <c r="G28" s="107" t="s">
        <v>623</v>
      </c>
      <c r="H28" s="74" t="s">
        <v>623</v>
      </c>
      <c r="I28" s="151">
        <v>9</v>
      </c>
      <c r="J28" s="151"/>
      <c r="K28" s="151"/>
      <c r="L28" s="74">
        <v>1</v>
      </c>
      <c r="M28" s="212">
        <f t="shared" si="2"/>
        <v>1</v>
      </c>
      <c r="N28" s="152"/>
      <c r="O28" s="153"/>
      <c r="P28" s="73" t="s">
        <v>624</v>
      </c>
    </row>
    <row r="29" spans="1:16" x14ac:dyDescent="0.2">
      <c r="A29" s="29">
        <f t="shared" si="1"/>
        <v>28</v>
      </c>
      <c r="B29" s="74" t="s">
        <v>616</v>
      </c>
      <c r="C29" s="76">
        <v>43876</v>
      </c>
      <c r="D29" s="75">
        <f t="shared" si="0"/>
        <v>7</v>
      </c>
      <c r="E29" s="75" t="str">
        <f>CHOOSE(WEEKDAY(Tabla2[[#This Row],[Fecha]]),"D","L","M","X","J","V","S")</f>
        <v>S</v>
      </c>
      <c r="F29" s="151"/>
      <c r="G29" s="107" t="s">
        <v>623</v>
      </c>
      <c r="H29" s="74" t="s">
        <v>623</v>
      </c>
      <c r="I29" s="151">
        <v>2</v>
      </c>
      <c r="J29" s="151"/>
      <c r="K29" s="151"/>
      <c r="L29" s="74">
        <v>1</v>
      </c>
      <c r="M29" s="212">
        <f t="shared" si="2"/>
        <v>1</v>
      </c>
      <c r="N29" s="152"/>
      <c r="O29" s="152"/>
      <c r="P29" s="73" t="s">
        <v>624</v>
      </c>
    </row>
    <row r="30" spans="1:16" x14ac:dyDescent="0.2">
      <c r="A30" s="29">
        <f t="shared" si="1"/>
        <v>29</v>
      </c>
      <c r="B30" s="74" t="s">
        <v>616</v>
      </c>
      <c r="C30" s="76">
        <v>43881</v>
      </c>
      <c r="D30" s="75">
        <f t="shared" si="0"/>
        <v>8</v>
      </c>
      <c r="E30" s="75" t="str">
        <f>CHOOSE(WEEKDAY(Tabla2[[#This Row],[Fecha]]),"D","L","M","X","J","V","S")</f>
        <v>J</v>
      </c>
      <c r="F30" s="154"/>
      <c r="G30" s="107" t="s">
        <v>623</v>
      </c>
      <c r="H30" s="74" t="s">
        <v>623</v>
      </c>
      <c r="I30" s="154">
        <v>7</v>
      </c>
      <c r="J30" s="154"/>
      <c r="K30" s="154"/>
      <c r="L30" s="74">
        <v>1</v>
      </c>
      <c r="M30" s="212">
        <f t="shared" si="2"/>
        <v>1</v>
      </c>
      <c r="N30" s="155"/>
      <c r="O30" s="155"/>
      <c r="P30" s="73" t="s">
        <v>624</v>
      </c>
    </row>
    <row r="31" spans="1:16" x14ac:dyDescent="0.2">
      <c r="A31" s="29">
        <f t="shared" si="1"/>
        <v>30</v>
      </c>
      <c r="B31" s="74" t="s">
        <v>616</v>
      </c>
      <c r="C31" s="76">
        <v>43881</v>
      </c>
      <c r="D31" s="75">
        <f t="shared" si="0"/>
        <v>8</v>
      </c>
      <c r="E31" s="75" t="str">
        <f>CHOOSE(WEEKDAY(Tabla2[[#This Row],[Fecha]]),"D","L","M","X","J","V","S")</f>
        <v>J</v>
      </c>
      <c r="F31" s="154"/>
      <c r="G31" s="107" t="s">
        <v>623</v>
      </c>
      <c r="H31" s="74" t="s">
        <v>623</v>
      </c>
      <c r="I31" s="154">
        <v>5</v>
      </c>
      <c r="J31" s="154"/>
      <c r="K31" s="154"/>
      <c r="L31" s="74">
        <v>1</v>
      </c>
      <c r="M31" s="212">
        <f t="shared" si="2"/>
        <v>1</v>
      </c>
      <c r="N31" s="155"/>
      <c r="O31" s="157"/>
      <c r="P31" s="73" t="s">
        <v>624</v>
      </c>
    </row>
    <row r="32" spans="1:16" x14ac:dyDescent="0.2">
      <c r="A32" s="29">
        <f t="shared" si="1"/>
        <v>31</v>
      </c>
      <c r="B32" s="74" t="s">
        <v>616</v>
      </c>
      <c r="C32" s="76">
        <v>43883</v>
      </c>
      <c r="D32" s="75">
        <f t="shared" si="0"/>
        <v>8</v>
      </c>
      <c r="E32" s="75" t="str">
        <f>CHOOSE(WEEKDAY(Tabla2[[#This Row],[Fecha]]),"D","L","M","X","J","V","S")</f>
        <v>S</v>
      </c>
      <c r="F32" s="154"/>
      <c r="G32" s="107" t="s">
        <v>623</v>
      </c>
      <c r="H32" s="74" t="s">
        <v>623</v>
      </c>
      <c r="I32" s="154">
        <v>5</v>
      </c>
      <c r="J32" s="154"/>
      <c r="K32" s="154"/>
      <c r="L32" s="74">
        <v>1</v>
      </c>
      <c r="M32" s="212">
        <f t="shared" si="2"/>
        <v>1</v>
      </c>
      <c r="N32" s="155"/>
      <c r="O32" s="155"/>
      <c r="P32" s="73" t="s">
        <v>624</v>
      </c>
    </row>
    <row r="33" spans="1:16" x14ac:dyDescent="0.2">
      <c r="A33" s="29">
        <f t="shared" si="1"/>
        <v>32</v>
      </c>
      <c r="B33" s="74" t="s">
        <v>616</v>
      </c>
      <c r="C33" s="76">
        <v>43883</v>
      </c>
      <c r="D33" s="75">
        <f t="shared" si="0"/>
        <v>8</v>
      </c>
      <c r="E33" s="75" t="str">
        <f>CHOOSE(WEEKDAY(Tabla2[[#This Row],[Fecha]]),"D","L","M","X","J","V","S")</f>
        <v>S</v>
      </c>
      <c r="F33" s="154"/>
      <c r="G33" s="107" t="s">
        <v>623</v>
      </c>
      <c r="H33" s="74" t="s">
        <v>623</v>
      </c>
      <c r="I33" s="154">
        <v>2</v>
      </c>
      <c r="J33" s="154"/>
      <c r="K33" s="154"/>
      <c r="L33" s="74">
        <v>1</v>
      </c>
      <c r="M33" s="212">
        <f t="shared" si="2"/>
        <v>1</v>
      </c>
      <c r="N33" s="155"/>
      <c r="O33" s="155"/>
      <c r="P33" s="73" t="s">
        <v>624</v>
      </c>
    </row>
    <row r="34" spans="1:16" x14ac:dyDescent="0.2">
      <c r="A34" s="29">
        <f t="shared" si="1"/>
        <v>33</v>
      </c>
      <c r="B34" s="74" t="s">
        <v>616</v>
      </c>
      <c r="C34" s="76">
        <v>43888</v>
      </c>
      <c r="D34" s="75">
        <f t="shared" ref="D34:D65" si="3">WEEKNUM(C34,21)</f>
        <v>9</v>
      </c>
      <c r="E34" s="75" t="str">
        <f>CHOOSE(WEEKDAY(Tabla2[[#This Row],[Fecha]]),"D","L","M","X","J","V","S")</f>
        <v>J</v>
      </c>
      <c r="F34" s="73"/>
      <c r="G34" s="107" t="s">
        <v>623</v>
      </c>
      <c r="H34" s="74" t="s">
        <v>623</v>
      </c>
      <c r="I34" s="73">
        <v>7</v>
      </c>
      <c r="J34" s="73"/>
      <c r="K34" s="73"/>
      <c r="L34" s="74">
        <v>1</v>
      </c>
      <c r="M34" s="212">
        <f t="shared" si="2"/>
        <v>1</v>
      </c>
      <c r="N34" s="155"/>
      <c r="O34" s="157"/>
      <c r="P34" s="73" t="s">
        <v>624</v>
      </c>
    </row>
    <row r="35" spans="1:16" x14ac:dyDescent="0.2">
      <c r="A35" s="29">
        <f t="shared" si="1"/>
        <v>34</v>
      </c>
      <c r="B35" s="74" t="s">
        <v>616</v>
      </c>
      <c r="C35" s="76">
        <v>43888</v>
      </c>
      <c r="D35" s="75">
        <f t="shared" si="3"/>
        <v>9</v>
      </c>
      <c r="E35" s="75" t="str">
        <f>CHOOSE(WEEKDAY(Tabla2[[#This Row],[Fecha]]),"D","L","M","X","J","V","S")</f>
        <v>J</v>
      </c>
      <c r="F35" s="73"/>
      <c r="G35" s="107" t="s">
        <v>623</v>
      </c>
      <c r="H35" s="74" t="s">
        <v>623</v>
      </c>
      <c r="I35" s="73">
        <v>4</v>
      </c>
      <c r="J35" s="73"/>
      <c r="K35" s="73"/>
      <c r="L35" s="74">
        <v>1</v>
      </c>
      <c r="M35" s="212">
        <f t="shared" si="2"/>
        <v>1</v>
      </c>
      <c r="N35" s="155"/>
      <c r="O35" s="157"/>
      <c r="P35" s="73" t="s">
        <v>624</v>
      </c>
    </row>
    <row r="36" spans="1:16" x14ac:dyDescent="0.2">
      <c r="A36" s="29">
        <f t="shared" si="1"/>
        <v>35</v>
      </c>
      <c r="B36" s="74" t="s">
        <v>616</v>
      </c>
      <c r="C36" s="76">
        <v>43890</v>
      </c>
      <c r="D36" s="75">
        <f t="shared" si="3"/>
        <v>9</v>
      </c>
      <c r="E36" s="75" t="str">
        <f>CHOOSE(WEEKDAY(Tabla2[[#This Row],[Fecha]]),"D","L","M","X","J","V","S")</f>
        <v>S</v>
      </c>
      <c r="F36" s="73"/>
      <c r="G36" s="107" t="s">
        <v>623</v>
      </c>
      <c r="H36" s="74" t="s">
        <v>623</v>
      </c>
      <c r="I36" s="73">
        <v>4</v>
      </c>
      <c r="J36" s="73"/>
      <c r="K36" s="73"/>
      <c r="L36" s="74">
        <v>1</v>
      </c>
      <c r="M36" s="212">
        <f t="shared" si="2"/>
        <v>1</v>
      </c>
      <c r="N36" s="155"/>
      <c r="O36" s="157"/>
      <c r="P36" s="73" t="s">
        <v>624</v>
      </c>
    </row>
    <row r="37" spans="1:16" x14ac:dyDescent="0.2">
      <c r="A37" s="29">
        <f t="shared" si="1"/>
        <v>36</v>
      </c>
      <c r="B37" s="74" t="s">
        <v>616</v>
      </c>
      <c r="C37" s="76">
        <v>43890</v>
      </c>
      <c r="D37" s="75">
        <f t="shared" si="3"/>
        <v>9</v>
      </c>
      <c r="E37" s="75" t="str">
        <f>CHOOSE(WEEKDAY(Tabla2[[#This Row],[Fecha]]),"D","L","M","X","J","V","S")</f>
        <v>S</v>
      </c>
      <c r="F37" s="73"/>
      <c r="G37" s="107" t="s">
        <v>623</v>
      </c>
      <c r="H37" s="74" t="s">
        <v>623</v>
      </c>
      <c r="I37" s="73">
        <v>0</v>
      </c>
      <c r="J37" s="73"/>
      <c r="K37" s="73"/>
      <c r="L37" s="74">
        <v>1</v>
      </c>
      <c r="M37" s="212">
        <f t="shared" si="2"/>
        <v>1</v>
      </c>
      <c r="N37" s="155"/>
      <c r="O37" s="155"/>
      <c r="P37" s="73" t="s">
        <v>624</v>
      </c>
    </row>
    <row r="38" spans="1:16" x14ac:dyDescent="0.2">
      <c r="A38" s="29">
        <f t="shared" si="1"/>
        <v>37</v>
      </c>
      <c r="B38" s="74" t="s">
        <v>616</v>
      </c>
      <c r="C38" s="76">
        <v>43895</v>
      </c>
      <c r="D38" s="75">
        <f t="shared" si="3"/>
        <v>10</v>
      </c>
      <c r="E38" s="75" t="str">
        <f>CHOOSE(WEEKDAY(Tabla2[[#This Row],[Fecha]]),"D","L","M","X","J","V","S")</f>
        <v>J</v>
      </c>
      <c r="F38" s="73"/>
      <c r="G38" s="107" t="s">
        <v>623</v>
      </c>
      <c r="H38" s="74" t="s">
        <v>623</v>
      </c>
      <c r="I38" s="158">
        <v>2</v>
      </c>
      <c r="J38" s="158"/>
      <c r="K38" s="158"/>
      <c r="L38" s="74">
        <v>1</v>
      </c>
      <c r="M38" s="212">
        <f t="shared" si="2"/>
        <v>1</v>
      </c>
      <c r="N38" s="159"/>
      <c r="O38" s="159"/>
      <c r="P38" s="73" t="s">
        <v>624</v>
      </c>
    </row>
    <row r="39" spans="1:16" x14ac:dyDescent="0.2">
      <c r="A39" s="29">
        <f t="shared" si="1"/>
        <v>38</v>
      </c>
      <c r="B39" s="74" t="s">
        <v>616</v>
      </c>
      <c r="C39" s="76">
        <v>43895</v>
      </c>
      <c r="D39" s="75">
        <f t="shared" si="3"/>
        <v>10</v>
      </c>
      <c r="E39" s="75" t="str">
        <f>CHOOSE(WEEKDAY(Tabla2[[#This Row],[Fecha]]),"D","L","M","X","J","V","S")</f>
        <v>J</v>
      </c>
      <c r="F39" s="73"/>
      <c r="G39" s="107" t="s">
        <v>623</v>
      </c>
      <c r="H39" s="74" t="s">
        <v>623</v>
      </c>
      <c r="I39" s="158">
        <v>2</v>
      </c>
      <c r="J39" s="158"/>
      <c r="K39" s="158"/>
      <c r="L39" s="74">
        <v>1</v>
      </c>
      <c r="M39" s="212">
        <f t="shared" si="2"/>
        <v>1</v>
      </c>
      <c r="N39" s="159"/>
      <c r="O39" s="159"/>
      <c r="P39" s="73" t="s">
        <v>624</v>
      </c>
    </row>
    <row r="40" spans="1:16" x14ac:dyDescent="0.2">
      <c r="A40" s="29">
        <f t="shared" si="1"/>
        <v>39</v>
      </c>
      <c r="B40" s="74" t="s">
        <v>616</v>
      </c>
      <c r="C40" s="76">
        <v>43897</v>
      </c>
      <c r="D40" s="75">
        <f t="shared" si="3"/>
        <v>10</v>
      </c>
      <c r="E40" s="75" t="str">
        <f>CHOOSE(WEEKDAY(Tabla2[[#This Row],[Fecha]]),"D","L","M","X","J","V","S")</f>
        <v>S</v>
      </c>
      <c r="F40" s="73"/>
      <c r="G40" s="107" t="s">
        <v>623</v>
      </c>
      <c r="H40" s="74" t="s">
        <v>623</v>
      </c>
      <c r="I40" s="158">
        <v>2</v>
      </c>
      <c r="J40" s="158"/>
      <c r="K40" s="158"/>
      <c r="L40" s="74">
        <v>1</v>
      </c>
      <c r="M40" s="212">
        <f t="shared" si="2"/>
        <v>1</v>
      </c>
      <c r="N40" s="159"/>
      <c r="O40" s="159"/>
      <c r="P40" s="73" t="s">
        <v>624</v>
      </c>
    </row>
    <row r="41" spans="1:16" x14ac:dyDescent="0.2">
      <c r="A41" s="29">
        <f t="shared" si="1"/>
        <v>40</v>
      </c>
      <c r="B41" s="74" t="s">
        <v>616</v>
      </c>
      <c r="C41" s="76">
        <v>43897</v>
      </c>
      <c r="D41" s="75">
        <f t="shared" si="3"/>
        <v>10</v>
      </c>
      <c r="E41" s="75" t="str">
        <f>CHOOSE(WEEKDAY(Tabla2[[#This Row],[Fecha]]),"D","L","M","X","J","V","S")</f>
        <v>S</v>
      </c>
      <c r="F41" s="73"/>
      <c r="G41" s="107" t="s">
        <v>623</v>
      </c>
      <c r="H41" s="74" t="s">
        <v>623</v>
      </c>
      <c r="I41" s="158">
        <v>2</v>
      </c>
      <c r="J41" s="158"/>
      <c r="K41" s="158"/>
      <c r="L41" s="74">
        <v>1</v>
      </c>
      <c r="M41" s="212">
        <f t="shared" si="2"/>
        <v>1</v>
      </c>
      <c r="N41" s="159"/>
      <c r="O41" s="159"/>
      <c r="P41" s="73" t="s">
        <v>624</v>
      </c>
    </row>
    <row r="42" spans="1:16" x14ac:dyDescent="0.2">
      <c r="A42" s="29">
        <f t="shared" si="1"/>
        <v>41</v>
      </c>
      <c r="B42" s="74" t="s">
        <v>616</v>
      </c>
      <c r="C42" s="76">
        <v>43902</v>
      </c>
      <c r="D42" s="75">
        <f t="shared" si="3"/>
        <v>11</v>
      </c>
      <c r="E42" s="75" t="str">
        <f>CHOOSE(WEEKDAY(Tabla2[[#This Row],[Fecha]]),"D","L","M","X","J","V","S")</f>
        <v>J</v>
      </c>
      <c r="F42" s="73"/>
      <c r="G42" s="107" t="s">
        <v>623</v>
      </c>
      <c r="H42" s="74" t="s">
        <v>623</v>
      </c>
      <c r="I42" s="73">
        <v>3</v>
      </c>
      <c r="J42" s="73"/>
      <c r="K42" s="73"/>
      <c r="L42" s="74">
        <v>1</v>
      </c>
      <c r="M42" s="212">
        <f t="shared" si="2"/>
        <v>1</v>
      </c>
      <c r="N42" s="140"/>
      <c r="O42" s="140"/>
      <c r="P42" s="73" t="s">
        <v>624</v>
      </c>
    </row>
    <row r="43" spans="1:16" x14ac:dyDescent="0.2">
      <c r="A43" s="29">
        <f t="shared" si="1"/>
        <v>42</v>
      </c>
      <c r="B43" s="74" t="s">
        <v>616</v>
      </c>
      <c r="C43" s="76">
        <v>43902</v>
      </c>
      <c r="D43" s="75">
        <f t="shared" si="3"/>
        <v>11</v>
      </c>
      <c r="E43" s="75" t="str">
        <f>CHOOSE(WEEKDAY(Tabla2[[#This Row],[Fecha]]),"D","L","M","X","J","V","S")</f>
        <v>J</v>
      </c>
      <c r="F43" s="73"/>
      <c r="G43" s="107" t="s">
        <v>623</v>
      </c>
      <c r="H43" s="74" t="s">
        <v>623</v>
      </c>
      <c r="I43" s="73">
        <v>0</v>
      </c>
      <c r="J43" s="73"/>
      <c r="K43" s="73"/>
      <c r="L43" s="74">
        <v>1</v>
      </c>
      <c r="M43" s="212">
        <f t="shared" si="2"/>
        <v>1</v>
      </c>
      <c r="N43" s="140"/>
      <c r="O43" s="161"/>
      <c r="P43" s="73" t="s">
        <v>624</v>
      </c>
    </row>
    <row r="44" spans="1:16" x14ac:dyDescent="0.2">
      <c r="A44" s="29">
        <f t="shared" si="1"/>
        <v>43</v>
      </c>
      <c r="B44" s="74" t="s">
        <v>616</v>
      </c>
      <c r="C44" s="76">
        <v>43904</v>
      </c>
      <c r="D44" s="75">
        <f t="shared" si="3"/>
        <v>11</v>
      </c>
      <c r="E44" s="75" t="str">
        <f>CHOOSE(WEEKDAY(Tabla2[[#This Row],[Fecha]]),"D","L","M","X","J","V","S")</f>
        <v>S</v>
      </c>
      <c r="F44" s="73"/>
      <c r="G44" s="107" t="s">
        <v>623</v>
      </c>
      <c r="H44" s="74" t="s">
        <v>623</v>
      </c>
      <c r="I44" s="73">
        <v>2</v>
      </c>
      <c r="J44" s="73"/>
      <c r="K44" s="73"/>
      <c r="L44" s="74">
        <v>1</v>
      </c>
      <c r="M44" s="212">
        <f t="shared" si="2"/>
        <v>1</v>
      </c>
      <c r="N44" s="140"/>
      <c r="O44" s="140"/>
      <c r="P44" s="73" t="s">
        <v>624</v>
      </c>
    </row>
    <row r="45" spans="1:16" x14ac:dyDescent="0.2">
      <c r="A45" s="29">
        <f t="shared" si="1"/>
        <v>44</v>
      </c>
      <c r="B45" s="74" t="s">
        <v>616</v>
      </c>
      <c r="C45" s="76">
        <v>43904</v>
      </c>
      <c r="D45" s="75">
        <f t="shared" si="3"/>
        <v>11</v>
      </c>
      <c r="E45" s="75" t="str">
        <f>CHOOSE(WEEKDAY(Tabla2[[#This Row],[Fecha]]),"D","L","M","X","J","V","S")</f>
        <v>S</v>
      </c>
      <c r="F45" s="73"/>
      <c r="G45" s="107" t="s">
        <v>623</v>
      </c>
      <c r="H45" s="74" t="s">
        <v>623</v>
      </c>
      <c r="I45" s="73">
        <v>2</v>
      </c>
      <c r="J45" s="73"/>
      <c r="K45" s="73"/>
      <c r="L45" s="74">
        <v>1</v>
      </c>
      <c r="M45" s="212">
        <f t="shared" si="2"/>
        <v>1</v>
      </c>
      <c r="N45" s="140"/>
      <c r="O45" s="140"/>
      <c r="P45" s="73" t="s">
        <v>624</v>
      </c>
    </row>
    <row r="46" spans="1:16" x14ac:dyDescent="0.2">
      <c r="A46" s="29">
        <f t="shared" si="1"/>
        <v>45</v>
      </c>
      <c r="B46" s="74" t="s">
        <v>616</v>
      </c>
      <c r="C46" s="76">
        <v>43972</v>
      </c>
      <c r="D46" s="75">
        <f t="shared" si="3"/>
        <v>21</v>
      </c>
      <c r="E46" s="75" t="str">
        <f>CHOOSE(WEEKDAY(Tabla2[[#This Row],[Fecha]]),"D","L","M","X","J","V","S")</f>
        <v>J</v>
      </c>
      <c r="F46" s="73"/>
      <c r="G46" s="107" t="s">
        <v>623</v>
      </c>
      <c r="H46" s="74" t="s">
        <v>623</v>
      </c>
      <c r="I46" s="73">
        <v>7</v>
      </c>
      <c r="J46" s="73"/>
      <c r="K46" s="73"/>
      <c r="L46" s="74">
        <v>1</v>
      </c>
      <c r="M46" s="212">
        <f t="shared" si="2"/>
        <v>1</v>
      </c>
      <c r="N46" s="140"/>
      <c r="O46" s="140"/>
      <c r="P46" s="73" t="s">
        <v>624</v>
      </c>
    </row>
    <row r="47" spans="1:16" x14ac:dyDescent="0.2">
      <c r="A47" s="29">
        <f t="shared" si="1"/>
        <v>46</v>
      </c>
      <c r="B47" s="74" t="s">
        <v>616</v>
      </c>
      <c r="C47" s="76">
        <v>43972</v>
      </c>
      <c r="D47" s="75">
        <f t="shared" si="3"/>
        <v>21</v>
      </c>
      <c r="E47" s="75" t="str">
        <f>CHOOSE(WEEKDAY(Tabla2[[#This Row],[Fecha]]),"D","L","M","X","J","V","S")</f>
        <v>J</v>
      </c>
      <c r="F47" s="73"/>
      <c r="G47" s="107" t="s">
        <v>623</v>
      </c>
      <c r="H47" s="74" t="s">
        <v>623</v>
      </c>
      <c r="I47" s="73">
        <v>2</v>
      </c>
      <c r="J47" s="73"/>
      <c r="K47" s="73"/>
      <c r="L47" s="74">
        <v>1</v>
      </c>
      <c r="M47" s="212">
        <f t="shared" si="2"/>
        <v>1</v>
      </c>
      <c r="N47" s="140"/>
      <c r="O47" s="161"/>
      <c r="P47" s="73" t="s">
        <v>624</v>
      </c>
    </row>
    <row r="48" spans="1:16" x14ac:dyDescent="0.2">
      <c r="A48" s="29">
        <f t="shared" si="1"/>
        <v>47</v>
      </c>
      <c r="B48" s="74" t="s">
        <v>616</v>
      </c>
      <c r="C48" s="76">
        <v>43974</v>
      </c>
      <c r="D48" s="167">
        <f t="shared" si="3"/>
        <v>21</v>
      </c>
      <c r="E48" s="75" t="str">
        <f>CHOOSE(WEEKDAY(Tabla2[[#This Row],[Fecha]]),"D","L","M","X","J","V","S")</f>
        <v>S</v>
      </c>
      <c r="F48" s="73"/>
      <c r="G48" s="107" t="s">
        <v>623</v>
      </c>
      <c r="H48" s="74" t="s">
        <v>623</v>
      </c>
      <c r="I48" s="73">
        <v>0</v>
      </c>
      <c r="J48" s="73"/>
      <c r="K48" s="73"/>
      <c r="L48" s="74">
        <v>1</v>
      </c>
      <c r="M48" s="212">
        <f t="shared" si="2"/>
        <v>1</v>
      </c>
      <c r="N48" s="140"/>
      <c r="O48" s="140"/>
      <c r="P48" s="73" t="s">
        <v>624</v>
      </c>
    </row>
    <row r="49" spans="1:16" x14ac:dyDescent="0.2">
      <c r="A49" s="29">
        <f t="shared" si="1"/>
        <v>48</v>
      </c>
      <c r="B49" s="74" t="s">
        <v>616</v>
      </c>
      <c r="C49" s="76">
        <v>43974</v>
      </c>
      <c r="D49" s="75">
        <f t="shared" si="3"/>
        <v>21</v>
      </c>
      <c r="E49" s="75" t="str">
        <f>CHOOSE(WEEKDAY(Tabla2[[#This Row],[Fecha]]),"D","L","M","X","J","V","S")</f>
        <v>S</v>
      </c>
      <c r="F49" s="73"/>
      <c r="G49" s="107" t="s">
        <v>623</v>
      </c>
      <c r="H49" s="74" t="s">
        <v>623</v>
      </c>
      <c r="I49" s="73">
        <v>7</v>
      </c>
      <c r="J49" s="73"/>
      <c r="K49" s="73"/>
      <c r="L49" s="74">
        <v>1</v>
      </c>
      <c r="M49" s="212">
        <f t="shared" si="2"/>
        <v>1</v>
      </c>
      <c r="N49" s="140"/>
      <c r="O49" s="140"/>
      <c r="P49" s="73" t="s">
        <v>624</v>
      </c>
    </row>
    <row r="50" spans="1:16" x14ac:dyDescent="0.2">
      <c r="A50" s="29">
        <f t="shared" si="1"/>
        <v>49</v>
      </c>
      <c r="B50" s="74" t="s">
        <v>616</v>
      </c>
      <c r="C50" s="76">
        <v>43979</v>
      </c>
      <c r="D50" s="75">
        <f t="shared" si="3"/>
        <v>22</v>
      </c>
      <c r="E50" s="75" t="str">
        <f>CHOOSE(WEEKDAY(Tabla2[[#This Row],[Fecha]]),"D","L","M","X","J","V","S")</f>
        <v>J</v>
      </c>
      <c r="F50" s="169"/>
      <c r="G50" s="107" t="s">
        <v>623</v>
      </c>
      <c r="H50" s="74" t="s">
        <v>623</v>
      </c>
      <c r="I50" s="169">
        <v>4</v>
      </c>
      <c r="J50" s="169"/>
      <c r="K50" s="169"/>
      <c r="L50" s="74">
        <v>1</v>
      </c>
      <c r="M50" s="212">
        <f t="shared" si="2"/>
        <v>1</v>
      </c>
      <c r="N50" s="170"/>
      <c r="O50" s="170"/>
      <c r="P50" s="73" t="s">
        <v>624</v>
      </c>
    </row>
    <row r="51" spans="1:16" x14ac:dyDescent="0.2">
      <c r="A51" s="29">
        <f t="shared" si="1"/>
        <v>50</v>
      </c>
      <c r="B51" s="74" t="s">
        <v>616</v>
      </c>
      <c r="C51" s="76">
        <v>43979</v>
      </c>
      <c r="D51" s="75">
        <f t="shared" si="3"/>
        <v>22</v>
      </c>
      <c r="E51" s="75" t="str">
        <f>CHOOSE(WEEKDAY(Tabla2[[#This Row],[Fecha]]),"D","L","M","X","J","V","S")</f>
        <v>J</v>
      </c>
      <c r="F51" s="169"/>
      <c r="G51" s="107" t="s">
        <v>623</v>
      </c>
      <c r="H51" s="74" t="s">
        <v>623</v>
      </c>
      <c r="I51" s="169">
        <v>2</v>
      </c>
      <c r="J51" s="169"/>
      <c r="K51" s="169"/>
      <c r="L51" s="74">
        <v>1</v>
      </c>
      <c r="M51" s="212">
        <f t="shared" si="2"/>
        <v>1</v>
      </c>
      <c r="N51" s="170"/>
      <c r="O51" s="170"/>
      <c r="P51" s="73" t="s">
        <v>624</v>
      </c>
    </row>
    <row r="52" spans="1:16" x14ac:dyDescent="0.2">
      <c r="A52" s="29">
        <f t="shared" si="1"/>
        <v>51</v>
      </c>
      <c r="B52" s="74" t="s">
        <v>616</v>
      </c>
      <c r="C52" s="76">
        <v>43981</v>
      </c>
      <c r="D52" s="75">
        <f t="shared" si="3"/>
        <v>22</v>
      </c>
      <c r="E52" s="75" t="str">
        <f>CHOOSE(WEEKDAY(Tabla2[[#This Row],[Fecha]]),"D","L","M","X","J","V","S")</f>
        <v>S</v>
      </c>
      <c r="F52" s="73"/>
      <c r="G52" s="107" t="s">
        <v>623</v>
      </c>
      <c r="H52" s="74" t="s">
        <v>623</v>
      </c>
      <c r="I52" s="73">
        <v>0</v>
      </c>
      <c r="J52" s="73"/>
      <c r="K52" s="73"/>
      <c r="L52" s="74">
        <v>1</v>
      </c>
      <c r="M52" s="212">
        <f t="shared" si="2"/>
        <v>1</v>
      </c>
      <c r="N52" s="140"/>
      <c r="O52" s="140"/>
      <c r="P52" s="73" t="s">
        <v>624</v>
      </c>
    </row>
    <row r="53" spans="1:16" x14ac:dyDescent="0.2">
      <c r="A53" s="29">
        <f t="shared" si="1"/>
        <v>52</v>
      </c>
      <c r="B53" s="74" t="s">
        <v>616</v>
      </c>
      <c r="C53" s="76">
        <v>43981</v>
      </c>
      <c r="D53" s="75">
        <f t="shared" si="3"/>
        <v>22</v>
      </c>
      <c r="E53" s="75" t="str">
        <f>CHOOSE(WEEKDAY(Tabla2[[#This Row],[Fecha]]),"D","L","M","X","J","V","S")</f>
        <v>S</v>
      </c>
      <c r="F53" s="73"/>
      <c r="G53" s="107" t="s">
        <v>623</v>
      </c>
      <c r="H53" s="74" t="s">
        <v>623</v>
      </c>
      <c r="I53" s="73">
        <v>5</v>
      </c>
      <c r="J53" s="73"/>
      <c r="K53" s="73"/>
      <c r="L53" s="74">
        <v>1</v>
      </c>
      <c r="M53" s="212">
        <f t="shared" si="2"/>
        <v>1</v>
      </c>
      <c r="N53" s="140" t="s">
        <v>798</v>
      </c>
      <c r="O53" s="227">
        <v>9</v>
      </c>
      <c r="P53" s="73" t="s">
        <v>624</v>
      </c>
    </row>
    <row r="54" spans="1:16" x14ac:dyDescent="0.2">
      <c r="A54" s="29">
        <f t="shared" si="1"/>
        <v>53</v>
      </c>
      <c r="B54" s="74" t="s">
        <v>616</v>
      </c>
      <c r="C54" s="76">
        <v>43986</v>
      </c>
      <c r="D54" s="75">
        <f t="shared" si="3"/>
        <v>23</v>
      </c>
      <c r="E54" s="75" t="str">
        <f>CHOOSE(WEEKDAY(Tabla2[[#This Row],[Fecha]]),"D","L","M","X","J","V","S")</f>
        <v>J</v>
      </c>
      <c r="F54" s="171"/>
      <c r="G54" s="107" t="s">
        <v>623</v>
      </c>
      <c r="H54" s="74" t="s">
        <v>623</v>
      </c>
      <c r="I54" s="171">
        <v>0</v>
      </c>
      <c r="J54" s="171"/>
      <c r="K54" s="171"/>
      <c r="L54" s="74">
        <v>1</v>
      </c>
      <c r="M54" s="212">
        <f t="shared" si="2"/>
        <v>1</v>
      </c>
      <c r="N54" s="172"/>
      <c r="O54" s="172"/>
      <c r="P54" s="73" t="s">
        <v>624</v>
      </c>
    </row>
    <row r="55" spans="1:16" x14ac:dyDescent="0.2">
      <c r="A55" s="29">
        <f t="shared" si="1"/>
        <v>54</v>
      </c>
      <c r="B55" s="74" t="s">
        <v>616</v>
      </c>
      <c r="C55" s="76">
        <v>43986</v>
      </c>
      <c r="D55" s="75">
        <f t="shared" si="3"/>
        <v>23</v>
      </c>
      <c r="E55" s="75" t="str">
        <f>CHOOSE(WEEKDAY(Tabla2[[#This Row],[Fecha]]),"D","L","M","X","J","V","S")</f>
        <v>J</v>
      </c>
      <c r="F55" s="171"/>
      <c r="G55" s="107" t="s">
        <v>623</v>
      </c>
      <c r="H55" s="74" t="s">
        <v>623</v>
      </c>
      <c r="I55" s="171">
        <v>3</v>
      </c>
      <c r="J55" s="171"/>
      <c r="K55" s="171"/>
      <c r="L55" s="74">
        <v>1</v>
      </c>
      <c r="M55" s="212">
        <f t="shared" si="2"/>
        <v>1</v>
      </c>
      <c r="N55" s="172"/>
      <c r="O55" s="172"/>
      <c r="P55" s="73" t="s">
        <v>624</v>
      </c>
    </row>
    <row r="56" spans="1:16" x14ac:dyDescent="0.2">
      <c r="A56" s="29">
        <f t="shared" si="1"/>
        <v>55</v>
      </c>
      <c r="B56" s="74" t="s">
        <v>616</v>
      </c>
      <c r="C56" s="76">
        <v>43988</v>
      </c>
      <c r="D56" s="75">
        <f t="shared" si="3"/>
        <v>23</v>
      </c>
      <c r="E56" s="75" t="str">
        <f>CHOOSE(WEEKDAY(Tabla2[[#This Row],[Fecha]]),"D","L","M","X","J","V","S")</f>
        <v>S</v>
      </c>
      <c r="F56" s="171"/>
      <c r="G56" s="107" t="s">
        <v>623</v>
      </c>
      <c r="H56" s="74" t="s">
        <v>623</v>
      </c>
      <c r="I56" s="171">
        <v>6</v>
      </c>
      <c r="J56" s="171"/>
      <c r="K56" s="171"/>
      <c r="L56" s="74">
        <v>1</v>
      </c>
      <c r="M56" s="212">
        <f t="shared" si="2"/>
        <v>1</v>
      </c>
      <c r="N56" s="172"/>
      <c r="O56" s="172"/>
      <c r="P56" s="73" t="s">
        <v>624</v>
      </c>
    </row>
    <row r="57" spans="1:16" x14ac:dyDescent="0.2">
      <c r="A57" s="29">
        <f t="shared" si="1"/>
        <v>56</v>
      </c>
      <c r="B57" s="74" t="s">
        <v>616</v>
      </c>
      <c r="C57" s="76">
        <v>43988</v>
      </c>
      <c r="D57" s="75">
        <f t="shared" si="3"/>
        <v>23</v>
      </c>
      <c r="E57" s="75" t="str">
        <f>CHOOSE(WEEKDAY(Tabla2[[#This Row],[Fecha]]),"D","L","M","X","J","V","S")</f>
        <v>S</v>
      </c>
      <c r="F57" s="171"/>
      <c r="G57" s="107" t="s">
        <v>623</v>
      </c>
      <c r="H57" s="74" t="s">
        <v>623</v>
      </c>
      <c r="I57" s="171">
        <v>3</v>
      </c>
      <c r="J57" s="171"/>
      <c r="K57" s="171"/>
      <c r="L57" s="74">
        <v>1</v>
      </c>
      <c r="M57" s="212">
        <f t="shared" si="2"/>
        <v>1</v>
      </c>
      <c r="N57" s="172"/>
      <c r="O57" s="172"/>
      <c r="P57" s="73" t="s">
        <v>624</v>
      </c>
    </row>
    <row r="58" spans="1:16" x14ac:dyDescent="0.2">
      <c r="A58" s="29">
        <f t="shared" si="1"/>
        <v>57</v>
      </c>
      <c r="B58" s="74" t="s">
        <v>616</v>
      </c>
      <c r="C58" s="76">
        <v>43993</v>
      </c>
      <c r="D58" s="75">
        <f t="shared" si="3"/>
        <v>24</v>
      </c>
      <c r="E58" s="75" t="str">
        <f>CHOOSE(WEEKDAY(Tabla2[[#This Row],[Fecha]]),"D","L","M","X","J","V","S")</f>
        <v>J</v>
      </c>
      <c r="F58" s="73"/>
      <c r="G58" s="107" t="s">
        <v>623</v>
      </c>
      <c r="H58" s="74" t="s">
        <v>623</v>
      </c>
      <c r="I58" s="73">
        <v>0</v>
      </c>
      <c r="J58" s="73"/>
      <c r="K58" s="73"/>
      <c r="L58" s="74">
        <v>1</v>
      </c>
      <c r="M58" s="212">
        <f t="shared" si="2"/>
        <v>1</v>
      </c>
      <c r="N58" s="140"/>
      <c r="O58" s="140"/>
      <c r="P58" s="73" t="s">
        <v>624</v>
      </c>
    </row>
    <row r="59" spans="1:16" x14ac:dyDescent="0.2">
      <c r="A59" s="29">
        <f t="shared" si="1"/>
        <v>58</v>
      </c>
      <c r="B59" s="74" t="s">
        <v>616</v>
      </c>
      <c r="C59" s="76">
        <v>43993</v>
      </c>
      <c r="D59" s="75">
        <f t="shared" si="3"/>
        <v>24</v>
      </c>
      <c r="E59" s="75" t="str">
        <f>CHOOSE(WEEKDAY(Tabla2[[#This Row],[Fecha]]),"D","L","M","X","J","V","S")</f>
        <v>J</v>
      </c>
      <c r="F59" s="73"/>
      <c r="G59" s="107" t="s">
        <v>623</v>
      </c>
      <c r="H59" s="74" t="s">
        <v>623</v>
      </c>
      <c r="I59" s="73">
        <v>9</v>
      </c>
      <c r="J59" s="73"/>
      <c r="K59" s="73"/>
      <c r="L59" s="74">
        <v>1</v>
      </c>
      <c r="M59" s="212">
        <f t="shared" si="2"/>
        <v>1</v>
      </c>
      <c r="N59" s="140"/>
      <c r="O59" s="140"/>
      <c r="P59" s="73" t="s">
        <v>624</v>
      </c>
    </row>
    <row r="60" spans="1:16" x14ac:dyDescent="0.2">
      <c r="A60" s="29">
        <f t="shared" si="1"/>
        <v>59</v>
      </c>
      <c r="B60" s="74" t="s">
        <v>616</v>
      </c>
      <c r="C60" s="76">
        <v>43995</v>
      </c>
      <c r="D60" s="75">
        <f t="shared" si="3"/>
        <v>24</v>
      </c>
      <c r="E60" s="75" t="str">
        <f>CHOOSE(WEEKDAY(Tabla2[[#This Row],[Fecha]]),"D","L","M","X","J","V","S")</f>
        <v>S</v>
      </c>
      <c r="F60" s="73"/>
      <c r="G60" s="107" t="s">
        <v>623</v>
      </c>
      <c r="H60" s="74" t="s">
        <v>623</v>
      </c>
      <c r="I60" s="73">
        <v>7</v>
      </c>
      <c r="J60" s="73"/>
      <c r="K60" s="73"/>
      <c r="L60" s="74">
        <v>1</v>
      </c>
      <c r="M60" s="212">
        <f t="shared" si="2"/>
        <v>1</v>
      </c>
      <c r="N60" s="140"/>
      <c r="O60" s="140"/>
      <c r="P60" s="73" t="s">
        <v>624</v>
      </c>
    </row>
    <row r="61" spans="1:16" x14ac:dyDescent="0.2">
      <c r="A61" s="29">
        <f t="shared" si="1"/>
        <v>60</v>
      </c>
      <c r="B61" s="74" t="s">
        <v>616</v>
      </c>
      <c r="C61" s="76">
        <v>43995</v>
      </c>
      <c r="D61" s="75">
        <f t="shared" si="3"/>
        <v>24</v>
      </c>
      <c r="E61" s="75" t="str">
        <f>CHOOSE(WEEKDAY(Tabla2[[#This Row],[Fecha]]),"D","L","M","X","J","V","S")</f>
        <v>S</v>
      </c>
      <c r="F61" s="73"/>
      <c r="G61" s="107" t="s">
        <v>623</v>
      </c>
      <c r="H61" s="74" t="s">
        <v>623</v>
      </c>
      <c r="I61" s="73">
        <v>0</v>
      </c>
      <c r="J61" s="73"/>
      <c r="K61" s="73"/>
      <c r="L61" s="74">
        <v>1</v>
      </c>
      <c r="M61" s="212">
        <f t="shared" si="2"/>
        <v>1</v>
      </c>
      <c r="N61" s="140"/>
      <c r="O61" s="140"/>
      <c r="P61" s="73" t="s">
        <v>624</v>
      </c>
    </row>
    <row r="62" spans="1:16" x14ac:dyDescent="0.2">
      <c r="A62" s="179">
        <f t="shared" si="1"/>
        <v>61</v>
      </c>
      <c r="B62" s="74" t="s">
        <v>616</v>
      </c>
      <c r="C62" s="76">
        <v>44000</v>
      </c>
      <c r="D62" s="75">
        <f t="shared" si="3"/>
        <v>25</v>
      </c>
      <c r="E62" s="75" t="str">
        <f>CHOOSE(WEEKDAY(Tabla2[[#This Row],[Fecha]]),"D","L","M","X","J","V","S")</f>
        <v>J</v>
      </c>
      <c r="F62" s="180"/>
      <c r="G62" s="107" t="s">
        <v>623</v>
      </c>
      <c r="H62" s="74" t="s">
        <v>623</v>
      </c>
      <c r="I62" s="180">
        <v>0</v>
      </c>
      <c r="J62" s="180"/>
      <c r="K62" s="180"/>
      <c r="L62" s="74">
        <v>1</v>
      </c>
      <c r="M62" s="212">
        <f t="shared" si="2"/>
        <v>1</v>
      </c>
      <c r="N62" s="181"/>
      <c r="O62" s="181"/>
      <c r="P62" s="73" t="s">
        <v>624</v>
      </c>
    </row>
    <row r="63" spans="1:16" x14ac:dyDescent="0.2">
      <c r="A63" s="179">
        <f t="shared" si="1"/>
        <v>62</v>
      </c>
      <c r="B63" s="74" t="s">
        <v>616</v>
      </c>
      <c r="C63" s="76">
        <v>44000</v>
      </c>
      <c r="D63" s="75">
        <f t="shared" si="3"/>
        <v>25</v>
      </c>
      <c r="E63" s="75" t="str">
        <f>CHOOSE(WEEKDAY(Tabla2[[#This Row],[Fecha]]),"D","L","M","X","J","V","S")</f>
        <v>J</v>
      </c>
      <c r="F63" s="180"/>
      <c r="G63" s="107" t="s">
        <v>623</v>
      </c>
      <c r="H63" s="74" t="s">
        <v>623</v>
      </c>
      <c r="I63" s="180">
        <v>4</v>
      </c>
      <c r="J63" s="180"/>
      <c r="K63" s="180"/>
      <c r="L63" s="74">
        <v>1</v>
      </c>
      <c r="M63" s="212">
        <f t="shared" si="2"/>
        <v>1</v>
      </c>
      <c r="N63" s="181"/>
      <c r="O63" s="181"/>
      <c r="P63" s="73" t="s">
        <v>624</v>
      </c>
    </row>
    <row r="64" spans="1:16" x14ac:dyDescent="0.2">
      <c r="A64" s="179">
        <f t="shared" si="1"/>
        <v>63</v>
      </c>
      <c r="B64" s="74" t="s">
        <v>616</v>
      </c>
      <c r="C64" s="76">
        <v>44002</v>
      </c>
      <c r="D64" s="75">
        <f t="shared" si="3"/>
        <v>25</v>
      </c>
      <c r="E64" s="75" t="str">
        <f>CHOOSE(WEEKDAY(Tabla2[[#This Row],[Fecha]]),"D","L","M","X","J","V","S")</f>
        <v>S</v>
      </c>
      <c r="F64" s="180"/>
      <c r="G64" s="107" t="s">
        <v>623</v>
      </c>
      <c r="H64" s="74" t="s">
        <v>623</v>
      </c>
      <c r="I64" s="180">
        <v>1</v>
      </c>
      <c r="J64" s="180"/>
      <c r="K64" s="180"/>
      <c r="L64" s="74">
        <v>1</v>
      </c>
      <c r="M64" s="212">
        <f t="shared" si="2"/>
        <v>1</v>
      </c>
      <c r="N64" s="181" t="s">
        <v>621</v>
      </c>
      <c r="O64" s="228">
        <v>1</v>
      </c>
      <c r="P64" s="73" t="s">
        <v>624</v>
      </c>
    </row>
    <row r="65" spans="1:16" x14ac:dyDescent="0.2">
      <c r="A65" s="179">
        <f t="shared" si="1"/>
        <v>64</v>
      </c>
      <c r="B65" s="74" t="s">
        <v>616</v>
      </c>
      <c r="C65" s="76">
        <v>44002</v>
      </c>
      <c r="D65" s="75">
        <f t="shared" si="3"/>
        <v>25</v>
      </c>
      <c r="E65" s="75" t="str">
        <f>CHOOSE(WEEKDAY(Tabla2[[#This Row],[Fecha]]),"D","L","M","X","J","V","S")</f>
        <v>S</v>
      </c>
      <c r="F65" s="180"/>
      <c r="G65" s="107" t="s">
        <v>623</v>
      </c>
      <c r="H65" s="74" t="s">
        <v>623</v>
      </c>
      <c r="I65" s="180">
        <v>4</v>
      </c>
      <c r="J65" s="180"/>
      <c r="K65" s="180"/>
      <c r="L65" s="74">
        <v>1</v>
      </c>
      <c r="M65" s="212">
        <f t="shared" si="2"/>
        <v>1</v>
      </c>
      <c r="N65" s="181"/>
      <c r="O65" s="181"/>
      <c r="P65" s="73" t="s">
        <v>624</v>
      </c>
    </row>
    <row r="66" spans="1:16" x14ac:dyDescent="0.2">
      <c r="A66" s="179">
        <f t="shared" si="1"/>
        <v>65</v>
      </c>
      <c r="B66" s="74" t="s">
        <v>616</v>
      </c>
      <c r="C66" s="76">
        <v>44007</v>
      </c>
      <c r="D66" s="75">
        <f t="shared" ref="D66:D93" si="4">WEEKNUM(C66,21)</f>
        <v>26</v>
      </c>
      <c r="E66" s="75" t="str">
        <f>CHOOSE(WEEKDAY(Tabla2[[#This Row],[Fecha]]),"D","L","M","X","J","V","S")</f>
        <v>J</v>
      </c>
      <c r="F66" s="180"/>
      <c r="G66" s="107" t="s">
        <v>623</v>
      </c>
      <c r="H66" s="74" t="s">
        <v>623</v>
      </c>
      <c r="I66" s="180">
        <v>8</v>
      </c>
      <c r="J66" s="180"/>
      <c r="K66" s="180"/>
      <c r="L66" s="74">
        <v>1</v>
      </c>
      <c r="M66" s="212">
        <f t="shared" si="2"/>
        <v>1</v>
      </c>
      <c r="N66" s="181"/>
      <c r="O66" s="181"/>
      <c r="P66" s="73" t="s">
        <v>624</v>
      </c>
    </row>
    <row r="67" spans="1:16" x14ac:dyDescent="0.2">
      <c r="A67" s="179">
        <f t="shared" ref="A67:A105" si="5">+A66+1</f>
        <v>66</v>
      </c>
      <c r="B67" s="74" t="s">
        <v>616</v>
      </c>
      <c r="C67" s="76">
        <v>44007</v>
      </c>
      <c r="D67" s="75">
        <f t="shared" si="4"/>
        <v>26</v>
      </c>
      <c r="E67" s="75" t="str">
        <f>CHOOSE(WEEKDAY(Tabla2[[#This Row],[Fecha]]),"D","L","M","X","J","V","S")</f>
        <v>J</v>
      </c>
      <c r="F67" s="180"/>
      <c r="G67" s="107" t="s">
        <v>623</v>
      </c>
      <c r="H67" s="74" t="s">
        <v>623</v>
      </c>
      <c r="I67" s="180">
        <v>7</v>
      </c>
      <c r="J67" s="180"/>
      <c r="K67" s="180"/>
      <c r="L67" s="74">
        <v>1</v>
      </c>
      <c r="M67" s="212">
        <f t="shared" ref="M67:M93" si="6">IF(B67="GP",L67*1.5,IF(B67="LP",L67*1,IF(B67="EU",L67*2.5,L67*0.5)))</f>
        <v>1</v>
      </c>
      <c r="N67" s="181"/>
      <c r="O67" s="181"/>
      <c r="P67" s="73" t="s">
        <v>624</v>
      </c>
    </row>
    <row r="68" spans="1:16" x14ac:dyDescent="0.2">
      <c r="A68" s="179">
        <f t="shared" si="5"/>
        <v>67</v>
      </c>
      <c r="B68" s="74" t="s">
        <v>616</v>
      </c>
      <c r="C68" s="76">
        <v>44009</v>
      </c>
      <c r="D68" s="75">
        <f t="shared" si="4"/>
        <v>26</v>
      </c>
      <c r="E68" s="75" t="str">
        <f>CHOOSE(WEEKDAY(Tabla2[[#This Row],[Fecha]]),"D","L","M","X","J","V","S")</f>
        <v>S</v>
      </c>
      <c r="F68" s="180"/>
      <c r="G68" s="107" t="s">
        <v>623</v>
      </c>
      <c r="H68" s="74" t="s">
        <v>623</v>
      </c>
      <c r="I68" s="180">
        <v>5</v>
      </c>
      <c r="J68" s="180"/>
      <c r="K68" s="180"/>
      <c r="L68" s="74">
        <v>1</v>
      </c>
      <c r="M68" s="212">
        <f t="shared" si="6"/>
        <v>1</v>
      </c>
      <c r="N68" s="181"/>
      <c r="O68" s="181"/>
      <c r="P68" s="73" t="s">
        <v>624</v>
      </c>
    </row>
    <row r="69" spans="1:16" x14ac:dyDescent="0.2">
      <c r="A69" s="179">
        <f t="shared" si="5"/>
        <v>68</v>
      </c>
      <c r="B69" s="74" t="s">
        <v>616</v>
      </c>
      <c r="C69" s="76">
        <v>44009</v>
      </c>
      <c r="D69" s="75">
        <f t="shared" si="4"/>
        <v>26</v>
      </c>
      <c r="E69" s="75" t="str">
        <f>CHOOSE(WEEKDAY(Tabla2[[#This Row],[Fecha]]),"D","L","M","X","J","V","S")</f>
        <v>S</v>
      </c>
      <c r="F69" s="180"/>
      <c r="G69" s="107" t="s">
        <v>623</v>
      </c>
      <c r="H69" s="74" t="s">
        <v>623</v>
      </c>
      <c r="I69" s="180">
        <v>8</v>
      </c>
      <c r="J69" s="180"/>
      <c r="K69" s="180"/>
      <c r="L69" s="74">
        <v>1</v>
      </c>
      <c r="M69" s="212">
        <f t="shared" si="6"/>
        <v>1</v>
      </c>
      <c r="N69" s="181"/>
      <c r="O69" s="181"/>
      <c r="P69" s="73" t="s">
        <v>624</v>
      </c>
    </row>
    <row r="70" spans="1:16" x14ac:dyDescent="0.2">
      <c r="A70" s="179">
        <f t="shared" si="5"/>
        <v>69</v>
      </c>
      <c r="B70" s="74" t="s">
        <v>616</v>
      </c>
      <c r="C70" s="76">
        <v>44014</v>
      </c>
      <c r="D70" s="75">
        <f t="shared" si="4"/>
        <v>27</v>
      </c>
      <c r="E70" s="75" t="str">
        <f>CHOOSE(WEEKDAY(Tabla2[[#This Row],[Fecha]]),"D","L","M","X","J","V","S")</f>
        <v>J</v>
      </c>
      <c r="F70" s="180"/>
      <c r="G70" s="107" t="s">
        <v>623</v>
      </c>
      <c r="H70" s="74" t="s">
        <v>623</v>
      </c>
      <c r="I70" s="180">
        <v>1</v>
      </c>
      <c r="J70" s="180"/>
      <c r="K70" s="180"/>
      <c r="L70" s="74">
        <v>1</v>
      </c>
      <c r="M70" s="212">
        <f t="shared" si="6"/>
        <v>1</v>
      </c>
      <c r="N70" s="181"/>
      <c r="O70" s="181"/>
      <c r="P70" s="73" t="s">
        <v>624</v>
      </c>
    </row>
    <row r="71" spans="1:16" x14ac:dyDescent="0.2">
      <c r="A71" s="179">
        <f t="shared" si="5"/>
        <v>70</v>
      </c>
      <c r="B71" s="74" t="s">
        <v>616</v>
      </c>
      <c r="C71" s="76">
        <v>44014</v>
      </c>
      <c r="D71" s="75">
        <f t="shared" si="4"/>
        <v>27</v>
      </c>
      <c r="E71" s="75" t="str">
        <f>CHOOSE(WEEKDAY(Tabla2[[#This Row],[Fecha]]),"D","L","M","X","J","V","S")</f>
        <v>J</v>
      </c>
      <c r="F71" s="180"/>
      <c r="G71" s="107" t="s">
        <v>623</v>
      </c>
      <c r="H71" s="74" t="s">
        <v>623</v>
      </c>
      <c r="I71" s="180">
        <v>7</v>
      </c>
      <c r="J71" s="180"/>
      <c r="K71" s="180"/>
      <c r="L71" s="74">
        <v>1</v>
      </c>
      <c r="M71" s="212">
        <f t="shared" si="6"/>
        <v>1</v>
      </c>
      <c r="N71" s="181"/>
      <c r="O71" s="181"/>
      <c r="P71" s="73" t="s">
        <v>624</v>
      </c>
    </row>
    <row r="72" spans="1:16" x14ac:dyDescent="0.2">
      <c r="A72" s="179">
        <f t="shared" si="5"/>
        <v>71</v>
      </c>
      <c r="B72" s="74" t="s">
        <v>616</v>
      </c>
      <c r="C72" s="76">
        <v>44016</v>
      </c>
      <c r="D72" s="75">
        <f t="shared" si="4"/>
        <v>27</v>
      </c>
      <c r="E72" s="75" t="str">
        <f>CHOOSE(WEEKDAY(Tabla2[[#This Row],[Fecha]]),"D","L","M","X","J","V","S")</f>
        <v>S</v>
      </c>
      <c r="F72" s="180"/>
      <c r="G72" s="107" t="s">
        <v>623</v>
      </c>
      <c r="H72" s="74" t="s">
        <v>623</v>
      </c>
      <c r="I72" s="180">
        <v>5</v>
      </c>
      <c r="J72" s="180"/>
      <c r="K72" s="180"/>
      <c r="L72" s="74">
        <v>1</v>
      </c>
      <c r="M72" s="212">
        <f t="shared" si="6"/>
        <v>1</v>
      </c>
      <c r="N72" s="181"/>
      <c r="O72" s="181"/>
      <c r="P72" s="73" t="s">
        <v>624</v>
      </c>
    </row>
    <row r="73" spans="1:16" x14ac:dyDescent="0.2">
      <c r="A73" s="179">
        <f t="shared" si="5"/>
        <v>72</v>
      </c>
      <c r="B73" s="74" t="s">
        <v>616</v>
      </c>
      <c r="C73" s="76">
        <v>44016</v>
      </c>
      <c r="D73" s="75">
        <f t="shared" si="4"/>
        <v>27</v>
      </c>
      <c r="E73" s="75" t="str">
        <f>CHOOSE(WEEKDAY(Tabla2[[#This Row],[Fecha]]),"D","L","M","X","J","V","S")</f>
        <v>S</v>
      </c>
      <c r="F73" s="180"/>
      <c r="G73" s="107" t="s">
        <v>623</v>
      </c>
      <c r="H73" s="74" t="s">
        <v>623</v>
      </c>
      <c r="I73" s="180">
        <v>4</v>
      </c>
      <c r="J73" s="180"/>
      <c r="K73" s="180"/>
      <c r="L73" s="74">
        <v>1</v>
      </c>
      <c r="M73" s="212">
        <f t="shared" si="6"/>
        <v>1</v>
      </c>
      <c r="N73" s="181"/>
      <c r="O73" s="181"/>
      <c r="P73" s="73" t="s">
        <v>624</v>
      </c>
    </row>
    <row r="74" spans="1:16" x14ac:dyDescent="0.2">
      <c r="A74" s="179">
        <f t="shared" si="5"/>
        <v>73</v>
      </c>
      <c r="B74" s="74" t="s">
        <v>616</v>
      </c>
      <c r="C74" s="76">
        <v>44021</v>
      </c>
      <c r="D74" s="75">
        <f t="shared" si="4"/>
        <v>28</v>
      </c>
      <c r="E74" s="75" t="str">
        <f>CHOOSE(WEEKDAY(Tabla2[[#This Row],[Fecha]]),"D","L","M","X","J","V","S")</f>
        <v>J</v>
      </c>
      <c r="F74" s="180"/>
      <c r="G74" s="107" t="s">
        <v>623</v>
      </c>
      <c r="H74" s="74" t="s">
        <v>623</v>
      </c>
      <c r="I74" s="180">
        <v>1</v>
      </c>
      <c r="J74" s="180"/>
      <c r="K74" s="180"/>
      <c r="L74" s="74">
        <v>1</v>
      </c>
      <c r="M74" s="212">
        <f t="shared" si="6"/>
        <v>1</v>
      </c>
      <c r="N74" s="181"/>
      <c r="O74" s="181"/>
      <c r="P74" s="73" t="s">
        <v>624</v>
      </c>
    </row>
    <row r="75" spans="1:16" x14ac:dyDescent="0.2">
      <c r="A75" s="179">
        <f t="shared" si="5"/>
        <v>74</v>
      </c>
      <c r="B75" s="74" t="s">
        <v>616</v>
      </c>
      <c r="C75" s="76">
        <v>44021</v>
      </c>
      <c r="D75" s="75">
        <f t="shared" si="4"/>
        <v>28</v>
      </c>
      <c r="E75" s="75" t="str">
        <f>CHOOSE(WEEKDAY(Tabla2[[#This Row],[Fecha]]),"D","L","M","X","J","V","S")</f>
        <v>J</v>
      </c>
      <c r="F75" s="180"/>
      <c r="G75" s="107" t="s">
        <v>623</v>
      </c>
      <c r="H75" s="74" t="s">
        <v>623</v>
      </c>
      <c r="I75" s="180">
        <v>5</v>
      </c>
      <c r="J75" s="180"/>
      <c r="K75" s="180"/>
      <c r="L75" s="74">
        <v>1</v>
      </c>
      <c r="M75" s="212">
        <f t="shared" si="6"/>
        <v>1</v>
      </c>
      <c r="N75" s="181" t="s">
        <v>621</v>
      </c>
      <c r="O75" s="228">
        <v>1</v>
      </c>
      <c r="P75" s="73" t="s">
        <v>624</v>
      </c>
    </row>
    <row r="76" spans="1:16" x14ac:dyDescent="0.2">
      <c r="A76" s="179">
        <f t="shared" si="5"/>
        <v>75</v>
      </c>
      <c r="B76" s="74" t="s">
        <v>616</v>
      </c>
      <c r="C76" s="76">
        <v>44023</v>
      </c>
      <c r="D76" s="75">
        <f t="shared" si="4"/>
        <v>28</v>
      </c>
      <c r="E76" s="75" t="str">
        <f>CHOOSE(WEEKDAY(Tabla2[[#This Row],[Fecha]]),"D","L","M","X","J","V","S")</f>
        <v>S</v>
      </c>
      <c r="F76" s="180"/>
      <c r="G76" s="107" t="s">
        <v>623</v>
      </c>
      <c r="H76" s="74" t="s">
        <v>623</v>
      </c>
      <c r="I76" s="180">
        <v>4</v>
      </c>
      <c r="J76" s="180"/>
      <c r="K76" s="180"/>
      <c r="L76" s="74">
        <v>1</v>
      </c>
      <c r="M76" s="212">
        <f t="shared" si="6"/>
        <v>1</v>
      </c>
      <c r="N76" s="181"/>
      <c r="O76" s="181"/>
      <c r="P76" s="73" t="s">
        <v>624</v>
      </c>
    </row>
    <row r="77" spans="1:16" x14ac:dyDescent="0.2">
      <c r="A77" s="179">
        <f t="shared" si="5"/>
        <v>76</v>
      </c>
      <c r="B77" s="74" t="s">
        <v>616</v>
      </c>
      <c r="C77" s="76">
        <v>44023</v>
      </c>
      <c r="D77" s="75">
        <f t="shared" si="4"/>
        <v>28</v>
      </c>
      <c r="E77" s="75" t="str">
        <f>CHOOSE(WEEKDAY(Tabla2[[#This Row],[Fecha]]),"D","L","M","X","J","V","S")</f>
        <v>S</v>
      </c>
      <c r="F77" s="180"/>
      <c r="G77" s="107" t="s">
        <v>623</v>
      </c>
      <c r="H77" s="74" t="s">
        <v>623</v>
      </c>
      <c r="I77" s="180">
        <v>4</v>
      </c>
      <c r="J77" s="180"/>
      <c r="K77" s="180"/>
      <c r="L77" s="74">
        <v>1</v>
      </c>
      <c r="M77" s="212">
        <f t="shared" si="6"/>
        <v>1</v>
      </c>
      <c r="N77" s="181"/>
      <c r="O77" s="181"/>
      <c r="P77" s="73" t="s">
        <v>624</v>
      </c>
    </row>
    <row r="78" spans="1:16" x14ac:dyDescent="0.2">
      <c r="A78" s="179">
        <f t="shared" si="5"/>
        <v>77</v>
      </c>
      <c r="B78" s="74" t="s">
        <v>616</v>
      </c>
      <c r="C78" s="76">
        <v>44028</v>
      </c>
      <c r="D78" s="75">
        <f t="shared" si="4"/>
        <v>29</v>
      </c>
      <c r="E78" s="75" t="str">
        <f>CHOOSE(WEEKDAY(Tabla2[[#This Row],[Fecha]]),"D","L","M","X","J","V","S")</f>
        <v>J</v>
      </c>
      <c r="F78" s="180"/>
      <c r="G78" s="107" t="s">
        <v>623</v>
      </c>
      <c r="H78" s="74" t="s">
        <v>623</v>
      </c>
      <c r="I78" s="180">
        <v>1</v>
      </c>
      <c r="J78" s="180"/>
      <c r="K78" s="180"/>
      <c r="L78" s="74">
        <v>1</v>
      </c>
      <c r="M78" s="212">
        <f t="shared" si="6"/>
        <v>1</v>
      </c>
      <c r="N78" s="181"/>
      <c r="O78" s="181"/>
      <c r="P78" s="73" t="s">
        <v>624</v>
      </c>
    </row>
    <row r="79" spans="1:16" x14ac:dyDescent="0.2">
      <c r="A79" s="179">
        <f t="shared" si="5"/>
        <v>78</v>
      </c>
      <c r="B79" s="74" t="s">
        <v>616</v>
      </c>
      <c r="C79" s="76">
        <v>44028</v>
      </c>
      <c r="D79" s="75">
        <f t="shared" si="4"/>
        <v>29</v>
      </c>
      <c r="E79" s="75" t="str">
        <f>CHOOSE(WEEKDAY(Tabla2[[#This Row],[Fecha]]),"D","L","M","X","J","V","S")</f>
        <v>J</v>
      </c>
      <c r="F79" s="180"/>
      <c r="G79" s="107" t="s">
        <v>623</v>
      </c>
      <c r="H79" s="74" t="s">
        <v>623</v>
      </c>
      <c r="I79" s="180">
        <v>2</v>
      </c>
      <c r="J79" s="180"/>
      <c r="K79" s="180"/>
      <c r="L79" s="74">
        <v>1</v>
      </c>
      <c r="M79" s="212">
        <f t="shared" si="6"/>
        <v>1</v>
      </c>
      <c r="N79" s="181"/>
      <c r="O79" s="181"/>
      <c r="P79" s="73" t="s">
        <v>624</v>
      </c>
    </row>
    <row r="80" spans="1:16" x14ac:dyDescent="0.2">
      <c r="A80" s="179">
        <f t="shared" si="5"/>
        <v>79</v>
      </c>
      <c r="B80" s="74" t="s">
        <v>616</v>
      </c>
      <c r="C80" s="76">
        <v>44030</v>
      </c>
      <c r="D80" s="75">
        <f t="shared" si="4"/>
        <v>29</v>
      </c>
      <c r="E80" s="75" t="str">
        <f>CHOOSE(WEEKDAY(Tabla2[[#This Row],[Fecha]]),"D","L","M","X","J","V","S")</f>
        <v>S</v>
      </c>
      <c r="F80" s="180"/>
      <c r="G80" s="107" t="s">
        <v>623</v>
      </c>
      <c r="H80" s="74" t="s">
        <v>623</v>
      </c>
      <c r="I80" s="180">
        <v>4</v>
      </c>
      <c r="J80" s="180"/>
      <c r="K80" s="180"/>
      <c r="L80" s="74">
        <v>1</v>
      </c>
      <c r="M80" s="212">
        <f t="shared" si="6"/>
        <v>1</v>
      </c>
      <c r="N80" s="181"/>
      <c r="O80" s="181"/>
      <c r="P80" s="73" t="s">
        <v>624</v>
      </c>
    </row>
    <row r="81" spans="1:16" x14ac:dyDescent="0.2">
      <c r="A81" s="179">
        <f t="shared" si="5"/>
        <v>80</v>
      </c>
      <c r="B81" s="74" t="s">
        <v>616</v>
      </c>
      <c r="C81" s="76">
        <v>44030</v>
      </c>
      <c r="D81" s="75">
        <f t="shared" si="4"/>
        <v>29</v>
      </c>
      <c r="E81" s="75" t="str">
        <f>CHOOSE(WEEKDAY(Tabla2[[#This Row],[Fecha]]),"D","L","M","X","J","V","S")</f>
        <v>S</v>
      </c>
      <c r="F81" s="180"/>
      <c r="G81" s="107" t="s">
        <v>623</v>
      </c>
      <c r="H81" s="74" t="s">
        <v>623</v>
      </c>
      <c r="I81" s="180">
        <v>8</v>
      </c>
      <c r="J81" s="180"/>
      <c r="K81" s="180"/>
      <c r="L81" s="74">
        <v>1</v>
      </c>
      <c r="M81" s="212">
        <f t="shared" si="6"/>
        <v>1</v>
      </c>
      <c r="N81" s="181"/>
      <c r="O81" s="181"/>
      <c r="P81" s="73" t="s">
        <v>624</v>
      </c>
    </row>
    <row r="82" spans="1:16" x14ac:dyDescent="0.2">
      <c r="A82" s="179">
        <f t="shared" si="5"/>
        <v>81</v>
      </c>
      <c r="B82" s="74" t="s">
        <v>616</v>
      </c>
      <c r="C82" s="76">
        <v>44035</v>
      </c>
      <c r="D82" s="75">
        <f t="shared" si="4"/>
        <v>30</v>
      </c>
      <c r="E82" s="75" t="str">
        <f>CHOOSE(WEEKDAY(Tabla2[[#This Row],[Fecha]]),"D","L","M","X","J","V","S")</f>
        <v>J</v>
      </c>
      <c r="F82" s="180"/>
      <c r="G82" s="107" t="s">
        <v>623</v>
      </c>
      <c r="H82" s="74" t="s">
        <v>623</v>
      </c>
      <c r="I82" s="180">
        <v>4</v>
      </c>
      <c r="J82" s="180"/>
      <c r="K82" s="180"/>
      <c r="L82" s="74">
        <v>1</v>
      </c>
      <c r="M82" s="212">
        <f t="shared" si="6"/>
        <v>1</v>
      </c>
      <c r="N82" s="181" t="s">
        <v>621</v>
      </c>
      <c r="O82" s="228">
        <v>1</v>
      </c>
      <c r="P82" s="73" t="s">
        <v>624</v>
      </c>
    </row>
    <row r="83" spans="1:16" x14ac:dyDescent="0.2">
      <c r="A83" s="179">
        <f t="shared" si="5"/>
        <v>82</v>
      </c>
      <c r="B83" s="74" t="s">
        <v>616</v>
      </c>
      <c r="C83" s="76">
        <v>44035</v>
      </c>
      <c r="D83" s="75">
        <f t="shared" si="4"/>
        <v>30</v>
      </c>
      <c r="E83" s="75" t="str">
        <f>CHOOSE(WEEKDAY(Tabla2[[#This Row],[Fecha]]),"D","L","M","X","J","V","S")</f>
        <v>J</v>
      </c>
      <c r="F83" s="180"/>
      <c r="G83" s="107" t="s">
        <v>623</v>
      </c>
      <c r="H83" s="74" t="s">
        <v>623</v>
      </c>
      <c r="I83" s="180">
        <v>1</v>
      </c>
      <c r="J83" s="180"/>
      <c r="K83" s="180"/>
      <c r="L83" s="74">
        <v>1</v>
      </c>
      <c r="M83" s="212">
        <f t="shared" si="6"/>
        <v>1</v>
      </c>
      <c r="N83" s="181"/>
      <c r="O83" s="181"/>
      <c r="P83" s="73" t="s">
        <v>624</v>
      </c>
    </row>
    <row r="84" spans="1:16" x14ac:dyDescent="0.2">
      <c r="A84" s="179">
        <f t="shared" si="5"/>
        <v>83</v>
      </c>
      <c r="B84" s="74" t="s">
        <v>616</v>
      </c>
      <c r="C84" s="76">
        <v>44037</v>
      </c>
      <c r="D84" s="75">
        <f t="shared" si="4"/>
        <v>30</v>
      </c>
      <c r="E84" s="75" t="str">
        <f>CHOOSE(WEEKDAY(Tabla2[[#This Row],[Fecha]]),"D","L","M","X","J","V","S")</f>
        <v>S</v>
      </c>
      <c r="F84" s="180"/>
      <c r="G84" s="107" t="s">
        <v>623</v>
      </c>
      <c r="H84" s="74" t="s">
        <v>623</v>
      </c>
      <c r="I84" s="180">
        <v>0</v>
      </c>
      <c r="J84" s="180"/>
      <c r="K84" s="180"/>
      <c r="L84" s="74">
        <v>1</v>
      </c>
      <c r="M84" s="212">
        <f t="shared" si="6"/>
        <v>1</v>
      </c>
      <c r="N84" s="181"/>
      <c r="O84" s="181"/>
      <c r="P84" s="73" t="s">
        <v>624</v>
      </c>
    </row>
    <row r="85" spans="1:16" x14ac:dyDescent="0.2">
      <c r="A85" s="179">
        <f t="shared" si="5"/>
        <v>84</v>
      </c>
      <c r="B85" s="74" t="s">
        <v>616</v>
      </c>
      <c r="C85" s="76">
        <v>44037</v>
      </c>
      <c r="D85" s="75">
        <f t="shared" si="4"/>
        <v>30</v>
      </c>
      <c r="E85" s="75" t="str">
        <f>CHOOSE(WEEKDAY(Tabla2[[#This Row],[Fecha]]),"D","L","M","X","J","V","S")</f>
        <v>S</v>
      </c>
      <c r="F85" s="180"/>
      <c r="G85" s="107" t="s">
        <v>623</v>
      </c>
      <c r="H85" s="74" t="s">
        <v>623</v>
      </c>
      <c r="I85" s="180">
        <v>1</v>
      </c>
      <c r="J85" s="180"/>
      <c r="K85" s="180"/>
      <c r="L85" s="74">
        <v>1</v>
      </c>
      <c r="M85" s="212">
        <f t="shared" si="6"/>
        <v>1</v>
      </c>
      <c r="N85" s="181" t="s">
        <v>621</v>
      </c>
      <c r="O85" s="228">
        <v>1</v>
      </c>
      <c r="P85" s="73" t="s">
        <v>624</v>
      </c>
    </row>
    <row r="86" spans="1:16" x14ac:dyDescent="0.2">
      <c r="A86" s="179">
        <f t="shared" si="5"/>
        <v>85</v>
      </c>
      <c r="B86" s="74" t="s">
        <v>616</v>
      </c>
      <c r="C86" s="76">
        <v>44042</v>
      </c>
      <c r="D86" s="75">
        <f t="shared" si="4"/>
        <v>31</v>
      </c>
      <c r="E86" s="75" t="str">
        <f>CHOOSE(WEEKDAY(Tabla2[[#This Row],[Fecha]]),"D","L","M","X","J","V","S")</f>
        <v>J</v>
      </c>
      <c r="F86" s="180"/>
      <c r="G86" s="107" t="s">
        <v>623</v>
      </c>
      <c r="H86" s="74" t="s">
        <v>623</v>
      </c>
      <c r="I86" s="180">
        <v>8</v>
      </c>
      <c r="J86" s="180"/>
      <c r="K86" s="180"/>
      <c r="L86" s="74">
        <v>1</v>
      </c>
      <c r="M86" s="212">
        <f t="shared" si="6"/>
        <v>1</v>
      </c>
      <c r="N86" s="181"/>
      <c r="O86" s="181"/>
      <c r="P86" s="73" t="s">
        <v>624</v>
      </c>
    </row>
    <row r="87" spans="1:16" x14ac:dyDescent="0.2">
      <c r="A87" s="179">
        <f t="shared" si="5"/>
        <v>86</v>
      </c>
      <c r="B87" s="74" t="s">
        <v>616</v>
      </c>
      <c r="C87" s="76">
        <v>44042</v>
      </c>
      <c r="D87" s="75">
        <f t="shared" si="4"/>
        <v>31</v>
      </c>
      <c r="E87" s="75" t="str">
        <f>CHOOSE(WEEKDAY(Tabla2[[#This Row],[Fecha]]),"D","L","M","X","J","V","S")</f>
        <v>J</v>
      </c>
      <c r="F87" s="180"/>
      <c r="G87" s="107" t="s">
        <v>623</v>
      </c>
      <c r="H87" s="74" t="s">
        <v>623</v>
      </c>
      <c r="I87" s="180">
        <v>2</v>
      </c>
      <c r="J87" s="180"/>
      <c r="K87" s="180"/>
      <c r="L87" s="74">
        <v>1</v>
      </c>
      <c r="M87" s="212">
        <f t="shared" si="6"/>
        <v>1</v>
      </c>
      <c r="N87" s="181"/>
      <c r="O87" s="181"/>
      <c r="P87" s="73" t="s">
        <v>624</v>
      </c>
    </row>
    <row r="88" spans="1:16" x14ac:dyDescent="0.2">
      <c r="A88" s="179">
        <f t="shared" si="5"/>
        <v>87</v>
      </c>
      <c r="B88" s="74" t="s">
        <v>616</v>
      </c>
      <c r="C88" s="76">
        <v>44044</v>
      </c>
      <c r="D88" s="75">
        <f t="shared" si="4"/>
        <v>31</v>
      </c>
      <c r="E88" s="75" t="str">
        <f>CHOOSE(WEEKDAY(Tabla2[[#This Row],[Fecha]]),"D","L","M","X","J","V","S")</f>
        <v>S</v>
      </c>
      <c r="F88" s="180"/>
      <c r="G88" s="107" t="s">
        <v>623</v>
      </c>
      <c r="H88" s="74" t="s">
        <v>623</v>
      </c>
      <c r="I88" s="180">
        <v>3</v>
      </c>
      <c r="J88" s="180"/>
      <c r="K88" s="180"/>
      <c r="L88" s="74">
        <v>1</v>
      </c>
      <c r="M88" s="212">
        <f t="shared" si="6"/>
        <v>1</v>
      </c>
      <c r="N88" s="181" t="s">
        <v>621</v>
      </c>
      <c r="O88" s="228">
        <v>1</v>
      </c>
      <c r="P88" s="73" t="s">
        <v>624</v>
      </c>
    </row>
    <row r="89" spans="1:16" x14ac:dyDescent="0.2">
      <c r="A89" s="179">
        <f t="shared" si="5"/>
        <v>88</v>
      </c>
      <c r="B89" s="74" t="s">
        <v>616</v>
      </c>
      <c r="C89" s="76">
        <v>44044</v>
      </c>
      <c r="D89" s="75">
        <f t="shared" si="4"/>
        <v>31</v>
      </c>
      <c r="E89" s="75" t="str">
        <f>CHOOSE(WEEKDAY(Tabla2[[#This Row],[Fecha]]),"D","L","M","X","J","V","S")</f>
        <v>S</v>
      </c>
      <c r="F89" s="180"/>
      <c r="G89" s="107" t="s">
        <v>623</v>
      </c>
      <c r="H89" s="74" t="s">
        <v>623</v>
      </c>
      <c r="I89" s="180">
        <v>6</v>
      </c>
      <c r="J89" s="180"/>
      <c r="K89" s="180"/>
      <c r="L89" s="74">
        <v>1</v>
      </c>
      <c r="M89" s="212">
        <f t="shared" si="6"/>
        <v>1</v>
      </c>
      <c r="N89" s="181"/>
      <c r="O89" s="181"/>
      <c r="P89" s="73" t="s">
        <v>624</v>
      </c>
    </row>
    <row r="90" spans="1:16" x14ac:dyDescent="0.2">
      <c r="A90" s="179">
        <f t="shared" si="5"/>
        <v>89</v>
      </c>
      <c r="B90" s="74" t="s">
        <v>616</v>
      </c>
      <c r="C90" s="76">
        <v>44049</v>
      </c>
      <c r="D90" s="75">
        <f t="shared" si="4"/>
        <v>32</v>
      </c>
      <c r="E90" s="75" t="str">
        <f>CHOOSE(WEEKDAY(Tabla2[[#This Row],[Fecha]]),"D","L","M","X","J","V","S")</f>
        <v>J</v>
      </c>
      <c r="F90" s="180"/>
      <c r="G90" s="107" t="s">
        <v>623</v>
      </c>
      <c r="H90" s="74" t="s">
        <v>623</v>
      </c>
      <c r="I90" s="180">
        <v>5</v>
      </c>
      <c r="J90" s="180"/>
      <c r="K90" s="180"/>
      <c r="L90" s="74">
        <v>1</v>
      </c>
      <c r="M90" s="212">
        <f t="shared" si="6"/>
        <v>1</v>
      </c>
      <c r="N90" s="181"/>
      <c r="O90" s="181"/>
      <c r="P90" s="73" t="s">
        <v>624</v>
      </c>
    </row>
    <row r="91" spans="1:16" x14ac:dyDescent="0.2">
      <c r="A91" s="179">
        <f t="shared" si="5"/>
        <v>90</v>
      </c>
      <c r="B91" s="74" t="s">
        <v>616</v>
      </c>
      <c r="C91" s="76">
        <v>44049</v>
      </c>
      <c r="D91" s="75">
        <f t="shared" si="4"/>
        <v>32</v>
      </c>
      <c r="E91" s="75" t="str">
        <f>CHOOSE(WEEKDAY(Tabla2[[#This Row],[Fecha]]),"D","L","M","X","J","V","S")</f>
        <v>J</v>
      </c>
      <c r="F91" s="180"/>
      <c r="G91" s="107" t="s">
        <v>623</v>
      </c>
      <c r="H91" s="74" t="s">
        <v>623</v>
      </c>
      <c r="I91" s="180">
        <v>5</v>
      </c>
      <c r="J91" s="180"/>
      <c r="K91" s="180"/>
      <c r="L91" s="74">
        <v>1</v>
      </c>
      <c r="M91" s="212">
        <f t="shared" si="6"/>
        <v>1</v>
      </c>
      <c r="N91" s="181"/>
      <c r="O91" s="181"/>
      <c r="P91" s="73" t="s">
        <v>624</v>
      </c>
    </row>
    <row r="92" spans="1:16" x14ac:dyDescent="0.2">
      <c r="A92" s="179">
        <f t="shared" si="5"/>
        <v>91</v>
      </c>
      <c r="B92" s="74" t="s">
        <v>616</v>
      </c>
      <c r="C92" s="76">
        <v>44051</v>
      </c>
      <c r="D92" s="75">
        <f t="shared" si="4"/>
        <v>32</v>
      </c>
      <c r="E92" s="75" t="str">
        <f>CHOOSE(WEEKDAY(Tabla2[[#This Row],[Fecha]]),"D","L","M","X","J","V","S")</f>
        <v>S</v>
      </c>
      <c r="F92" s="180"/>
      <c r="G92" s="107" t="s">
        <v>623</v>
      </c>
      <c r="H92" s="74" t="s">
        <v>623</v>
      </c>
      <c r="I92" s="180">
        <v>0</v>
      </c>
      <c r="J92" s="180"/>
      <c r="K92" s="180"/>
      <c r="L92" s="74">
        <v>1</v>
      </c>
      <c r="M92" s="212">
        <f t="shared" si="6"/>
        <v>1</v>
      </c>
      <c r="N92" s="181"/>
      <c r="O92" s="181"/>
      <c r="P92" s="73" t="s">
        <v>624</v>
      </c>
    </row>
    <row r="93" spans="1:16" x14ac:dyDescent="0.2">
      <c r="A93" s="179">
        <f t="shared" si="5"/>
        <v>92</v>
      </c>
      <c r="B93" s="74" t="s">
        <v>616</v>
      </c>
      <c r="C93" s="76">
        <v>44051</v>
      </c>
      <c r="D93" s="75">
        <f t="shared" si="4"/>
        <v>32</v>
      </c>
      <c r="E93" s="75" t="str">
        <f>CHOOSE(WEEKDAY(Tabla2[[#This Row],[Fecha]]),"D","L","M","X","J","V","S")</f>
        <v>S</v>
      </c>
      <c r="F93" s="180"/>
      <c r="G93" s="107" t="s">
        <v>623</v>
      </c>
      <c r="H93" s="74" t="s">
        <v>623</v>
      </c>
      <c r="I93" s="180">
        <v>2</v>
      </c>
      <c r="J93" s="180"/>
      <c r="K93" s="180"/>
      <c r="L93" s="74">
        <v>1</v>
      </c>
      <c r="M93" s="212">
        <f t="shared" si="6"/>
        <v>1</v>
      </c>
      <c r="N93" s="181"/>
      <c r="O93" s="181"/>
      <c r="P93" s="73" t="s">
        <v>624</v>
      </c>
    </row>
    <row r="94" spans="1:16" x14ac:dyDescent="0.2">
      <c r="A94" s="179">
        <f t="shared" si="5"/>
        <v>93</v>
      </c>
      <c r="B94" s="74" t="s">
        <v>616</v>
      </c>
      <c r="C94" s="76">
        <v>44056</v>
      </c>
      <c r="D94" s="75">
        <f t="shared" ref="D94:D101" si="7">WEEKNUM(C94,21)</f>
        <v>33</v>
      </c>
      <c r="E94" s="75" t="str">
        <f>CHOOSE(WEEKDAY(Tabla2[[#This Row],[Fecha]]),"D","L","M","X","J","V","S")</f>
        <v>J</v>
      </c>
      <c r="F94" s="180"/>
      <c r="G94" s="107" t="s">
        <v>623</v>
      </c>
      <c r="H94" s="74" t="s">
        <v>623</v>
      </c>
      <c r="I94" s="180">
        <v>6</v>
      </c>
      <c r="J94" s="180"/>
      <c r="K94" s="180"/>
      <c r="L94" s="74">
        <v>1</v>
      </c>
      <c r="M94" s="212">
        <f t="shared" ref="M94:M101" si="8">IF(B94="GP",L94*1.5,IF(B94="LP",L94*1,IF(B94="EU",L94*2.5,L94*0.5)))</f>
        <v>1</v>
      </c>
      <c r="N94" s="181"/>
      <c r="O94" s="181"/>
      <c r="P94" s="73" t="s">
        <v>624</v>
      </c>
    </row>
    <row r="95" spans="1:16" x14ac:dyDescent="0.2">
      <c r="A95" s="179">
        <f t="shared" si="5"/>
        <v>94</v>
      </c>
      <c r="B95" s="74" t="s">
        <v>616</v>
      </c>
      <c r="C95" s="76">
        <v>44056</v>
      </c>
      <c r="D95" s="75">
        <f t="shared" si="7"/>
        <v>33</v>
      </c>
      <c r="E95" s="75" t="str">
        <f>CHOOSE(WEEKDAY(Tabla2[[#This Row],[Fecha]]),"D","L","M","X","J","V","S")</f>
        <v>J</v>
      </c>
      <c r="F95" s="180"/>
      <c r="G95" s="107" t="s">
        <v>623</v>
      </c>
      <c r="H95" s="74" t="s">
        <v>623</v>
      </c>
      <c r="I95" s="180">
        <v>2</v>
      </c>
      <c r="J95" s="180"/>
      <c r="K95" s="180"/>
      <c r="L95" s="74">
        <v>1</v>
      </c>
      <c r="M95" s="212">
        <f t="shared" si="8"/>
        <v>1</v>
      </c>
      <c r="N95" s="181"/>
      <c r="O95" s="181"/>
      <c r="P95" s="73" t="s">
        <v>624</v>
      </c>
    </row>
    <row r="96" spans="1:16" x14ac:dyDescent="0.2">
      <c r="A96" s="179">
        <f t="shared" si="5"/>
        <v>95</v>
      </c>
      <c r="B96" s="74" t="s">
        <v>616</v>
      </c>
      <c r="C96" s="76">
        <v>44058</v>
      </c>
      <c r="D96" s="75">
        <f t="shared" si="7"/>
        <v>33</v>
      </c>
      <c r="E96" s="75" t="str">
        <f>CHOOSE(WEEKDAY(Tabla2[[#This Row],[Fecha]]),"D","L","M","X","J","V","S")</f>
        <v>S</v>
      </c>
      <c r="F96" s="180"/>
      <c r="G96" s="107" t="s">
        <v>623</v>
      </c>
      <c r="H96" s="74" t="s">
        <v>623</v>
      </c>
      <c r="I96" s="180">
        <v>0</v>
      </c>
      <c r="J96" s="180"/>
      <c r="K96" s="180"/>
      <c r="L96" s="74">
        <v>1</v>
      </c>
      <c r="M96" s="212">
        <f t="shared" si="8"/>
        <v>1</v>
      </c>
      <c r="N96" s="181"/>
      <c r="O96" s="181"/>
      <c r="P96" s="73" t="s">
        <v>624</v>
      </c>
    </row>
    <row r="97" spans="1:16" x14ac:dyDescent="0.2">
      <c r="A97" s="179">
        <f t="shared" si="5"/>
        <v>96</v>
      </c>
      <c r="B97" s="74" t="s">
        <v>616</v>
      </c>
      <c r="C97" s="76">
        <v>44058</v>
      </c>
      <c r="D97" s="75">
        <f t="shared" si="7"/>
        <v>33</v>
      </c>
      <c r="E97" s="75" t="str">
        <f>CHOOSE(WEEKDAY(Tabla2[[#This Row],[Fecha]]),"D","L","M","X","J","V","S")</f>
        <v>S</v>
      </c>
      <c r="F97" s="180"/>
      <c r="G97" s="107" t="s">
        <v>623</v>
      </c>
      <c r="H97" s="74" t="s">
        <v>623</v>
      </c>
      <c r="I97" s="180">
        <v>3</v>
      </c>
      <c r="J97" s="180"/>
      <c r="K97" s="180"/>
      <c r="L97" s="74">
        <v>1</v>
      </c>
      <c r="M97" s="212">
        <f t="shared" si="8"/>
        <v>1</v>
      </c>
      <c r="N97" s="181"/>
      <c r="O97" s="181"/>
      <c r="P97" s="73" t="s">
        <v>624</v>
      </c>
    </row>
    <row r="98" spans="1:16" x14ac:dyDescent="0.2">
      <c r="A98" s="179">
        <f t="shared" si="5"/>
        <v>97</v>
      </c>
      <c r="B98" s="74" t="s">
        <v>616</v>
      </c>
      <c r="C98" s="76">
        <v>44063</v>
      </c>
      <c r="D98" s="75">
        <f t="shared" si="7"/>
        <v>34</v>
      </c>
      <c r="E98" s="75" t="str">
        <f>CHOOSE(WEEKDAY(Tabla2[[#This Row],[Fecha]]),"D","L","M","X","J","V","S")</f>
        <v>J</v>
      </c>
      <c r="F98" s="180"/>
      <c r="G98" s="107" t="s">
        <v>623</v>
      </c>
      <c r="H98" s="74" t="s">
        <v>623</v>
      </c>
      <c r="I98" s="180">
        <v>5</v>
      </c>
      <c r="J98" s="180"/>
      <c r="K98" s="180"/>
      <c r="L98" s="74">
        <v>1</v>
      </c>
      <c r="M98" s="212">
        <f t="shared" si="8"/>
        <v>1</v>
      </c>
      <c r="N98" s="181" t="s">
        <v>789</v>
      </c>
      <c r="O98" s="228">
        <v>8</v>
      </c>
      <c r="P98" s="73" t="s">
        <v>624</v>
      </c>
    </row>
    <row r="99" spans="1:16" x14ac:dyDescent="0.2">
      <c r="A99" s="179">
        <f t="shared" si="5"/>
        <v>98</v>
      </c>
      <c r="B99" s="74" t="s">
        <v>616</v>
      </c>
      <c r="C99" s="76">
        <v>44063</v>
      </c>
      <c r="D99" s="75">
        <f t="shared" si="7"/>
        <v>34</v>
      </c>
      <c r="E99" s="75" t="str">
        <f>CHOOSE(WEEKDAY(Tabla2[[#This Row],[Fecha]]),"D","L","M","X","J","V","S")</f>
        <v>J</v>
      </c>
      <c r="F99" s="180"/>
      <c r="G99" s="107" t="s">
        <v>623</v>
      </c>
      <c r="H99" s="74" t="s">
        <v>623</v>
      </c>
      <c r="I99" s="180">
        <v>4</v>
      </c>
      <c r="J99" s="180"/>
      <c r="K99" s="180"/>
      <c r="L99" s="74">
        <v>1</v>
      </c>
      <c r="M99" s="212">
        <f t="shared" si="8"/>
        <v>1</v>
      </c>
      <c r="N99" s="181"/>
      <c r="O99" s="181"/>
      <c r="P99" s="73" t="s">
        <v>624</v>
      </c>
    </row>
    <row r="100" spans="1:16" x14ac:dyDescent="0.2">
      <c r="A100" s="179">
        <f t="shared" si="5"/>
        <v>99</v>
      </c>
      <c r="B100" s="74" t="s">
        <v>616</v>
      </c>
      <c r="C100" s="76">
        <v>44065</v>
      </c>
      <c r="D100" s="75">
        <f t="shared" si="7"/>
        <v>34</v>
      </c>
      <c r="E100" s="75" t="str">
        <f>CHOOSE(WEEKDAY(Tabla2[[#This Row],[Fecha]]),"D","L","M","X","J","V","S")</f>
        <v>S</v>
      </c>
      <c r="F100" s="180"/>
      <c r="G100" s="107" t="s">
        <v>623</v>
      </c>
      <c r="H100" s="74" t="s">
        <v>623</v>
      </c>
      <c r="I100" s="180">
        <v>3</v>
      </c>
      <c r="J100" s="180"/>
      <c r="K100" s="180"/>
      <c r="L100" s="74">
        <v>1</v>
      </c>
      <c r="M100" s="212">
        <f t="shared" si="8"/>
        <v>1</v>
      </c>
      <c r="N100" s="181" t="s">
        <v>621</v>
      </c>
      <c r="O100" s="228">
        <v>1</v>
      </c>
      <c r="P100" s="73" t="s">
        <v>624</v>
      </c>
    </row>
    <row r="101" spans="1:16" x14ac:dyDescent="0.2">
      <c r="A101" s="179">
        <f t="shared" si="5"/>
        <v>100</v>
      </c>
      <c r="B101" s="74" t="s">
        <v>616</v>
      </c>
      <c r="C101" s="76">
        <v>44065</v>
      </c>
      <c r="D101" s="75">
        <f t="shared" si="7"/>
        <v>34</v>
      </c>
      <c r="E101" s="75" t="str">
        <f>CHOOSE(WEEKDAY(Tabla2[[#This Row],[Fecha]]),"D","L","M","X","J","V","S")</f>
        <v>S</v>
      </c>
      <c r="F101" s="180"/>
      <c r="G101" s="107" t="s">
        <v>623</v>
      </c>
      <c r="H101" s="74" t="s">
        <v>623</v>
      </c>
      <c r="I101" s="180">
        <v>7</v>
      </c>
      <c r="J101" s="180"/>
      <c r="K101" s="180"/>
      <c r="L101" s="74">
        <v>1</v>
      </c>
      <c r="M101" s="212">
        <f t="shared" si="8"/>
        <v>1</v>
      </c>
      <c r="N101" s="181"/>
      <c r="O101" s="181"/>
      <c r="P101" s="73" t="s">
        <v>624</v>
      </c>
    </row>
    <row r="102" spans="1:16" x14ac:dyDescent="0.2">
      <c r="A102" s="179">
        <f t="shared" si="5"/>
        <v>101</v>
      </c>
      <c r="B102" s="74" t="s">
        <v>616</v>
      </c>
      <c r="C102" s="76">
        <v>44070</v>
      </c>
      <c r="D102" s="75">
        <f>WEEKNUM(C102,21)</f>
        <v>35</v>
      </c>
      <c r="E102" s="75" t="str">
        <f>CHOOSE(WEEKDAY(Tabla2[[#This Row],[Fecha]]),"D","L","M","X","J","V","S")</f>
        <v>J</v>
      </c>
      <c r="F102" s="180"/>
      <c r="G102" s="107" t="s">
        <v>623</v>
      </c>
      <c r="H102" s="74" t="s">
        <v>623</v>
      </c>
      <c r="I102" s="180">
        <v>8</v>
      </c>
      <c r="J102" s="180"/>
      <c r="K102" s="180"/>
      <c r="L102" s="74">
        <v>1</v>
      </c>
      <c r="M102" s="181">
        <f>IF(B102="GP",L102*1.5,IF(B102="LP",L102*1,IF(B102="EU",L102*2.5,L102*0.5)))</f>
        <v>1</v>
      </c>
      <c r="N102" s="181" t="s">
        <v>621</v>
      </c>
      <c r="O102" s="228">
        <v>1</v>
      </c>
      <c r="P102" s="73" t="s">
        <v>624</v>
      </c>
    </row>
    <row r="103" spans="1:16" x14ac:dyDescent="0.2">
      <c r="A103" s="179">
        <f t="shared" si="5"/>
        <v>102</v>
      </c>
      <c r="B103" s="74" t="s">
        <v>616</v>
      </c>
      <c r="C103" s="76">
        <v>44070</v>
      </c>
      <c r="D103" s="75">
        <f t="shared" ref="D103:D105" si="9">WEEKNUM(C103,21)</f>
        <v>35</v>
      </c>
      <c r="E103" s="75" t="str">
        <f>CHOOSE(WEEKDAY(Tabla2[[#This Row],[Fecha]]),"D","L","M","X","J","V","S")</f>
        <v>J</v>
      </c>
      <c r="F103" s="180"/>
      <c r="G103" s="107" t="s">
        <v>623</v>
      </c>
      <c r="H103" s="74" t="s">
        <v>623</v>
      </c>
      <c r="I103" s="180">
        <v>9</v>
      </c>
      <c r="J103" s="180"/>
      <c r="K103" s="180"/>
      <c r="L103" s="74">
        <v>1</v>
      </c>
      <c r="M103" s="181">
        <f t="shared" ref="M103:M105" si="10">IF(B103="GP",L103*1.5,IF(B103="LP",L103*1,IF(B103="EU",L103*2.5,L103*0.5)))</f>
        <v>1</v>
      </c>
      <c r="N103" s="181"/>
      <c r="O103" s="181"/>
      <c r="P103" s="73" t="s">
        <v>624</v>
      </c>
    </row>
    <row r="104" spans="1:16" x14ac:dyDescent="0.2">
      <c r="A104" s="179">
        <f t="shared" si="5"/>
        <v>103</v>
      </c>
      <c r="B104" s="74" t="s">
        <v>616</v>
      </c>
      <c r="C104" s="76">
        <v>44072</v>
      </c>
      <c r="D104" s="75">
        <f t="shared" si="9"/>
        <v>35</v>
      </c>
      <c r="E104" s="75" t="str">
        <f>CHOOSE(WEEKDAY(Tabla2[[#This Row],[Fecha]]),"D","L","M","X","J","V","S")</f>
        <v>S</v>
      </c>
      <c r="F104" s="180"/>
      <c r="G104" s="107" t="s">
        <v>623</v>
      </c>
      <c r="H104" s="74" t="s">
        <v>623</v>
      </c>
      <c r="I104" s="180">
        <v>1</v>
      </c>
      <c r="J104" s="180"/>
      <c r="K104" s="180"/>
      <c r="L104" s="74">
        <v>1</v>
      </c>
      <c r="M104" s="181">
        <f t="shared" si="10"/>
        <v>1</v>
      </c>
      <c r="N104" s="181"/>
      <c r="O104" s="181"/>
      <c r="P104" s="73" t="s">
        <v>624</v>
      </c>
    </row>
    <row r="105" spans="1:16" x14ac:dyDescent="0.2">
      <c r="A105" s="179">
        <f t="shared" si="5"/>
        <v>104</v>
      </c>
      <c r="B105" s="74" t="s">
        <v>616</v>
      </c>
      <c r="C105" s="76">
        <v>44072</v>
      </c>
      <c r="D105" s="75">
        <f t="shared" si="9"/>
        <v>35</v>
      </c>
      <c r="E105" s="75" t="str">
        <f>CHOOSE(WEEKDAY(Tabla2[[#This Row],[Fecha]]),"D","L","M","X","J","V","S")</f>
        <v>S</v>
      </c>
      <c r="F105" s="180"/>
      <c r="G105" s="107" t="s">
        <v>623</v>
      </c>
      <c r="H105" s="74" t="s">
        <v>623</v>
      </c>
      <c r="I105" s="180">
        <v>6</v>
      </c>
      <c r="J105" s="180"/>
      <c r="K105" s="180"/>
      <c r="L105" s="74">
        <v>1</v>
      </c>
      <c r="M105" s="181">
        <f t="shared" si="10"/>
        <v>1</v>
      </c>
      <c r="N105" s="181"/>
      <c r="O105" s="181"/>
      <c r="P105" s="73" t="s">
        <v>624</v>
      </c>
    </row>
    <row r="155" ht="12.75" customHeight="1" x14ac:dyDescent="0.2"/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Y105"/>
  <sheetViews>
    <sheetView topLeftCell="A85" zoomScale="145" zoomScaleNormal="145" workbookViewId="0">
      <selection activeCell="G104" sqref="G104"/>
    </sheetView>
  </sheetViews>
  <sheetFormatPr baseColWidth="10" defaultColWidth="8" defaultRowHeight="12.75" x14ac:dyDescent="0.25"/>
  <cols>
    <col min="1" max="1" width="4.140625" style="18" bestFit="1" customWidth="1"/>
    <col min="2" max="2" width="8.5703125" style="18" bestFit="1" customWidth="1"/>
    <col min="3" max="3" width="6.7109375" style="18" bestFit="1" customWidth="1"/>
    <col min="4" max="4" width="10.5703125" style="18" bestFit="1" customWidth="1"/>
    <col min="5" max="5" width="8.5703125" style="18" bestFit="1" customWidth="1"/>
    <col min="6" max="6" width="4" style="18" bestFit="1" customWidth="1"/>
    <col min="7" max="11" width="3.28515625" style="18" bestFit="1" customWidth="1"/>
    <col min="12" max="12" width="3.5703125" style="18" bestFit="1" customWidth="1"/>
    <col min="13" max="15" width="3.28515625" style="18" bestFit="1" customWidth="1"/>
    <col min="16" max="17" width="4.42578125" style="18" bestFit="1" customWidth="1"/>
    <col min="18" max="22" width="3.28515625" style="18" bestFit="1" customWidth="1"/>
    <col min="23" max="23" width="8.5703125" style="18" bestFit="1" customWidth="1"/>
    <col min="24" max="24" width="16.5703125" style="18" bestFit="1" customWidth="1"/>
    <col min="25" max="25" width="7.85546875" style="18" bestFit="1" customWidth="1"/>
    <col min="26" max="16384" width="8" style="18"/>
  </cols>
  <sheetData>
    <row r="1" spans="1:25" ht="13.5" thickBot="1" x14ac:dyDescent="0.3">
      <c r="A1" s="30" t="s">
        <v>607</v>
      </c>
      <c r="B1" s="30" t="s">
        <v>608</v>
      </c>
      <c r="C1" s="30" t="s">
        <v>609</v>
      </c>
      <c r="D1" s="30" t="s">
        <v>19</v>
      </c>
      <c r="E1" s="30" t="s">
        <v>2</v>
      </c>
      <c r="F1" s="30" t="s">
        <v>20</v>
      </c>
      <c r="G1" s="30" t="s">
        <v>22</v>
      </c>
      <c r="H1" s="31" t="s">
        <v>23</v>
      </c>
      <c r="I1" s="31" t="s">
        <v>24</v>
      </c>
      <c r="J1" s="31" t="s">
        <v>25</v>
      </c>
      <c r="K1" s="31" t="s">
        <v>26</v>
      </c>
      <c r="L1" s="31" t="s">
        <v>27</v>
      </c>
      <c r="M1" s="31" t="s">
        <v>610</v>
      </c>
      <c r="N1" s="31" t="s">
        <v>611</v>
      </c>
      <c r="O1" s="31" t="s">
        <v>612</v>
      </c>
      <c r="P1" s="31" t="s">
        <v>626</v>
      </c>
      <c r="Q1" s="31" t="s">
        <v>627</v>
      </c>
      <c r="R1" s="30" t="s">
        <v>782</v>
      </c>
      <c r="S1" s="30" t="s">
        <v>783</v>
      </c>
      <c r="T1" s="30" t="s">
        <v>784</v>
      </c>
      <c r="U1" s="30" t="s">
        <v>785</v>
      </c>
      <c r="V1" s="30" t="s">
        <v>786</v>
      </c>
      <c r="W1" s="30" t="s">
        <v>613</v>
      </c>
      <c r="X1" s="30" t="s">
        <v>787</v>
      </c>
      <c r="Y1" s="31" t="s">
        <v>614</v>
      </c>
    </row>
    <row r="2" spans="1:25" s="28" customFormat="1" x14ac:dyDescent="0.2">
      <c r="A2" s="70">
        <v>1</v>
      </c>
      <c r="B2" s="103">
        <v>1</v>
      </c>
      <c r="C2" s="104" t="s">
        <v>616</v>
      </c>
      <c r="D2" s="104">
        <v>43832</v>
      </c>
      <c r="E2" s="105">
        <f>WEEKNUM(Tabla16[[#This Row],[Fecha]],21)</f>
        <v>1</v>
      </c>
      <c r="F2" s="75" t="str">
        <f>CHOOSE(WEEKDAY(Tabla16[[#This Row],[Fecha]]),"D","L","M","X","J","V","S")</f>
        <v>J</v>
      </c>
      <c r="G2" s="182">
        <v>5</v>
      </c>
      <c r="H2" s="182">
        <v>26</v>
      </c>
      <c r="I2" s="182">
        <v>27</v>
      </c>
      <c r="J2" s="182">
        <v>30</v>
      </c>
      <c r="K2" s="182">
        <v>35</v>
      </c>
      <c r="L2" s="134">
        <v>46</v>
      </c>
      <c r="M2" s="70"/>
      <c r="N2" s="70"/>
      <c r="O2" s="70"/>
      <c r="P2" s="204"/>
      <c r="Q2" s="71"/>
      <c r="R2" s="71"/>
      <c r="S2" s="70"/>
      <c r="T2" s="70"/>
      <c r="U2" s="70"/>
      <c r="V2" s="70"/>
      <c r="W2" s="70"/>
      <c r="X2" s="70"/>
      <c r="Y2" s="70" t="s">
        <v>617</v>
      </c>
    </row>
    <row r="3" spans="1:25" s="28" customFormat="1" x14ac:dyDescent="0.2">
      <c r="A3" s="70">
        <f t="shared" ref="A3:B3" si="0">+A2+1</f>
        <v>2</v>
      </c>
      <c r="B3" s="103">
        <f t="shared" si="0"/>
        <v>2</v>
      </c>
      <c r="C3" s="104" t="s">
        <v>616</v>
      </c>
      <c r="D3" s="104">
        <v>43832</v>
      </c>
      <c r="E3" s="105">
        <f>WEEKNUM(Tabla16[[#This Row],[Fecha]],21)</f>
        <v>1</v>
      </c>
      <c r="F3" s="75" t="str">
        <f>CHOOSE(WEEKDAY(Tabla16[[#This Row],[Fecha]]),"D","L","M","X","J","V","S")</f>
        <v>J</v>
      </c>
      <c r="G3" s="182">
        <v>2</v>
      </c>
      <c r="H3" s="182">
        <v>5</v>
      </c>
      <c r="I3" s="182">
        <v>10</v>
      </c>
      <c r="J3" s="182">
        <v>21</v>
      </c>
      <c r="K3" s="182">
        <v>24</v>
      </c>
      <c r="L3" s="109">
        <v>37</v>
      </c>
      <c r="M3" s="70"/>
      <c r="N3" s="70"/>
      <c r="O3" s="70"/>
      <c r="P3" s="204"/>
      <c r="Q3" s="71"/>
      <c r="R3" s="71"/>
      <c r="S3" s="70"/>
      <c r="T3" s="70"/>
      <c r="U3" s="70"/>
      <c r="V3" s="70"/>
      <c r="W3" s="70">
        <v>0</v>
      </c>
      <c r="X3" s="70"/>
      <c r="Y3" s="70" t="s">
        <v>618</v>
      </c>
    </row>
    <row r="4" spans="1:25" s="28" customFormat="1" x14ac:dyDescent="0.2">
      <c r="A4" s="70">
        <f t="shared" ref="A4:B4" si="1">+A3+1</f>
        <v>3</v>
      </c>
      <c r="B4" s="103">
        <f t="shared" si="1"/>
        <v>3</v>
      </c>
      <c r="C4" s="104" t="s">
        <v>616</v>
      </c>
      <c r="D4" s="104">
        <v>43834</v>
      </c>
      <c r="E4" s="105">
        <f>WEEKNUM(Tabla16[[#This Row],[Fecha]],21)</f>
        <v>1</v>
      </c>
      <c r="F4" s="75" t="str">
        <f>CHOOSE(WEEKDAY(Tabla16[[#This Row],[Fecha]]),"D","L","M","X","J","V","S")</f>
        <v>S</v>
      </c>
      <c r="G4" s="182">
        <v>3</v>
      </c>
      <c r="H4" s="182">
        <v>10</v>
      </c>
      <c r="I4" s="182">
        <v>26</v>
      </c>
      <c r="J4" s="182">
        <v>37</v>
      </c>
      <c r="K4" s="182">
        <v>42</v>
      </c>
      <c r="L4" s="70">
        <v>49</v>
      </c>
      <c r="M4" s="70"/>
      <c r="N4" s="70"/>
      <c r="O4" s="70"/>
      <c r="P4" s="204"/>
      <c r="Q4" s="71"/>
      <c r="R4" s="71"/>
      <c r="S4" s="70"/>
      <c r="T4" s="70"/>
      <c r="U4" s="70"/>
      <c r="V4" s="70"/>
      <c r="W4" s="70">
        <v>0</v>
      </c>
      <c r="X4" s="70"/>
      <c r="Y4" s="70" t="s">
        <v>618</v>
      </c>
    </row>
    <row r="5" spans="1:25" s="28" customFormat="1" x14ac:dyDescent="0.2">
      <c r="A5" s="70">
        <f t="shared" ref="A5:B5" si="2">+A4+1</f>
        <v>4</v>
      </c>
      <c r="B5" s="103">
        <f t="shared" si="2"/>
        <v>4</v>
      </c>
      <c r="C5" s="104" t="s">
        <v>616</v>
      </c>
      <c r="D5" s="104">
        <v>43834</v>
      </c>
      <c r="E5" s="105">
        <f>WEEKNUM(Tabla16[[#This Row],[Fecha]],21)</f>
        <v>1</v>
      </c>
      <c r="F5" s="75" t="str">
        <f>CHOOSE(WEEKDAY(Tabla16[[#This Row],[Fecha]]),"D","L","M","X","J","V","S")</f>
        <v>S</v>
      </c>
      <c r="G5" s="213">
        <v>2</v>
      </c>
      <c r="H5" s="182">
        <v>12</v>
      </c>
      <c r="I5" s="182">
        <v>19</v>
      </c>
      <c r="J5" s="182">
        <v>32</v>
      </c>
      <c r="K5" s="182">
        <v>42</v>
      </c>
      <c r="L5" s="133">
        <v>46</v>
      </c>
      <c r="M5" s="70"/>
      <c r="N5" s="70"/>
      <c r="O5" s="70"/>
      <c r="P5" s="204"/>
      <c r="Q5" s="71"/>
      <c r="R5" s="71"/>
      <c r="S5" s="70"/>
      <c r="T5" s="70"/>
      <c r="U5" s="70"/>
      <c r="V5" s="70"/>
      <c r="W5" s="70">
        <v>1</v>
      </c>
      <c r="X5" s="70"/>
      <c r="Y5" s="70" t="s">
        <v>617</v>
      </c>
    </row>
    <row r="6" spans="1:25" s="28" customFormat="1" x14ac:dyDescent="0.2">
      <c r="A6" s="70">
        <f t="shared" ref="A6:B6" si="3">+A5+1</f>
        <v>5</v>
      </c>
      <c r="B6" s="103">
        <f t="shared" si="3"/>
        <v>5</v>
      </c>
      <c r="C6" s="104" t="s">
        <v>616</v>
      </c>
      <c r="D6" s="104">
        <v>43839</v>
      </c>
      <c r="E6" s="105">
        <f>WEEKNUM(Tabla16[[#This Row],[Fecha]],21)</f>
        <v>2</v>
      </c>
      <c r="F6" s="75" t="str">
        <f>CHOOSE(WEEKDAY(Tabla16[[#This Row],[Fecha]]),"D","L","M","X","J","V","S")</f>
        <v>J</v>
      </c>
      <c r="G6" s="182">
        <v>2</v>
      </c>
      <c r="H6" s="182">
        <v>12</v>
      </c>
      <c r="I6" s="213">
        <v>19</v>
      </c>
      <c r="J6" s="182">
        <v>30</v>
      </c>
      <c r="K6" s="182">
        <v>40</v>
      </c>
      <c r="L6" s="70">
        <v>47</v>
      </c>
      <c r="M6" s="70"/>
      <c r="N6" s="70"/>
      <c r="O6" s="70"/>
      <c r="P6" s="204"/>
      <c r="Q6" s="71"/>
      <c r="R6" s="71"/>
      <c r="S6" s="70"/>
      <c r="T6" s="70"/>
      <c r="U6" s="70"/>
      <c r="V6" s="70"/>
      <c r="W6" s="70">
        <v>1</v>
      </c>
      <c r="X6" s="70"/>
      <c r="Y6" s="70" t="s">
        <v>617</v>
      </c>
    </row>
    <row r="7" spans="1:25" s="28" customFormat="1" x14ac:dyDescent="0.2">
      <c r="A7" s="70">
        <f t="shared" ref="A7:B7" si="4">+A6+1</f>
        <v>6</v>
      </c>
      <c r="B7" s="103">
        <f t="shared" si="4"/>
        <v>6</v>
      </c>
      <c r="C7" s="104" t="s">
        <v>616</v>
      </c>
      <c r="D7" s="104">
        <v>43839</v>
      </c>
      <c r="E7" s="105">
        <f>WEEKNUM(Tabla16[[#This Row],[Fecha]],21)</f>
        <v>2</v>
      </c>
      <c r="F7" s="75" t="str">
        <f>CHOOSE(WEEKDAY(Tabla16[[#This Row],[Fecha]]),"D","L","M","X","J","V","S")</f>
        <v>J</v>
      </c>
      <c r="G7" s="182">
        <v>10</v>
      </c>
      <c r="H7" s="182">
        <v>16</v>
      </c>
      <c r="I7" s="182">
        <v>21</v>
      </c>
      <c r="J7" s="182">
        <v>26</v>
      </c>
      <c r="K7" s="182">
        <v>35</v>
      </c>
      <c r="L7" s="70">
        <v>37</v>
      </c>
      <c r="M7" s="70"/>
      <c r="N7" s="70"/>
      <c r="O7" s="70"/>
      <c r="P7" s="204"/>
      <c r="Q7" s="71"/>
      <c r="R7" s="71"/>
      <c r="S7" s="70"/>
      <c r="T7" s="70"/>
      <c r="U7" s="70"/>
      <c r="V7" s="70"/>
      <c r="W7" s="70">
        <v>0</v>
      </c>
      <c r="X7" s="70"/>
      <c r="Y7" s="70" t="s">
        <v>618</v>
      </c>
    </row>
    <row r="8" spans="1:25" s="28" customFormat="1" x14ac:dyDescent="0.2">
      <c r="A8" s="70">
        <f t="shared" ref="A8:B8" si="5">+A7+1</f>
        <v>7</v>
      </c>
      <c r="B8" s="103">
        <f t="shared" si="5"/>
        <v>7</v>
      </c>
      <c r="C8" s="104" t="s">
        <v>616</v>
      </c>
      <c r="D8" s="104">
        <v>43841</v>
      </c>
      <c r="E8" s="105">
        <f>WEEKNUM(Tabla16[[#This Row],[Fecha]],21)</f>
        <v>2</v>
      </c>
      <c r="F8" s="75" t="str">
        <f>CHOOSE(WEEKDAY(Tabla16[[#This Row],[Fecha]]),"D","L","M","X","J","V","S")</f>
        <v>S</v>
      </c>
      <c r="G8" s="182">
        <v>9</v>
      </c>
      <c r="H8" s="182">
        <v>11</v>
      </c>
      <c r="I8" s="213">
        <v>14</v>
      </c>
      <c r="J8" s="182">
        <v>31</v>
      </c>
      <c r="K8" s="214">
        <v>39</v>
      </c>
      <c r="L8" s="70">
        <v>47</v>
      </c>
      <c r="M8" s="70"/>
      <c r="N8" s="70"/>
      <c r="O8" s="70"/>
      <c r="P8" s="204"/>
      <c r="Q8" s="71"/>
      <c r="R8" s="71"/>
      <c r="S8" s="70"/>
      <c r="T8" s="70"/>
      <c r="U8" s="70"/>
      <c r="V8" s="70"/>
      <c r="W8" s="70">
        <v>2</v>
      </c>
      <c r="X8" s="70"/>
      <c r="Y8" s="70" t="s">
        <v>617</v>
      </c>
    </row>
    <row r="9" spans="1:25" s="28" customFormat="1" x14ac:dyDescent="0.2">
      <c r="A9" s="70">
        <f t="shared" ref="A9:B9" si="6">+A8+1</f>
        <v>8</v>
      </c>
      <c r="B9" s="103">
        <f t="shared" si="6"/>
        <v>8</v>
      </c>
      <c r="C9" s="104" t="s">
        <v>616</v>
      </c>
      <c r="D9" s="104">
        <v>43841</v>
      </c>
      <c r="E9" s="105">
        <f>WEEKNUM(Tabla16[[#This Row],[Fecha]],21)</f>
        <v>2</v>
      </c>
      <c r="F9" s="75" t="str">
        <f>CHOOSE(WEEKDAY(Tabla16[[#This Row],[Fecha]]),"D","L","M","X","J","V","S")</f>
        <v>S</v>
      </c>
      <c r="G9" s="182">
        <v>2</v>
      </c>
      <c r="H9" s="182">
        <v>16</v>
      </c>
      <c r="I9" s="182">
        <v>21</v>
      </c>
      <c r="J9" s="182">
        <v>26</v>
      </c>
      <c r="K9" s="182">
        <v>37</v>
      </c>
      <c r="L9" s="70">
        <v>45</v>
      </c>
      <c r="M9" s="70"/>
      <c r="N9" s="70"/>
      <c r="O9" s="70"/>
      <c r="P9" s="204"/>
      <c r="Q9" s="71"/>
      <c r="R9" s="71"/>
      <c r="S9" s="70"/>
      <c r="T9" s="70"/>
      <c r="U9" s="70"/>
      <c r="V9" s="70"/>
      <c r="W9" s="70">
        <v>0</v>
      </c>
      <c r="X9" s="70"/>
      <c r="Y9" s="70" t="s">
        <v>618</v>
      </c>
    </row>
    <row r="10" spans="1:25" s="28" customFormat="1" x14ac:dyDescent="0.2">
      <c r="A10" s="70">
        <f t="shared" ref="A10:B10" si="7">+A9+1</f>
        <v>9</v>
      </c>
      <c r="B10" s="103">
        <f t="shared" si="7"/>
        <v>9</v>
      </c>
      <c r="C10" s="104" t="s">
        <v>616</v>
      </c>
      <c r="D10" s="104">
        <v>43846</v>
      </c>
      <c r="E10" s="105">
        <f>WEEKNUM(Tabla16[[#This Row],[Fecha]],21)</f>
        <v>3</v>
      </c>
      <c r="F10" s="75" t="str">
        <f>CHOOSE(WEEKDAY(Tabla16[[#This Row],[Fecha]]),"D","L","M","X","J","V","S")</f>
        <v>J</v>
      </c>
      <c r="G10" s="182">
        <v>10</v>
      </c>
      <c r="H10" s="214">
        <v>11</v>
      </c>
      <c r="I10" s="182">
        <v>31</v>
      </c>
      <c r="J10" s="182">
        <v>42</v>
      </c>
      <c r="K10" s="182">
        <v>44</v>
      </c>
      <c r="L10" s="70">
        <v>47</v>
      </c>
      <c r="M10" s="70"/>
      <c r="N10" s="70"/>
      <c r="O10" s="70"/>
      <c r="P10" s="204"/>
      <c r="Q10" s="71"/>
      <c r="R10" s="71"/>
      <c r="S10" s="70"/>
      <c r="T10" s="70"/>
      <c r="U10" s="70"/>
      <c r="V10" s="70"/>
      <c r="W10" s="70">
        <v>1</v>
      </c>
      <c r="X10" s="70"/>
      <c r="Y10" s="70" t="s">
        <v>617</v>
      </c>
    </row>
    <row r="11" spans="1:25" s="28" customFormat="1" x14ac:dyDescent="0.2">
      <c r="A11" s="70">
        <f t="shared" ref="A11:B11" si="8">+A10+1</f>
        <v>10</v>
      </c>
      <c r="B11" s="103">
        <f t="shared" si="8"/>
        <v>10</v>
      </c>
      <c r="C11" s="104" t="s">
        <v>616</v>
      </c>
      <c r="D11" s="104">
        <v>43846</v>
      </c>
      <c r="E11" s="105">
        <f>WEEKNUM(Tabla16[[#This Row],[Fecha]],21)</f>
        <v>3</v>
      </c>
      <c r="F11" s="75" t="str">
        <f>CHOOSE(WEEKDAY(Tabla16[[#This Row],[Fecha]]),"D","L","M","X","J","V","S")</f>
        <v>J</v>
      </c>
      <c r="G11" s="182">
        <v>5</v>
      </c>
      <c r="H11" s="213">
        <v>18</v>
      </c>
      <c r="I11" s="182">
        <v>26</v>
      </c>
      <c r="J11" s="182">
        <v>37</v>
      </c>
      <c r="K11" s="182">
        <v>43</v>
      </c>
      <c r="L11" s="70">
        <v>49</v>
      </c>
      <c r="M11" s="70"/>
      <c r="N11" s="70"/>
      <c r="O11" s="70"/>
      <c r="P11" s="204"/>
      <c r="Q11" s="71"/>
      <c r="R11" s="71"/>
      <c r="S11" s="70"/>
      <c r="T11" s="70"/>
      <c r="U11" s="70"/>
      <c r="V11" s="70"/>
      <c r="W11" s="70">
        <v>1</v>
      </c>
      <c r="X11" s="70"/>
      <c r="Y11" s="70" t="s">
        <v>618</v>
      </c>
    </row>
    <row r="12" spans="1:25" s="28" customFormat="1" x14ac:dyDescent="0.2">
      <c r="A12" s="70">
        <f t="shared" ref="A12:B12" si="9">+A11+1</f>
        <v>11</v>
      </c>
      <c r="B12" s="103">
        <f t="shared" si="9"/>
        <v>11</v>
      </c>
      <c r="C12" s="104" t="s">
        <v>616</v>
      </c>
      <c r="D12" s="104">
        <v>43848</v>
      </c>
      <c r="E12" s="105">
        <f>WEEKNUM(Tabla16[[#This Row],[Fecha]],21)</f>
        <v>3</v>
      </c>
      <c r="F12" s="75" t="str">
        <f>CHOOSE(WEEKDAY(Tabla16[[#This Row],[Fecha]]),"D","L","M","X","J","V","S")</f>
        <v>S</v>
      </c>
      <c r="G12" s="182">
        <v>11</v>
      </c>
      <c r="H12" s="182">
        <v>21</v>
      </c>
      <c r="I12" s="182">
        <v>39</v>
      </c>
      <c r="J12" s="214">
        <v>44</v>
      </c>
      <c r="K12" s="182">
        <v>48</v>
      </c>
      <c r="L12" s="133">
        <v>49</v>
      </c>
      <c r="M12" s="70"/>
      <c r="N12" s="70"/>
      <c r="O12" s="70"/>
      <c r="P12" s="204"/>
      <c r="Q12" s="71"/>
      <c r="R12" s="71"/>
      <c r="S12" s="70"/>
      <c r="T12" s="70"/>
      <c r="U12" s="70"/>
      <c r="V12" s="70"/>
      <c r="W12" s="70">
        <v>1</v>
      </c>
      <c r="X12" s="70"/>
      <c r="Y12" s="70" t="s">
        <v>617</v>
      </c>
    </row>
    <row r="13" spans="1:25" s="28" customFormat="1" x14ac:dyDescent="0.2">
      <c r="A13" s="70">
        <f t="shared" ref="A13:B13" si="10">+A12+1</f>
        <v>12</v>
      </c>
      <c r="B13" s="103">
        <f t="shared" si="10"/>
        <v>12</v>
      </c>
      <c r="C13" s="104" t="s">
        <v>616</v>
      </c>
      <c r="D13" s="104">
        <v>43848</v>
      </c>
      <c r="E13" s="105">
        <f>WEEKNUM(Tabla16[[#This Row],[Fecha]],21)</f>
        <v>3</v>
      </c>
      <c r="F13" s="75" t="str">
        <f>CHOOSE(WEEKDAY(Tabla16[[#This Row],[Fecha]]),"D","L","M","X","J","V","S")</f>
        <v>S</v>
      </c>
      <c r="G13" s="182">
        <v>2</v>
      </c>
      <c r="H13" s="182">
        <v>3</v>
      </c>
      <c r="I13" s="182">
        <v>10</v>
      </c>
      <c r="J13" s="182">
        <v>26</v>
      </c>
      <c r="K13" s="182">
        <v>36</v>
      </c>
      <c r="L13" s="139">
        <v>37</v>
      </c>
      <c r="M13" s="70"/>
      <c r="N13" s="70"/>
      <c r="O13" s="70"/>
      <c r="P13" s="204"/>
      <c r="Q13" s="71"/>
      <c r="R13" s="71"/>
      <c r="S13" s="70"/>
      <c r="T13" s="70"/>
      <c r="U13" s="70"/>
      <c r="V13" s="70"/>
      <c r="W13" s="70">
        <v>1</v>
      </c>
      <c r="X13" s="70"/>
      <c r="Y13" s="70" t="s">
        <v>618</v>
      </c>
    </row>
    <row r="14" spans="1:25" s="28" customFormat="1" x14ac:dyDescent="0.2">
      <c r="A14" s="70">
        <f t="shared" ref="A14:B14" si="11">+A13+1</f>
        <v>13</v>
      </c>
      <c r="B14" s="103">
        <f t="shared" si="11"/>
        <v>13</v>
      </c>
      <c r="C14" s="104" t="s">
        <v>616</v>
      </c>
      <c r="D14" s="104">
        <v>43853</v>
      </c>
      <c r="E14" s="144">
        <f>WEEKNUM(Tabla16[[#This Row],[Fecha]],21)</f>
        <v>4</v>
      </c>
      <c r="F14" s="75" t="str">
        <f>CHOOSE(WEEKDAY(Tabla16[[#This Row],[Fecha]]),"D","L","M","X","J","V","S")</f>
        <v>J</v>
      </c>
      <c r="G14" s="182">
        <v>10</v>
      </c>
      <c r="H14" s="182">
        <v>25</v>
      </c>
      <c r="I14" s="182">
        <v>26</v>
      </c>
      <c r="J14" s="213">
        <v>40</v>
      </c>
      <c r="K14" s="182">
        <v>42</v>
      </c>
      <c r="L14" s="145">
        <v>49</v>
      </c>
      <c r="M14" s="70"/>
      <c r="N14" s="70"/>
      <c r="O14" s="70"/>
      <c r="P14" s="204"/>
      <c r="Q14" s="71"/>
      <c r="R14" s="71"/>
      <c r="S14" s="70"/>
      <c r="T14" s="70"/>
      <c r="U14" s="70"/>
      <c r="V14" s="70"/>
      <c r="W14" s="70">
        <v>1</v>
      </c>
      <c r="X14" s="70"/>
      <c r="Y14" s="70" t="s">
        <v>618</v>
      </c>
    </row>
    <row r="15" spans="1:25" s="28" customFormat="1" x14ac:dyDescent="0.2">
      <c r="A15" s="70">
        <f t="shared" ref="A15:B15" si="12">+A14+1</f>
        <v>14</v>
      </c>
      <c r="B15" s="103">
        <f t="shared" si="12"/>
        <v>14</v>
      </c>
      <c r="C15" s="104" t="s">
        <v>616</v>
      </c>
      <c r="D15" s="104">
        <v>43853</v>
      </c>
      <c r="E15" s="144">
        <f>WEEKNUM(Tabla16[[#This Row],[Fecha]],21)</f>
        <v>4</v>
      </c>
      <c r="F15" s="75" t="str">
        <f>CHOOSE(WEEKDAY(Tabla16[[#This Row],[Fecha]]),"D","L","M","X","J","V","S")</f>
        <v>J</v>
      </c>
      <c r="G15" s="182">
        <v>7</v>
      </c>
      <c r="H15" s="182">
        <v>12</v>
      </c>
      <c r="I15" s="182">
        <v>14</v>
      </c>
      <c r="J15" s="213">
        <v>17</v>
      </c>
      <c r="K15" s="182">
        <v>43</v>
      </c>
      <c r="L15" s="145">
        <v>47</v>
      </c>
      <c r="M15" s="70"/>
      <c r="N15" s="70"/>
      <c r="O15" s="70"/>
      <c r="P15" s="204"/>
      <c r="Q15" s="71"/>
      <c r="R15" s="71"/>
      <c r="S15" s="70"/>
      <c r="T15" s="70"/>
      <c r="U15" s="70"/>
      <c r="V15" s="70"/>
      <c r="W15" s="70">
        <v>1</v>
      </c>
      <c r="X15" s="70"/>
      <c r="Y15" s="70" t="s">
        <v>617</v>
      </c>
    </row>
    <row r="16" spans="1:25" s="28" customFormat="1" x14ac:dyDescent="0.2">
      <c r="A16" s="70">
        <f t="shared" ref="A16:B16" si="13">+A15+1</f>
        <v>15</v>
      </c>
      <c r="B16" s="103">
        <f t="shared" si="13"/>
        <v>15</v>
      </c>
      <c r="C16" s="104" t="s">
        <v>616</v>
      </c>
      <c r="D16" s="104">
        <v>43855</v>
      </c>
      <c r="E16" s="144">
        <f>WEEKNUM(Tabla16[[#This Row],[Fecha]],21)</f>
        <v>4</v>
      </c>
      <c r="F16" s="75" t="str">
        <f>CHOOSE(WEEKDAY(Tabla16[[#This Row],[Fecha]]),"D","L","M","X","J","V","S")</f>
        <v>S</v>
      </c>
      <c r="G16" s="182">
        <v>2</v>
      </c>
      <c r="H16" s="182">
        <v>10</v>
      </c>
      <c r="I16" s="214">
        <v>14</v>
      </c>
      <c r="J16" s="182">
        <v>15</v>
      </c>
      <c r="K16" s="182">
        <v>18</v>
      </c>
      <c r="L16" s="133">
        <v>45</v>
      </c>
      <c r="M16" s="70"/>
      <c r="N16" s="70"/>
      <c r="O16" s="70"/>
      <c r="P16" s="204"/>
      <c r="Q16" s="71"/>
      <c r="R16" s="71"/>
      <c r="S16" s="70"/>
      <c r="T16" s="70"/>
      <c r="U16" s="70"/>
      <c r="V16" s="70"/>
      <c r="W16" s="70">
        <v>1</v>
      </c>
      <c r="X16" s="70"/>
      <c r="Y16" s="70" t="s">
        <v>617</v>
      </c>
    </row>
    <row r="17" spans="1:25" s="28" customFormat="1" x14ac:dyDescent="0.2">
      <c r="A17" s="70">
        <f t="shared" ref="A17:B17" si="14">+A16+1</f>
        <v>16</v>
      </c>
      <c r="B17" s="103">
        <f t="shared" si="14"/>
        <v>16</v>
      </c>
      <c r="C17" s="104" t="s">
        <v>616</v>
      </c>
      <c r="D17" s="104">
        <v>43855</v>
      </c>
      <c r="E17" s="144">
        <f>WEEKNUM(Tabla16[[#This Row],[Fecha]],21)</f>
        <v>4</v>
      </c>
      <c r="F17" s="75" t="str">
        <f>CHOOSE(WEEKDAY(Tabla16[[#This Row],[Fecha]]),"D","L","M","X","J","V","S")</f>
        <v>S</v>
      </c>
      <c r="G17" s="182">
        <v>1</v>
      </c>
      <c r="H17" s="182">
        <v>10</v>
      </c>
      <c r="I17" s="182">
        <v>25</v>
      </c>
      <c r="J17" s="182">
        <v>26</v>
      </c>
      <c r="K17" s="182">
        <v>37</v>
      </c>
      <c r="L17" s="133">
        <v>43</v>
      </c>
      <c r="M17" s="70"/>
      <c r="N17" s="70"/>
      <c r="O17" s="70"/>
      <c r="P17" s="204"/>
      <c r="Q17" s="71"/>
      <c r="R17" s="71"/>
      <c r="S17" s="70"/>
      <c r="T17" s="70"/>
      <c r="U17" s="70"/>
      <c r="V17" s="70"/>
      <c r="W17" s="70">
        <v>0</v>
      </c>
      <c r="X17" s="70"/>
      <c r="Y17" s="70" t="s">
        <v>618</v>
      </c>
    </row>
    <row r="18" spans="1:25" s="28" customFormat="1" x14ac:dyDescent="0.2">
      <c r="A18" s="70">
        <f t="shared" ref="A18:B18" si="15">+A17+1</f>
        <v>17</v>
      </c>
      <c r="B18" s="103">
        <f t="shared" si="15"/>
        <v>17</v>
      </c>
      <c r="C18" s="104" t="s">
        <v>616</v>
      </c>
      <c r="D18" s="104">
        <v>43860</v>
      </c>
      <c r="E18" s="144">
        <f>WEEKNUM(Tabla16[[#This Row],[Fecha]],21)</f>
        <v>5</v>
      </c>
      <c r="F18" s="75" t="str">
        <f>CHOOSE(WEEKDAY(Tabla16[[#This Row],[Fecha]]),"D","L","M","X","J","V","S")</f>
        <v>J</v>
      </c>
      <c r="G18" s="182">
        <v>10</v>
      </c>
      <c r="H18" s="182">
        <v>18</v>
      </c>
      <c r="I18" s="182">
        <v>23</v>
      </c>
      <c r="J18" s="213">
        <v>29</v>
      </c>
      <c r="K18" s="182">
        <v>44</v>
      </c>
      <c r="L18" s="145">
        <v>48</v>
      </c>
      <c r="M18" s="70"/>
      <c r="N18" s="70"/>
      <c r="O18" s="70"/>
      <c r="P18" s="204"/>
      <c r="Q18" s="71"/>
      <c r="R18" s="71"/>
      <c r="S18" s="70"/>
      <c r="T18" s="70"/>
      <c r="U18" s="70"/>
      <c r="V18" s="70"/>
      <c r="W18" s="70">
        <v>1</v>
      </c>
      <c r="X18" s="70"/>
      <c r="Y18" s="70" t="s">
        <v>617</v>
      </c>
    </row>
    <row r="19" spans="1:25" s="28" customFormat="1" x14ac:dyDescent="0.2">
      <c r="A19" s="70">
        <f t="shared" ref="A19:B21" si="16">+A18+1</f>
        <v>18</v>
      </c>
      <c r="B19" s="103">
        <f t="shared" si="16"/>
        <v>18</v>
      </c>
      <c r="C19" s="104" t="s">
        <v>616</v>
      </c>
      <c r="D19" s="104">
        <v>43860</v>
      </c>
      <c r="E19" s="144">
        <f>WEEKNUM(Tabla16[[#This Row],[Fecha]],21)</f>
        <v>5</v>
      </c>
      <c r="F19" s="75" t="str">
        <f>CHOOSE(WEEKDAY(Tabla16[[#This Row],[Fecha]]),"D","L","M","X","J","V","S")</f>
        <v>J</v>
      </c>
      <c r="G19" s="182">
        <v>9</v>
      </c>
      <c r="H19" s="182">
        <v>10</v>
      </c>
      <c r="I19" s="182">
        <v>26</v>
      </c>
      <c r="J19" s="182">
        <v>36</v>
      </c>
      <c r="K19" s="182">
        <v>40</v>
      </c>
      <c r="L19" s="145">
        <v>47</v>
      </c>
      <c r="M19" s="70"/>
      <c r="N19" s="70"/>
      <c r="O19" s="70"/>
      <c r="P19" s="204"/>
      <c r="Q19" s="71"/>
      <c r="R19" s="71"/>
      <c r="S19" s="70"/>
      <c r="T19" s="70"/>
      <c r="U19" s="70"/>
      <c r="V19" s="70"/>
      <c r="W19" s="70">
        <v>0</v>
      </c>
      <c r="X19" s="70"/>
      <c r="Y19" s="70" t="s">
        <v>618</v>
      </c>
    </row>
    <row r="20" spans="1:25" s="28" customFormat="1" x14ac:dyDescent="0.2">
      <c r="A20" s="70">
        <f t="shared" si="16"/>
        <v>19</v>
      </c>
      <c r="B20" s="103">
        <f t="shared" si="16"/>
        <v>19</v>
      </c>
      <c r="C20" s="104" t="s">
        <v>616</v>
      </c>
      <c r="D20" s="104">
        <v>43862</v>
      </c>
      <c r="E20" s="144">
        <f>WEEKNUM(Tabla16[[#This Row],[Fecha]],21)</f>
        <v>5</v>
      </c>
      <c r="F20" s="75" t="str">
        <f>CHOOSE(WEEKDAY(Tabla16[[#This Row],[Fecha]]),"D","L","M","X","J","V","S")</f>
        <v>S</v>
      </c>
      <c r="G20" s="182">
        <v>2</v>
      </c>
      <c r="H20" s="182">
        <v>10</v>
      </c>
      <c r="I20" s="182">
        <v>16</v>
      </c>
      <c r="J20" s="182">
        <v>26</v>
      </c>
      <c r="K20" s="213">
        <v>36</v>
      </c>
      <c r="L20" s="70">
        <v>46</v>
      </c>
      <c r="M20" s="70"/>
      <c r="N20" s="70"/>
      <c r="O20" s="70"/>
      <c r="P20" s="204"/>
      <c r="Q20" s="71"/>
      <c r="R20" s="71"/>
      <c r="S20" s="70"/>
      <c r="T20" s="70"/>
      <c r="U20" s="70"/>
      <c r="V20" s="70"/>
      <c r="W20" s="70">
        <v>1</v>
      </c>
      <c r="X20" s="70"/>
      <c r="Y20" s="70" t="s">
        <v>618</v>
      </c>
    </row>
    <row r="21" spans="1:25" s="28" customFormat="1" x14ac:dyDescent="0.2">
      <c r="A21" s="70">
        <f t="shared" si="16"/>
        <v>20</v>
      </c>
      <c r="B21" s="103">
        <f t="shared" si="16"/>
        <v>20</v>
      </c>
      <c r="C21" s="104" t="s">
        <v>616</v>
      </c>
      <c r="D21" s="104">
        <v>43862</v>
      </c>
      <c r="E21" s="144">
        <f>WEEKNUM(Tabla16[[#This Row],[Fecha]],21)</f>
        <v>5</v>
      </c>
      <c r="F21" s="75" t="str">
        <f>CHOOSE(WEEKDAY(Tabla16[[#This Row],[Fecha]]),"D","L","M","X","J","V","S")</f>
        <v>S</v>
      </c>
      <c r="G21" s="182">
        <v>2</v>
      </c>
      <c r="H21" s="182">
        <v>17</v>
      </c>
      <c r="I21" s="182">
        <v>19</v>
      </c>
      <c r="J21" s="182">
        <v>29</v>
      </c>
      <c r="K21" s="182">
        <v>44</v>
      </c>
      <c r="L21" s="133">
        <v>46</v>
      </c>
      <c r="M21" s="70"/>
      <c r="N21" s="70"/>
      <c r="O21" s="70"/>
      <c r="P21" s="204"/>
      <c r="Q21" s="71"/>
      <c r="R21" s="71"/>
      <c r="S21" s="70"/>
      <c r="T21" s="70"/>
      <c r="U21" s="70"/>
      <c r="V21" s="70"/>
      <c r="W21" s="70">
        <v>0</v>
      </c>
      <c r="X21" s="70"/>
      <c r="Y21" s="70" t="s">
        <v>617</v>
      </c>
    </row>
    <row r="22" spans="1:25" s="28" customFormat="1" x14ac:dyDescent="0.2">
      <c r="A22" s="70">
        <f t="shared" ref="A22:B22" si="17">+A21+1</f>
        <v>21</v>
      </c>
      <c r="B22" s="103">
        <f t="shared" si="17"/>
        <v>21</v>
      </c>
      <c r="C22" s="104" t="s">
        <v>616</v>
      </c>
      <c r="D22" s="104">
        <v>43867</v>
      </c>
      <c r="E22" s="144">
        <f>WEEKNUM(Tabla16[[#This Row],[Fecha]],21)</f>
        <v>6</v>
      </c>
      <c r="F22" s="75" t="str">
        <f>CHOOSE(WEEKDAY(Tabla16[[#This Row],[Fecha]]),"D","L","M","X","J","V","S")</f>
        <v>J</v>
      </c>
      <c r="G22" s="182">
        <v>2</v>
      </c>
      <c r="H22" s="182">
        <v>12</v>
      </c>
      <c r="I22" s="182">
        <v>15</v>
      </c>
      <c r="J22" s="213">
        <v>28</v>
      </c>
      <c r="K22" s="182">
        <v>39</v>
      </c>
      <c r="L22" s="70">
        <v>44</v>
      </c>
      <c r="M22" s="70"/>
      <c r="N22" s="70"/>
      <c r="O22" s="70"/>
      <c r="P22" s="204"/>
      <c r="Q22" s="71"/>
      <c r="R22" s="71"/>
      <c r="S22" s="70"/>
      <c r="T22" s="70"/>
      <c r="U22" s="70"/>
      <c r="V22" s="70"/>
      <c r="W22" s="70">
        <v>1</v>
      </c>
      <c r="X22" s="70"/>
      <c r="Y22" s="70" t="s">
        <v>617</v>
      </c>
    </row>
    <row r="23" spans="1:25" s="28" customFormat="1" x14ac:dyDescent="0.2">
      <c r="A23" s="70">
        <f t="shared" ref="A23:B25" si="18">+A22+1</f>
        <v>22</v>
      </c>
      <c r="B23" s="103">
        <f t="shared" si="18"/>
        <v>22</v>
      </c>
      <c r="C23" s="104" t="s">
        <v>616</v>
      </c>
      <c r="D23" s="104">
        <v>43867</v>
      </c>
      <c r="E23" s="144">
        <f>WEEKNUM(Tabla16[[#This Row],[Fecha]],21)</f>
        <v>6</v>
      </c>
      <c r="F23" s="75" t="str">
        <f>CHOOSE(WEEKDAY(Tabla16[[#This Row],[Fecha]]),"D","L","M","X","J","V","S")</f>
        <v>J</v>
      </c>
      <c r="G23" s="182">
        <v>3</v>
      </c>
      <c r="H23" s="182">
        <v>26</v>
      </c>
      <c r="I23" s="182">
        <v>27</v>
      </c>
      <c r="J23" s="182">
        <v>30</v>
      </c>
      <c r="K23" s="182">
        <v>43</v>
      </c>
      <c r="L23" s="70">
        <v>46</v>
      </c>
      <c r="M23" s="70"/>
      <c r="N23" s="70"/>
      <c r="O23" s="70"/>
      <c r="P23" s="204"/>
      <c r="Q23" s="71"/>
      <c r="R23" s="71"/>
      <c r="S23" s="70"/>
      <c r="T23" s="70"/>
      <c r="U23" s="70"/>
      <c r="V23" s="70"/>
      <c r="W23" s="70">
        <v>0</v>
      </c>
      <c r="X23" s="70"/>
      <c r="Y23" s="70" t="s">
        <v>618</v>
      </c>
    </row>
    <row r="24" spans="1:25" s="28" customFormat="1" x14ac:dyDescent="0.2">
      <c r="A24" s="70">
        <f t="shared" si="18"/>
        <v>23</v>
      </c>
      <c r="B24" s="103">
        <f t="shared" si="18"/>
        <v>23</v>
      </c>
      <c r="C24" s="104" t="s">
        <v>616</v>
      </c>
      <c r="D24" s="104">
        <v>43869</v>
      </c>
      <c r="E24" s="144">
        <f>WEEKNUM(Tabla16[[#This Row],[Fecha]],21)</f>
        <v>6</v>
      </c>
      <c r="F24" s="75" t="str">
        <f>CHOOSE(WEEKDAY(Tabla16[[#This Row],[Fecha]]),"D","L","M","X","J","V","S")</f>
        <v>S</v>
      </c>
      <c r="G24" s="182">
        <v>10</v>
      </c>
      <c r="H24" s="182">
        <v>19</v>
      </c>
      <c r="I24" s="182">
        <v>21</v>
      </c>
      <c r="J24" s="182">
        <v>29</v>
      </c>
      <c r="K24" s="182">
        <v>37</v>
      </c>
      <c r="L24" s="70">
        <v>38</v>
      </c>
      <c r="M24" s="70"/>
      <c r="N24" s="70"/>
      <c r="O24" s="70"/>
      <c r="P24" s="204"/>
      <c r="Q24" s="71"/>
      <c r="R24" s="71"/>
      <c r="S24" s="70"/>
      <c r="T24" s="70"/>
      <c r="U24" s="70"/>
      <c r="V24" s="70"/>
      <c r="W24" s="70">
        <v>0</v>
      </c>
      <c r="X24" s="70"/>
      <c r="Y24" s="70" t="s">
        <v>617</v>
      </c>
    </row>
    <row r="25" spans="1:25" s="28" customFormat="1" x14ac:dyDescent="0.2">
      <c r="A25" s="70">
        <f t="shared" si="18"/>
        <v>24</v>
      </c>
      <c r="B25" s="103">
        <f t="shared" si="18"/>
        <v>24</v>
      </c>
      <c r="C25" s="104" t="s">
        <v>616</v>
      </c>
      <c r="D25" s="104">
        <v>43869</v>
      </c>
      <c r="E25" s="144">
        <f>WEEKNUM(Tabla16[[#This Row],[Fecha]],21)</f>
        <v>6</v>
      </c>
      <c r="F25" s="75" t="str">
        <f>CHOOSE(WEEKDAY(Tabla16[[#This Row],[Fecha]]),"D","L","M","X","J","V","S")</f>
        <v>S</v>
      </c>
      <c r="G25" s="182">
        <v>10</v>
      </c>
      <c r="H25" s="182">
        <v>26</v>
      </c>
      <c r="I25" s="182">
        <v>30</v>
      </c>
      <c r="J25" s="182">
        <v>34</v>
      </c>
      <c r="K25" s="182">
        <v>39</v>
      </c>
      <c r="L25" s="139">
        <v>46</v>
      </c>
      <c r="M25" s="70"/>
      <c r="N25" s="70"/>
      <c r="O25" s="70"/>
      <c r="P25" s="204"/>
      <c r="Q25" s="71"/>
      <c r="R25" s="71"/>
      <c r="S25" s="70"/>
      <c r="T25" s="70"/>
      <c r="U25" s="70"/>
      <c r="V25" s="70"/>
      <c r="W25" s="70">
        <v>1</v>
      </c>
      <c r="X25" s="70"/>
      <c r="Y25" s="70" t="s">
        <v>618</v>
      </c>
    </row>
    <row r="26" spans="1:25" s="28" customFormat="1" x14ac:dyDescent="0.2">
      <c r="A26" s="70">
        <f t="shared" ref="A26:B26" si="19">+A25+1</f>
        <v>25</v>
      </c>
      <c r="B26" s="103">
        <f t="shared" si="19"/>
        <v>25</v>
      </c>
      <c r="C26" s="104" t="s">
        <v>616</v>
      </c>
      <c r="D26" s="104">
        <v>43874</v>
      </c>
      <c r="E26" s="144">
        <f>WEEKNUM(Tabla16[[#This Row],[Fecha]],21)</f>
        <v>7</v>
      </c>
      <c r="F26" s="75" t="str">
        <f>CHOOSE(WEEKDAY(Tabla16[[#This Row],[Fecha]]),"D","L","M","X","J","V","S")</f>
        <v>J</v>
      </c>
      <c r="G26" s="213">
        <v>4</v>
      </c>
      <c r="H26" s="182">
        <v>19</v>
      </c>
      <c r="I26" s="213">
        <v>20</v>
      </c>
      <c r="J26" s="182">
        <v>33</v>
      </c>
      <c r="K26" s="182">
        <v>41</v>
      </c>
      <c r="L26" s="70">
        <v>49</v>
      </c>
      <c r="M26" s="70"/>
      <c r="N26" s="70"/>
      <c r="O26" s="70"/>
      <c r="P26" s="204"/>
      <c r="Q26" s="71"/>
      <c r="R26" s="71"/>
      <c r="S26" s="70"/>
      <c r="T26" s="70"/>
      <c r="U26" s="70"/>
      <c r="V26" s="70"/>
      <c r="W26" s="70">
        <v>2</v>
      </c>
      <c r="X26" s="70"/>
      <c r="Y26" s="70" t="s">
        <v>617</v>
      </c>
    </row>
    <row r="27" spans="1:25" s="28" customFormat="1" x14ac:dyDescent="0.2">
      <c r="A27" s="70">
        <f t="shared" ref="A27:B27" si="20">+A26+1</f>
        <v>26</v>
      </c>
      <c r="B27" s="103">
        <f t="shared" si="20"/>
        <v>26</v>
      </c>
      <c r="C27" s="104" t="s">
        <v>616</v>
      </c>
      <c r="D27" s="104">
        <v>43874</v>
      </c>
      <c r="E27" s="144">
        <f>WEEKNUM(Tabla16[[#This Row],[Fecha]],21)</f>
        <v>7</v>
      </c>
      <c r="F27" s="75" t="str">
        <f>CHOOSE(WEEKDAY(Tabla16[[#This Row],[Fecha]]),"D","L","M","X","J","V","S")</f>
        <v>J</v>
      </c>
      <c r="G27" s="182">
        <v>10</v>
      </c>
      <c r="H27" s="182">
        <v>16</v>
      </c>
      <c r="I27" s="182">
        <v>26</v>
      </c>
      <c r="J27" s="182">
        <v>30</v>
      </c>
      <c r="K27" s="213">
        <v>36</v>
      </c>
      <c r="L27" s="70">
        <v>42</v>
      </c>
      <c r="M27" s="70"/>
      <c r="N27" s="70"/>
      <c r="O27" s="70"/>
      <c r="P27" s="204"/>
      <c r="Q27" s="71"/>
      <c r="R27" s="71"/>
      <c r="S27" s="70"/>
      <c r="T27" s="70"/>
      <c r="U27" s="70"/>
      <c r="V27" s="70"/>
      <c r="W27" s="70">
        <v>1</v>
      </c>
      <c r="X27" s="70"/>
      <c r="Y27" s="70" t="s">
        <v>618</v>
      </c>
    </row>
    <row r="28" spans="1:25" s="28" customFormat="1" x14ac:dyDescent="0.2">
      <c r="A28" s="70">
        <f t="shared" ref="A28:B28" si="21">+A27+1</f>
        <v>27</v>
      </c>
      <c r="B28" s="103">
        <f t="shared" si="21"/>
        <v>27</v>
      </c>
      <c r="C28" s="104" t="s">
        <v>616</v>
      </c>
      <c r="D28" s="104">
        <v>43876</v>
      </c>
      <c r="E28" s="144">
        <f>WEEKNUM(Tabla16[[#This Row],[Fecha]],21)</f>
        <v>7</v>
      </c>
      <c r="F28" s="75" t="str">
        <f>CHOOSE(WEEKDAY(Tabla16[[#This Row],[Fecha]]),"D","L","M","X","J","V","S")</f>
        <v>S</v>
      </c>
      <c r="G28" s="182">
        <v>2</v>
      </c>
      <c r="H28" s="182">
        <v>5</v>
      </c>
      <c r="I28" s="182">
        <v>20</v>
      </c>
      <c r="J28" s="182">
        <v>26</v>
      </c>
      <c r="K28" s="182">
        <v>28</v>
      </c>
      <c r="L28" s="139">
        <v>30</v>
      </c>
      <c r="M28" s="70"/>
      <c r="N28" s="70"/>
      <c r="O28" s="70"/>
      <c r="P28" s="204"/>
      <c r="Q28" s="71"/>
      <c r="R28" s="71"/>
      <c r="S28" s="70"/>
      <c r="T28" s="70"/>
      <c r="U28" s="70"/>
      <c r="V28" s="70"/>
      <c r="W28" s="70">
        <v>1</v>
      </c>
      <c r="X28" s="70"/>
      <c r="Y28" s="70" t="s">
        <v>618</v>
      </c>
    </row>
    <row r="29" spans="1:25" s="28" customFormat="1" x14ac:dyDescent="0.2">
      <c r="A29" s="70">
        <f t="shared" ref="A29:B29" si="22">+A28+1</f>
        <v>28</v>
      </c>
      <c r="B29" s="103">
        <f t="shared" si="22"/>
        <v>28</v>
      </c>
      <c r="C29" s="104" t="s">
        <v>616</v>
      </c>
      <c r="D29" s="104">
        <v>43876</v>
      </c>
      <c r="E29" s="144">
        <f>WEEKNUM(Tabla16[[#This Row],[Fecha]],21)</f>
        <v>7</v>
      </c>
      <c r="F29" s="75" t="str">
        <f>CHOOSE(WEEKDAY(Tabla16[[#This Row],[Fecha]]),"D","L","M","X","J","V","S")</f>
        <v>S</v>
      </c>
      <c r="G29" s="182">
        <v>2</v>
      </c>
      <c r="H29" s="182">
        <v>10</v>
      </c>
      <c r="I29" s="182">
        <v>11</v>
      </c>
      <c r="J29" s="182">
        <v>15</v>
      </c>
      <c r="K29" s="182">
        <v>16</v>
      </c>
      <c r="L29" s="134">
        <v>44</v>
      </c>
      <c r="M29" s="70"/>
      <c r="N29" s="70"/>
      <c r="O29" s="70"/>
      <c r="P29" s="204"/>
      <c r="Q29" s="71"/>
      <c r="R29" s="71"/>
      <c r="S29" s="70"/>
      <c r="T29" s="70"/>
      <c r="U29" s="70"/>
      <c r="V29" s="70"/>
      <c r="W29" s="70">
        <v>1</v>
      </c>
      <c r="X29" s="70"/>
      <c r="Y29" s="70" t="s">
        <v>617</v>
      </c>
    </row>
    <row r="30" spans="1:25" s="28" customFormat="1" x14ac:dyDescent="0.2">
      <c r="A30" s="70">
        <f t="shared" ref="A30:B30" si="23">+A29+1</f>
        <v>29</v>
      </c>
      <c r="B30" s="103">
        <f t="shared" si="23"/>
        <v>29</v>
      </c>
      <c r="C30" s="104" t="s">
        <v>616</v>
      </c>
      <c r="D30" s="104">
        <v>43881</v>
      </c>
      <c r="E30" s="144">
        <f>WEEKNUM(Tabla16[[#This Row],[Fecha]],21)</f>
        <v>8</v>
      </c>
      <c r="F30" s="75" t="str">
        <f>CHOOSE(WEEKDAY(Tabla16[[#This Row],[Fecha]]),"D","L","M","X","J","V","S")</f>
        <v>J</v>
      </c>
      <c r="G30" s="182">
        <v>14</v>
      </c>
      <c r="H30" s="214">
        <v>26</v>
      </c>
      <c r="I30" s="182">
        <v>27</v>
      </c>
      <c r="J30" s="182">
        <v>36</v>
      </c>
      <c r="K30" s="182">
        <v>37</v>
      </c>
      <c r="L30" s="156">
        <v>44</v>
      </c>
      <c r="M30" s="70"/>
      <c r="N30" s="70"/>
      <c r="O30" s="70"/>
      <c r="P30" s="204"/>
      <c r="Q30" s="71"/>
      <c r="R30" s="71"/>
      <c r="S30" s="70"/>
      <c r="T30" s="70"/>
      <c r="U30" s="70"/>
      <c r="V30" s="70"/>
      <c r="W30" s="70">
        <v>1</v>
      </c>
      <c r="X30" s="70"/>
      <c r="Y30" s="70" t="s">
        <v>618</v>
      </c>
    </row>
    <row r="31" spans="1:25" s="28" customFormat="1" x14ac:dyDescent="0.2">
      <c r="A31" s="70">
        <f t="shared" ref="A31:B31" si="24">+A30+1</f>
        <v>30</v>
      </c>
      <c r="B31" s="103">
        <f t="shared" si="24"/>
        <v>30</v>
      </c>
      <c r="C31" s="104" t="s">
        <v>616</v>
      </c>
      <c r="D31" s="104">
        <v>43881</v>
      </c>
      <c r="E31" s="144">
        <f>WEEKNUM(Tabla16[[#This Row],[Fecha]],21)</f>
        <v>8</v>
      </c>
      <c r="F31" s="75" t="str">
        <f>CHOOSE(WEEKDAY(Tabla16[[#This Row],[Fecha]]),"D","L","M","X","J","V","S")</f>
        <v>J</v>
      </c>
      <c r="G31" s="182">
        <v>2</v>
      </c>
      <c r="H31" s="182">
        <v>7</v>
      </c>
      <c r="I31" s="182">
        <v>9</v>
      </c>
      <c r="J31" s="182">
        <v>14</v>
      </c>
      <c r="K31" s="182">
        <v>30</v>
      </c>
      <c r="L31" s="133">
        <v>45</v>
      </c>
      <c r="M31" s="70"/>
      <c r="N31" s="70"/>
      <c r="O31" s="70"/>
      <c r="P31" s="204"/>
      <c r="Q31" s="71"/>
      <c r="R31" s="71"/>
      <c r="S31" s="70"/>
      <c r="T31" s="70"/>
      <c r="U31" s="70"/>
      <c r="V31" s="70"/>
      <c r="W31" s="70">
        <v>0</v>
      </c>
      <c r="X31" s="70"/>
      <c r="Y31" s="70" t="s">
        <v>617</v>
      </c>
    </row>
    <row r="32" spans="1:25" s="28" customFormat="1" x14ac:dyDescent="0.2">
      <c r="A32" s="70">
        <f t="shared" ref="A32:B32" si="25">+A31+1</f>
        <v>31</v>
      </c>
      <c r="B32" s="103">
        <f t="shared" si="25"/>
        <v>31</v>
      </c>
      <c r="C32" s="104" t="s">
        <v>616</v>
      </c>
      <c r="D32" s="104">
        <v>43883</v>
      </c>
      <c r="E32" s="144">
        <f>WEEKNUM(Tabla16[[#This Row],[Fecha]],21)</f>
        <v>8</v>
      </c>
      <c r="F32" s="75" t="str">
        <f>CHOOSE(WEEKDAY(Tabla16[[#This Row],[Fecha]]),"D","L","M","X","J","V","S")</f>
        <v>S</v>
      </c>
      <c r="G32" s="182">
        <v>3</v>
      </c>
      <c r="H32" s="182">
        <v>6</v>
      </c>
      <c r="I32" s="182">
        <v>9</v>
      </c>
      <c r="J32" s="182">
        <v>24</v>
      </c>
      <c r="K32" s="182">
        <v>26</v>
      </c>
      <c r="L32" s="70">
        <v>36</v>
      </c>
      <c r="M32" s="70"/>
      <c r="N32" s="70"/>
      <c r="O32" s="70"/>
      <c r="P32" s="204"/>
      <c r="Q32" s="71"/>
      <c r="R32" s="71"/>
      <c r="S32" s="70"/>
      <c r="T32" s="70"/>
      <c r="U32" s="70"/>
      <c r="V32" s="70"/>
      <c r="W32" s="70">
        <v>0</v>
      </c>
      <c r="X32" s="70"/>
      <c r="Y32" s="70" t="s">
        <v>617</v>
      </c>
    </row>
    <row r="33" spans="1:25" s="28" customFormat="1" x14ac:dyDescent="0.2">
      <c r="A33" s="70">
        <f t="shared" ref="A33:B33" si="26">+A32+1</f>
        <v>32</v>
      </c>
      <c r="B33" s="103">
        <f t="shared" si="26"/>
        <v>32</v>
      </c>
      <c r="C33" s="104" t="s">
        <v>616</v>
      </c>
      <c r="D33" s="104">
        <v>43883</v>
      </c>
      <c r="E33" s="144">
        <f>WEEKNUM(Tabla16[[#This Row],[Fecha]],21)</f>
        <v>8</v>
      </c>
      <c r="F33" s="75" t="str">
        <f>CHOOSE(WEEKDAY(Tabla16[[#This Row],[Fecha]]),"D","L","M","X","J","V","S")</f>
        <v>S</v>
      </c>
      <c r="G33" s="182">
        <v>5</v>
      </c>
      <c r="H33" s="182">
        <v>6</v>
      </c>
      <c r="I33" s="182">
        <v>10</v>
      </c>
      <c r="J33" s="182">
        <v>11</v>
      </c>
      <c r="K33" s="213">
        <v>31</v>
      </c>
      <c r="L33" s="134">
        <v>37</v>
      </c>
      <c r="M33" s="70"/>
      <c r="N33" s="70"/>
      <c r="O33" s="70"/>
      <c r="P33" s="204"/>
      <c r="Q33" s="71"/>
      <c r="R33" s="71"/>
      <c r="S33" s="70"/>
      <c r="T33" s="70"/>
      <c r="U33" s="70"/>
      <c r="V33" s="70"/>
      <c r="W33" s="70">
        <v>2</v>
      </c>
      <c r="X33" s="70"/>
      <c r="Y33" s="70" t="s">
        <v>618</v>
      </c>
    </row>
    <row r="34" spans="1:25" s="28" customFormat="1" x14ac:dyDescent="0.2">
      <c r="A34" s="70">
        <f t="shared" ref="A34:B34" si="27">+A33+1</f>
        <v>33</v>
      </c>
      <c r="B34" s="103">
        <f t="shared" si="27"/>
        <v>33</v>
      </c>
      <c r="C34" s="104" t="s">
        <v>616</v>
      </c>
      <c r="D34" s="104">
        <v>43888</v>
      </c>
      <c r="E34" s="71">
        <f>WEEKNUM(Tabla16[[#This Row],[Fecha]],21)</f>
        <v>9</v>
      </c>
      <c r="F34" s="75" t="str">
        <f>CHOOSE(WEEKDAY(Tabla16[[#This Row],[Fecha]]),"D","L","M","X","J","V","S")</f>
        <v>J</v>
      </c>
      <c r="G34" s="182">
        <v>7</v>
      </c>
      <c r="H34" s="182">
        <v>9</v>
      </c>
      <c r="I34" s="182">
        <v>23</v>
      </c>
      <c r="J34" s="213">
        <v>25</v>
      </c>
      <c r="K34" s="182">
        <v>36</v>
      </c>
      <c r="L34" s="70">
        <v>45</v>
      </c>
      <c r="M34" s="70"/>
      <c r="N34" s="70"/>
      <c r="O34" s="70"/>
      <c r="P34" s="204"/>
      <c r="Q34" s="71"/>
      <c r="R34" s="71"/>
      <c r="S34" s="70"/>
      <c r="T34" s="70"/>
      <c r="U34" s="70"/>
      <c r="V34" s="70"/>
      <c r="W34" s="70">
        <v>1</v>
      </c>
      <c r="X34" s="70"/>
      <c r="Y34" s="70" t="s">
        <v>617</v>
      </c>
    </row>
    <row r="35" spans="1:25" s="28" customFormat="1" x14ac:dyDescent="0.2">
      <c r="A35" s="70">
        <f t="shared" ref="A35:B35" si="28">+A34+1</f>
        <v>34</v>
      </c>
      <c r="B35" s="103">
        <f t="shared" si="28"/>
        <v>34</v>
      </c>
      <c r="C35" s="104" t="s">
        <v>616</v>
      </c>
      <c r="D35" s="104">
        <v>43888</v>
      </c>
      <c r="E35" s="71">
        <f>WEEKNUM(Tabla16[[#This Row],[Fecha]],21)</f>
        <v>9</v>
      </c>
      <c r="F35" s="75" t="str">
        <f>CHOOSE(WEEKDAY(Tabla16[[#This Row],[Fecha]]),"D","L","M","X","J","V","S")</f>
        <v>J</v>
      </c>
      <c r="G35" s="182">
        <v>2</v>
      </c>
      <c r="H35" s="182">
        <v>6</v>
      </c>
      <c r="I35" s="182">
        <v>10</v>
      </c>
      <c r="J35" s="182">
        <v>19</v>
      </c>
      <c r="K35" s="182">
        <v>31</v>
      </c>
      <c r="L35" s="70">
        <v>43</v>
      </c>
      <c r="M35" s="70"/>
      <c r="N35" s="70"/>
      <c r="O35" s="70"/>
      <c r="P35" s="204"/>
      <c r="Q35" s="71"/>
      <c r="R35" s="71"/>
      <c r="S35" s="70"/>
      <c r="T35" s="70"/>
      <c r="U35" s="70"/>
      <c r="V35" s="70"/>
      <c r="W35" s="70">
        <v>0</v>
      </c>
      <c r="X35" s="70"/>
      <c r="Y35" s="70" t="s">
        <v>618</v>
      </c>
    </row>
    <row r="36" spans="1:25" s="28" customFormat="1" x14ac:dyDescent="0.2">
      <c r="A36" s="70">
        <f t="shared" ref="A36:B36" si="29">+A35+1</f>
        <v>35</v>
      </c>
      <c r="B36" s="103">
        <f t="shared" si="29"/>
        <v>35</v>
      </c>
      <c r="C36" s="104" t="s">
        <v>616</v>
      </c>
      <c r="D36" s="104">
        <v>43890</v>
      </c>
      <c r="E36" s="71">
        <f>WEEKNUM(Tabla16[[#This Row],[Fecha]],21)</f>
        <v>9</v>
      </c>
      <c r="F36" s="75" t="str">
        <f>CHOOSE(WEEKDAY(Tabla16[[#This Row],[Fecha]]),"D","L","M","X","J","V","S")</f>
        <v>S</v>
      </c>
      <c r="G36" s="182">
        <v>9</v>
      </c>
      <c r="H36" s="182">
        <v>12</v>
      </c>
      <c r="I36" s="182">
        <v>15</v>
      </c>
      <c r="J36" s="182">
        <v>26</v>
      </c>
      <c r="K36" s="213">
        <v>36</v>
      </c>
      <c r="L36" s="70">
        <v>45</v>
      </c>
      <c r="M36" s="70"/>
      <c r="N36" s="70"/>
      <c r="O36" s="70"/>
      <c r="P36" s="204"/>
      <c r="Q36" s="71"/>
      <c r="R36" s="71"/>
      <c r="S36" s="70"/>
      <c r="T36" s="70"/>
      <c r="U36" s="70"/>
      <c r="V36" s="70"/>
      <c r="W36" s="70">
        <v>1</v>
      </c>
      <c r="X36" s="70"/>
      <c r="Y36" s="70" t="s">
        <v>617</v>
      </c>
    </row>
    <row r="37" spans="1:25" s="28" customFormat="1" x14ac:dyDescent="0.2">
      <c r="A37" s="70">
        <f t="shared" ref="A37:B37" si="30">+A36+1</f>
        <v>36</v>
      </c>
      <c r="B37" s="103">
        <f t="shared" si="30"/>
        <v>36</v>
      </c>
      <c r="C37" s="104" t="s">
        <v>616</v>
      </c>
      <c r="D37" s="104">
        <v>43890</v>
      </c>
      <c r="E37" s="71">
        <f>WEEKNUM(Tabla16[[#This Row],[Fecha]],21)</f>
        <v>9</v>
      </c>
      <c r="F37" s="75" t="str">
        <f>CHOOSE(WEEKDAY(Tabla16[[#This Row],[Fecha]]),"D","L","M","X","J","V","S")</f>
        <v>S</v>
      </c>
      <c r="G37" s="182">
        <v>2</v>
      </c>
      <c r="H37" s="182">
        <v>8</v>
      </c>
      <c r="I37" s="182">
        <v>10</v>
      </c>
      <c r="J37" s="182">
        <v>16</v>
      </c>
      <c r="K37" s="182">
        <v>40</v>
      </c>
      <c r="L37" s="70">
        <v>44</v>
      </c>
      <c r="M37" s="70"/>
      <c r="N37" s="70"/>
      <c r="O37" s="70"/>
      <c r="P37" s="204"/>
      <c r="Q37" s="71"/>
      <c r="R37" s="71"/>
      <c r="S37" s="70"/>
      <c r="T37" s="70"/>
      <c r="U37" s="70"/>
      <c r="V37" s="70"/>
      <c r="W37" s="70">
        <v>0</v>
      </c>
      <c r="X37" s="70"/>
      <c r="Y37" s="70" t="s">
        <v>618</v>
      </c>
    </row>
    <row r="38" spans="1:25" s="28" customFormat="1" x14ac:dyDescent="0.2">
      <c r="A38" s="70">
        <f t="shared" ref="A38:B38" si="31">+A37+1</f>
        <v>37</v>
      </c>
      <c r="B38" s="103">
        <f t="shared" si="31"/>
        <v>37</v>
      </c>
      <c r="C38" s="104" t="s">
        <v>616</v>
      </c>
      <c r="D38" s="104">
        <v>43895</v>
      </c>
      <c r="E38" s="71">
        <f>WEEKNUM(Tabla16[[#This Row],[Fecha]],21)</f>
        <v>10</v>
      </c>
      <c r="F38" s="75" t="str">
        <f>CHOOSE(WEEKDAY(Tabla16[[#This Row],[Fecha]]),"D","L","M","X","J","V","S")</f>
        <v>J</v>
      </c>
      <c r="G38" s="182">
        <v>7</v>
      </c>
      <c r="H38" s="182">
        <v>12</v>
      </c>
      <c r="I38" s="213">
        <v>15</v>
      </c>
      <c r="J38" s="182">
        <v>16</v>
      </c>
      <c r="K38" s="182">
        <v>26</v>
      </c>
      <c r="L38" s="160">
        <v>45</v>
      </c>
      <c r="M38" s="70"/>
      <c r="N38" s="70"/>
      <c r="O38" s="70"/>
      <c r="P38" s="204"/>
      <c r="Q38" s="71"/>
      <c r="R38" s="71"/>
      <c r="S38" s="70"/>
      <c r="T38" s="70"/>
      <c r="U38" s="70"/>
      <c r="V38" s="70"/>
      <c r="W38" s="70">
        <v>1</v>
      </c>
      <c r="X38" s="70"/>
      <c r="Y38" s="70" t="s">
        <v>617</v>
      </c>
    </row>
    <row r="39" spans="1:25" s="28" customFormat="1" x14ac:dyDescent="0.2">
      <c r="A39" s="70">
        <f t="shared" ref="A39:B39" si="32">+A38+1</f>
        <v>38</v>
      </c>
      <c r="B39" s="103">
        <f t="shared" si="32"/>
        <v>38</v>
      </c>
      <c r="C39" s="104" t="s">
        <v>616</v>
      </c>
      <c r="D39" s="104">
        <v>43895</v>
      </c>
      <c r="E39" s="71">
        <f>WEEKNUM(Tabla16[[#This Row],[Fecha]],21)</f>
        <v>10</v>
      </c>
      <c r="F39" s="75" t="str">
        <f>CHOOSE(WEEKDAY(Tabla16[[#This Row],[Fecha]]),"D","L","M","X","J","V","S")</f>
        <v>J</v>
      </c>
      <c r="G39" s="182">
        <v>1</v>
      </c>
      <c r="H39" s="182">
        <v>8</v>
      </c>
      <c r="I39" s="182">
        <v>18</v>
      </c>
      <c r="J39" s="213">
        <v>19</v>
      </c>
      <c r="K39" s="182">
        <v>40</v>
      </c>
      <c r="L39" s="160">
        <v>41</v>
      </c>
      <c r="M39" s="70"/>
      <c r="N39" s="70"/>
      <c r="O39" s="70"/>
      <c r="P39" s="204"/>
      <c r="Q39" s="71"/>
      <c r="R39" s="71"/>
      <c r="S39" s="70"/>
      <c r="T39" s="70"/>
      <c r="U39" s="70"/>
      <c r="V39" s="70"/>
      <c r="W39" s="70">
        <v>1</v>
      </c>
      <c r="X39" s="70"/>
      <c r="Y39" s="70" t="s">
        <v>618</v>
      </c>
    </row>
    <row r="40" spans="1:25" s="28" customFormat="1" x14ac:dyDescent="0.2">
      <c r="A40" s="70">
        <f t="shared" ref="A40:B40" si="33">+A39+1</f>
        <v>39</v>
      </c>
      <c r="B40" s="103">
        <f t="shared" si="33"/>
        <v>39</v>
      </c>
      <c r="C40" s="104" t="s">
        <v>616</v>
      </c>
      <c r="D40" s="104">
        <v>43897</v>
      </c>
      <c r="E40" s="71">
        <f>WEEKNUM(Tabla16[[#This Row],[Fecha]],21)</f>
        <v>10</v>
      </c>
      <c r="F40" s="75" t="str">
        <f>CHOOSE(WEEKDAY(Tabla16[[#This Row],[Fecha]]),"D","L","M","X","J","V","S")</f>
        <v>S</v>
      </c>
      <c r="G40" s="213">
        <v>3</v>
      </c>
      <c r="H40" s="182">
        <v>17</v>
      </c>
      <c r="I40" s="182">
        <v>21</v>
      </c>
      <c r="J40" s="213">
        <v>22</v>
      </c>
      <c r="K40" s="182">
        <v>28</v>
      </c>
      <c r="L40" s="70">
        <v>49</v>
      </c>
      <c r="M40" s="70"/>
      <c r="N40" s="70"/>
      <c r="O40" s="70"/>
      <c r="P40" s="204"/>
      <c r="Q40" s="71"/>
      <c r="R40" s="71"/>
      <c r="S40" s="70"/>
      <c r="T40" s="70"/>
      <c r="U40" s="70"/>
      <c r="V40" s="70"/>
      <c r="W40" s="70">
        <v>2</v>
      </c>
      <c r="X40" s="70"/>
      <c r="Y40" s="70" t="s">
        <v>617</v>
      </c>
    </row>
    <row r="41" spans="1:25" s="28" customFormat="1" x14ac:dyDescent="0.2">
      <c r="A41" s="70">
        <f t="shared" ref="A41:B41" si="34">+A40+1</f>
        <v>40</v>
      </c>
      <c r="B41" s="103">
        <f t="shared" si="34"/>
        <v>40</v>
      </c>
      <c r="C41" s="104" t="s">
        <v>616</v>
      </c>
      <c r="D41" s="104">
        <v>43897</v>
      </c>
      <c r="E41" s="71">
        <f>WEEKNUM(Tabla16[[#This Row],[Fecha]],21)</f>
        <v>10</v>
      </c>
      <c r="F41" s="75" t="str">
        <f>CHOOSE(WEEKDAY(Tabla16[[#This Row],[Fecha]]),"D","L","M","X","J","V","S")</f>
        <v>S</v>
      </c>
      <c r="G41" s="182">
        <v>7</v>
      </c>
      <c r="H41" s="182">
        <v>10</v>
      </c>
      <c r="I41" s="182">
        <v>36</v>
      </c>
      <c r="J41" s="182">
        <v>39</v>
      </c>
      <c r="K41" s="182">
        <v>40</v>
      </c>
      <c r="L41" s="70">
        <v>45</v>
      </c>
      <c r="M41" s="70"/>
      <c r="N41" s="70"/>
      <c r="O41" s="70"/>
      <c r="P41" s="204"/>
      <c r="Q41" s="71"/>
      <c r="R41" s="71"/>
      <c r="S41" s="70"/>
      <c r="T41" s="70"/>
      <c r="U41" s="70"/>
      <c r="V41" s="70"/>
      <c r="W41" s="70">
        <v>0</v>
      </c>
      <c r="X41" s="70"/>
      <c r="Y41" s="70" t="s">
        <v>618</v>
      </c>
    </row>
    <row r="42" spans="1:25" s="28" customFormat="1" x14ac:dyDescent="0.2">
      <c r="A42" s="70">
        <f t="shared" ref="A42:B42" si="35">+A41+1</f>
        <v>41</v>
      </c>
      <c r="B42" s="103">
        <f t="shared" si="35"/>
        <v>41</v>
      </c>
      <c r="C42" s="104" t="s">
        <v>616</v>
      </c>
      <c r="D42" s="104">
        <v>43902</v>
      </c>
      <c r="E42" s="71">
        <f>WEEKNUM(Tabla16[[#This Row],[Fecha]],21)</f>
        <v>11</v>
      </c>
      <c r="F42" s="75" t="str">
        <f>CHOOSE(WEEKDAY(Tabla16[[#This Row],[Fecha]]),"D","L","M","X","J","V","S")</f>
        <v>J</v>
      </c>
      <c r="G42" s="182">
        <v>2</v>
      </c>
      <c r="H42" s="213">
        <v>15</v>
      </c>
      <c r="I42" s="213">
        <v>16</v>
      </c>
      <c r="J42" s="182">
        <v>19</v>
      </c>
      <c r="K42" s="182">
        <v>21</v>
      </c>
      <c r="L42" s="70">
        <v>44</v>
      </c>
      <c r="M42" s="70"/>
      <c r="N42" s="70"/>
      <c r="O42" s="70"/>
      <c r="P42" s="204"/>
      <c r="Q42" s="71"/>
      <c r="R42" s="71"/>
      <c r="S42" s="70"/>
      <c r="T42" s="70"/>
      <c r="U42" s="70"/>
      <c r="V42" s="70"/>
      <c r="W42" s="70">
        <v>2</v>
      </c>
      <c r="X42" s="70"/>
      <c r="Y42" s="70" t="s">
        <v>617</v>
      </c>
    </row>
    <row r="43" spans="1:25" s="28" customFormat="1" x14ac:dyDescent="0.2">
      <c r="A43" s="70">
        <f t="shared" ref="A43:B43" si="36">+A42+1</f>
        <v>42</v>
      </c>
      <c r="B43" s="103">
        <f t="shared" si="36"/>
        <v>42</v>
      </c>
      <c r="C43" s="104" t="s">
        <v>616</v>
      </c>
      <c r="D43" s="104">
        <v>43902</v>
      </c>
      <c r="E43" s="71">
        <f>WEEKNUM(Tabla16[[#This Row],[Fecha]],21)</f>
        <v>11</v>
      </c>
      <c r="F43" s="75" t="str">
        <f>CHOOSE(WEEKDAY(Tabla16[[#This Row],[Fecha]]),"D","L","M","X","J","V","S")</f>
        <v>J</v>
      </c>
      <c r="G43" s="182">
        <v>2</v>
      </c>
      <c r="H43" s="214">
        <v>7</v>
      </c>
      <c r="I43" s="182">
        <v>10</v>
      </c>
      <c r="J43" s="182">
        <v>40</v>
      </c>
      <c r="K43" s="182">
        <v>42</v>
      </c>
      <c r="L43" s="133">
        <v>46</v>
      </c>
      <c r="M43" s="70"/>
      <c r="N43" s="70"/>
      <c r="O43" s="70"/>
      <c r="P43" s="204"/>
      <c r="Q43" s="71"/>
      <c r="R43" s="71"/>
      <c r="S43" s="70"/>
      <c r="T43" s="70"/>
      <c r="U43" s="70"/>
      <c r="V43" s="70"/>
      <c r="W43" s="70">
        <v>1</v>
      </c>
      <c r="X43" s="70"/>
      <c r="Y43" s="70" t="s">
        <v>618</v>
      </c>
    </row>
    <row r="44" spans="1:25" s="28" customFormat="1" x14ac:dyDescent="0.2">
      <c r="A44" s="70">
        <f t="shared" ref="A44:B44" si="37">+A43+1</f>
        <v>43</v>
      </c>
      <c r="B44" s="103">
        <f t="shared" si="37"/>
        <v>43</v>
      </c>
      <c r="C44" s="104" t="s">
        <v>616</v>
      </c>
      <c r="D44" s="104">
        <v>43904</v>
      </c>
      <c r="E44" s="71">
        <f>WEEKNUM(Tabla16[[#This Row],[Fecha]],21)</f>
        <v>11</v>
      </c>
      <c r="F44" s="75" t="str">
        <f>CHOOSE(WEEKDAY(Tabla16[[#This Row],[Fecha]]),"D","L","M","X","J","V","S")</f>
        <v>S</v>
      </c>
      <c r="G44" s="182">
        <v>2</v>
      </c>
      <c r="H44" s="182">
        <v>17</v>
      </c>
      <c r="I44" s="182">
        <v>19</v>
      </c>
      <c r="J44" s="182">
        <v>25</v>
      </c>
      <c r="K44" s="182">
        <v>26</v>
      </c>
      <c r="L44" s="133">
        <v>36</v>
      </c>
      <c r="M44" s="70"/>
      <c r="N44" s="70"/>
      <c r="O44" s="70"/>
      <c r="P44" s="204"/>
      <c r="Q44" s="71"/>
      <c r="R44" s="71"/>
      <c r="S44" s="70"/>
      <c r="T44" s="70"/>
      <c r="U44" s="70"/>
      <c r="V44" s="70"/>
      <c r="W44" s="70">
        <v>0</v>
      </c>
      <c r="X44" s="70"/>
      <c r="Y44" s="70" t="s">
        <v>617</v>
      </c>
    </row>
    <row r="45" spans="1:25" s="28" customFormat="1" x14ac:dyDescent="0.2">
      <c r="A45" s="70">
        <f t="shared" ref="A45:B49" si="38">+A44+1</f>
        <v>44</v>
      </c>
      <c r="B45" s="103">
        <f t="shared" si="38"/>
        <v>44</v>
      </c>
      <c r="C45" s="104" t="s">
        <v>616</v>
      </c>
      <c r="D45" s="104">
        <v>43904</v>
      </c>
      <c r="E45" s="71">
        <f>WEEKNUM(Tabla16[[#This Row],[Fecha]],21)</f>
        <v>11</v>
      </c>
      <c r="F45" s="75" t="str">
        <f>CHOOSE(WEEKDAY(Tabla16[[#This Row],[Fecha]]),"D","L","M","X","J","V","S")</f>
        <v>S</v>
      </c>
      <c r="G45" s="182">
        <v>16</v>
      </c>
      <c r="H45" s="182">
        <v>26</v>
      </c>
      <c r="I45" s="182">
        <v>40</v>
      </c>
      <c r="J45" s="182">
        <v>42</v>
      </c>
      <c r="K45" s="182">
        <v>43</v>
      </c>
      <c r="L45" s="70">
        <v>46</v>
      </c>
      <c r="M45" s="70"/>
      <c r="N45" s="70"/>
      <c r="O45" s="70"/>
      <c r="P45" s="204"/>
      <c r="Q45" s="71"/>
      <c r="R45" s="71"/>
      <c r="S45" s="70"/>
      <c r="T45" s="70"/>
      <c r="U45" s="70"/>
      <c r="V45" s="70"/>
      <c r="W45" s="70">
        <v>0</v>
      </c>
      <c r="X45" s="70"/>
      <c r="Y45" s="70" t="s">
        <v>618</v>
      </c>
    </row>
    <row r="46" spans="1:25" x14ac:dyDescent="0.2">
      <c r="A46" s="70">
        <f t="shared" si="38"/>
        <v>45</v>
      </c>
      <c r="B46" s="103">
        <f t="shared" si="38"/>
        <v>45</v>
      </c>
      <c r="C46" s="104" t="s">
        <v>616</v>
      </c>
      <c r="D46" s="104">
        <v>43972</v>
      </c>
      <c r="E46" s="71">
        <f>WEEKNUM(Tabla16[[#This Row],[Fecha]],21)</f>
        <v>21</v>
      </c>
      <c r="F46" s="75" t="str">
        <f>CHOOSE(WEEKDAY(Tabla16[[#This Row],[Fecha]]),"D","L","M","X","J","V","S")</f>
        <v>J</v>
      </c>
      <c r="G46" s="182">
        <v>7</v>
      </c>
      <c r="H46" s="182">
        <v>13</v>
      </c>
      <c r="I46" s="182">
        <v>16</v>
      </c>
      <c r="J46" s="182">
        <v>38</v>
      </c>
      <c r="K46" s="182">
        <v>44</v>
      </c>
      <c r="L46" s="70">
        <v>47</v>
      </c>
      <c r="M46" s="70"/>
      <c r="N46" s="70"/>
      <c r="O46" s="70"/>
      <c r="P46" s="204"/>
      <c r="Q46" s="71"/>
      <c r="R46" s="71"/>
      <c r="S46" s="70"/>
      <c r="T46" s="70"/>
      <c r="U46" s="70"/>
      <c r="V46" s="70"/>
      <c r="W46" s="70">
        <v>0</v>
      </c>
      <c r="X46" s="70"/>
      <c r="Y46" s="70" t="s">
        <v>617</v>
      </c>
    </row>
    <row r="47" spans="1:25" x14ac:dyDescent="0.2">
      <c r="A47" s="70">
        <f t="shared" si="38"/>
        <v>46</v>
      </c>
      <c r="B47" s="103">
        <f t="shared" si="38"/>
        <v>46</v>
      </c>
      <c r="C47" s="104" t="s">
        <v>616</v>
      </c>
      <c r="D47" s="104">
        <v>43972</v>
      </c>
      <c r="E47" s="71">
        <f>WEEKNUM(Tabla16[[#This Row],[Fecha]],21)</f>
        <v>21</v>
      </c>
      <c r="F47" s="75" t="str">
        <f>CHOOSE(WEEKDAY(Tabla16[[#This Row],[Fecha]]),"D","L","M","X","J","V","S")</f>
        <v>J</v>
      </c>
      <c r="G47" s="213">
        <v>2</v>
      </c>
      <c r="H47" s="182">
        <v>6</v>
      </c>
      <c r="I47" s="182">
        <v>7</v>
      </c>
      <c r="J47" s="182">
        <v>31</v>
      </c>
      <c r="K47" s="182">
        <v>40</v>
      </c>
      <c r="L47" s="70">
        <v>42</v>
      </c>
      <c r="M47" s="70"/>
      <c r="N47" s="70"/>
      <c r="O47" s="70"/>
      <c r="P47" s="204"/>
      <c r="Q47" s="71"/>
      <c r="R47" s="71"/>
      <c r="S47" s="70"/>
      <c r="T47" s="70"/>
      <c r="U47" s="70"/>
      <c r="V47" s="70"/>
      <c r="W47" s="70">
        <v>1</v>
      </c>
      <c r="X47" s="70"/>
      <c r="Y47" s="70" t="s">
        <v>618</v>
      </c>
    </row>
    <row r="48" spans="1:25" x14ac:dyDescent="0.2">
      <c r="A48" s="70">
        <f t="shared" si="38"/>
        <v>47</v>
      </c>
      <c r="B48" s="103">
        <f t="shared" si="38"/>
        <v>47</v>
      </c>
      <c r="C48" s="104" t="s">
        <v>616</v>
      </c>
      <c r="D48" s="104">
        <v>43974</v>
      </c>
      <c r="E48" s="71">
        <f>WEEKNUM(Tabla16[[#This Row],[Fecha]],21)</f>
        <v>21</v>
      </c>
      <c r="F48" s="75" t="str">
        <f>CHOOSE(WEEKDAY(Tabla16[[#This Row],[Fecha]]),"D","L","M","X","J","V","S")</f>
        <v>S</v>
      </c>
      <c r="G48" s="182">
        <v>3</v>
      </c>
      <c r="H48" s="182">
        <v>16</v>
      </c>
      <c r="I48" s="182">
        <v>27</v>
      </c>
      <c r="J48" s="182">
        <v>28</v>
      </c>
      <c r="K48" s="182">
        <v>34</v>
      </c>
      <c r="L48" s="70">
        <v>37</v>
      </c>
      <c r="M48" s="70"/>
      <c r="N48" s="70"/>
      <c r="O48" s="70"/>
      <c r="P48" s="204"/>
      <c r="Q48" s="71"/>
      <c r="R48" s="71"/>
      <c r="S48" s="70"/>
      <c r="T48" s="70"/>
      <c r="U48" s="70"/>
      <c r="V48" s="70"/>
      <c r="W48" s="70">
        <v>0</v>
      </c>
      <c r="X48" s="70"/>
      <c r="Y48" s="70" t="s">
        <v>617</v>
      </c>
    </row>
    <row r="49" spans="1:25" x14ac:dyDescent="0.2">
      <c r="A49" s="70">
        <f t="shared" si="38"/>
        <v>48</v>
      </c>
      <c r="B49" s="103">
        <f t="shared" si="38"/>
        <v>48</v>
      </c>
      <c r="C49" s="104" t="s">
        <v>616</v>
      </c>
      <c r="D49" s="104">
        <v>43974</v>
      </c>
      <c r="E49" s="71">
        <f>WEEKNUM(Tabla16[[#This Row],[Fecha]],21)</f>
        <v>21</v>
      </c>
      <c r="F49" s="75" t="str">
        <f>CHOOSE(WEEKDAY(Tabla16[[#This Row],[Fecha]]),"D","L","M","X","J","V","S")</f>
        <v>S</v>
      </c>
      <c r="G49" s="182">
        <v>7</v>
      </c>
      <c r="H49" s="213">
        <v>23</v>
      </c>
      <c r="I49" s="182">
        <v>38</v>
      </c>
      <c r="J49" s="182">
        <v>40</v>
      </c>
      <c r="K49" s="182">
        <v>44</v>
      </c>
      <c r="L49" s="141">
        <v>46</v>
      </c>
      <c r="M49" s="70"/>
      <c r="N49" s="70"/>
      <c r="O49" s="70"/>
      <c r="P49" s="204"/>
      <c r="Q49" s="71"/>
      <c r="R49" s="71"/>
      <c r="S49" s="70"/>
      <c r="T49" s="70"/>
      <c r="U49" s="70"/>
      <c r="V49" s="70"/>
      <c r="W49" s="70">
        <v>2</v>
      </c>
      <c r="X49" s="70"/>
      <c r="Y49" s="70" t="s">
        <v>618</v>
      </c>
    </row>
    <row r="50" spans="1:25" x14ac:dyDescent="0.2">
      <c r="A50" s="70">
        <f t="shared" ref="A50:B50" si="39">+A49+1</f>
        <v>49</v>
      </c>
      <c r="B50" s="103">
        <f t="shared" si="39"/>
        <v>49</v>
      </c>
      <c r="C50" s="104" t="s">
        <v>616</v>
      </c>
      <c r="D50" s="104">
        <v>43979</v>
      </c>
      <c r="E50" s="71">
        <f>WEEKNUM(Tabla16[[#This Row],[Fecha]],21)</f>
        <v>22</v>
      </c>
      <c r="F50" s="75" t="str">
        <f>CHOOSE(WEEKDAY(Tabla16[[#This Row],[Fecha]]),"D","L","M","X","J","V","S")</f>
        <v>J</v>
      </c>
      <c r="G50" s="182">
        <v>9</v>
      </c>
      <c r="H50" s="182">
        <v>16</v>
      </c>
      <c r="I50" s="182">
        <v>21</v>
      </c>
      <c r="J50" s="182">
        <v>23</v>
      </c>
      <c r="K50" s="213">
        <v>28</v>
      </c>
      <c r="L50" s="168">
        <v>44</v>
      </c>
      <c r="M50" s="70"/>
      <c r="N50" s="70"/>
      <c r="O50" s="70"/>
      <c r="P50" s="204"/>
      <c r="Q50" s="71"/>
      <c r="R50" s="71"/>
      <c r="S50" s="70"/>
      <c r="T50" s="70"/>
      <c r="U50" s="70"/>
      <c r="V50" s="70"/>
      <c r="W50" s="70">
        <v>1</v>
      </c>
      <c r="X50" s="70"/>
      <c r="Y50" s="70" t="s">
        <v>617</v>
      </c>
    </row>
    <row r="51" spans="1:25" x14ac:dyDescent="0.2">
      <c r="A51" s="70">
        <f t="shared" ref="A51:B51" si="40">+A50+1</f>
        <v>50</v>
      </c>
      <c r="B51" s="103">
        <f t="shared" si="40"/>
        <v>50</v>
      </c>
      <c r="C51" s="104" t="s">
        <v>616</v>
      </c>
      <c r="D51" s="104">
        <v>43979</v>
      </c>
      <c r="E51" s="71">
        <f>WEEKNUM(Tabla16[[#This Row],[Fecha]],21)</f>
        <v>22</v>
      </c>
      <c r="F51" s="75" t="str">
        <f>CHOOSE(WEEKDAY(Tabla16[[#This Row],[Fecha]]),"D","L","M","X","J","V","S")</f>
        <v>J</v>
      </c>
      <c r="G51" s="182">
        <v>7</v>
      </c>
      <c r="H51" s="182">
        <v>26</v>
      </c>
      <c r="I51" s="182">
        <v>34</v>
      </c>
      <c r="J51" s="182">
        <v>40</v>
      </c>
      <c r="K51" s="213">
        <v>42</v>
      </c>
      <c r="L51" s="168">
        <v>44</v>
      </c>
      <c r="M51" s="70"/>
      <c r="N51" s="70"/>
      <c r="O51" s="70"/>
      <c r="P51" s="204"/>
      <c r="Q51" s="71"/>
      <c r="R51" s="71"/>
      <c r="S51" s="70"/>
      <c r="T51" s="70"/>
      <c r="U51" s="70"/>
      <c r="V51" s="70"/>
      <c r="W51" s="70">
        <v>1</v>
      </c>
      <c r="X51" s="70"/>
      <c r="Y51" s="70" t="s">
        <v>618</v>
      </c>
    </row>
    <row r="52" spans="1:25" x14ac:dyDescent="0.2">
      <c r="A52" s="70">
        <f t="shared" ref="A52:B52" si="41">+A51+1</f>
        <v>51</v>
      </c>
      <c r="B52" s="103">
        <f t="shared" si="41"/>
        <v>51</v>
      </c>
      <c r="C52" s="104" t="s">
        <v>616</v>
      </c>
      <c r="D52" s="104">
        <v>43981</v>
      </c>
      <c r="E52" s="71">
        <f>WEEKNUM(Tabla16[[#This Row],[Fecha]],21)</f>
        <v>22</v>
      </c>
      <c r="F52" s="75" t="str">
        <f>CHOOSE(WEEKDAY(Tabla16[[#This Row],[Fecha]]),"D","L","M","X","J","V","S")</f>
        <v>S</v>
      </c>
      <c r="G52" s="213">
        <v>2</v>
      </c>
      <c r="H52" s="182">
        <v>5</v>
      </c>
      <c r="I52" s="182">
        <v>28</v>
      </c>
      <c r="J52" s="214">
        <v>34</v>
      </c>
      <c r="K52" s="182">
        <v>44</v>
      </c>
      <c r="L52" s="70">
        <v>46</v>
      </c>
      <c r="M52" s="70"/>
      <c r="N52" s="70"/>
      <c r="O52" s="70"/>
      <c r="P52" s="204"/>
      <c r="Q52" s="71"/>
      <c r="R52" s="71"/>
      <c r="S52" s="70"/>
      <c r="T52" s="70"/>
      <c r="U52" s="70"/>
      <c r="V52" s="70"/>
      <c r="W52" s="70">
        <v>2</v>
      </c>
      <c r="X52" s="70"/>
      <c r="Y52" s="70" t="s">
        <v>617</v>
      </c>
    </row>
    <row r="53" spans="1:25" x14ac:dyDescent="0.2">
      <c r="A53" s="70">
        <f t="shared" ref="A53:B53" si="42">+A52+1</f>
        <v>52</v>
      </c>
      <c r="B53" s="103">
        <f t="shared" si="42"/>
        <v>52</v>
      </c>
      <c r="C53" s="104" t="s">
        <v>616</v>
      </c>
      <c r="D53" s="104">
        <v>43981</v>
      </c>
      <c r="E53" s="71">
        <f>WEEKNUM(Tabla16[[#This Row],[Fecha]],21)</f>
        <v>22</v>
      </c>
      <c r="F53" s="75" t="str">
        <f>CHOOSE(WEEKDAY(Tabla16[[#This Row],[Fecha]]),"D","L","M","X","J","V","S")</f>
        <v>S</v>
      </c>
      <c r="G53" s="213">
        <v>4</v>
      </c>
      <c r="H53" s="182">
        <v>21</v>
      </c>
      <c r="I53" s="182">
        <v>26</v>
      </c>
      <c r="J53" s="182">
        <v>30</v>
      </c>
      <c r="K53" s="213">
        <v>36</v>
      </c>
      <c r="L53" s="139" t="s">
        <v>732</v>
      </c>
      <c r="M53" s="70"/>
      <c r="N53" s="70"/>
      <c r="O53" s="70"/>
      <c r="P53" s="204"/>
      <c r="Q53" s="71"/>
      <c r="R53" s="71"/>
      <c r="S53" s="70"/>
      <c r="T53" s="70"/>
      <c r="U53" s="70"/>
      <c r="V53" s="70"/>
      <c r="W53" s="215" t="s">
        <v>788</v>
      </c>
      <c r="X53" s="215" t="s">
        <v>789</v>
      </c>
      <c r="Y53" s="70" t="s">
        <v>618</v>
      </c>
    </row>
    <row r="54" spans="1:25" x14ac:dyDescent="0.2">
      <c r="A54" s="70">
        <f t="shared" ref="A54:B54" si="43">+A53+1</f>
        <v>53</v>
      </c>
      <c r="B54" s="103">
        <f t="shared" si="43"/>
        <v>53</v>
      </c>
      <c r="C54" s="104" t="s">
        <v>616</v>
      </c>
      <c r="D54" s="174">
        <v>43986</v>
      </c>
      <c r="E54" s="175">
        <f>WEEKNUM(Tabla16[[#This Row],[Fecha]],21)</f>
        <v>23</v>
      </c>
      <c r="F54" s="75" t="str">
        <f>CHOOSE(WEEKDAY(Tabla16[[#This Row],[Fecha]]),"D","L","M","X","J","V","S")</f>
        <v>J</v>
      </c>
      <c r="G54" s="182">
        <v>18</v>
      </c>
      <c r="H54" s="182">
        <v>36</v>
      </c>
      <c r="I54" s="182">
        <v>39</v>
      </c>
      <c r="J54" s="182">
        <v>40</v>
      </c>
      <c r="K54" s="182">
        <v>44</v>
      </c>
      <c r="L54" s="133">
        <v>46</v>
      </c>
      <c r="M54" s="70"/>
      <c r="N54" s="70"/>
      <c r="O54" s="70"/>
      <c r="P54" s="204"/>
      <c r="Q54" s="71"/>
      <c r="R54" s="71"/>
      <c r="S54" s="70"/>
      <c r="T54" s="70"/>
      <c r="U54" s="70"/>
      <c r="V54" s="70"/>
      <c r="W54" s="70">
        <v>0</v>
      </c>
      <c r="X54" s="70"/>
      <c r="Y54" s="70" t="s">
        <v>617</v>
      </c>
    </row>
    <row r="55" spans="1:25" x14ac:dyDescent="0.2">
      <c r="A55" s="70">
        <f t="shared" ref="A55:B55" si="44">+A54+1</f>
        <v>54</v>
      </c>
      <c r="B55" s="103">
        <f t="shared" si="44"/>
        <v>54</v>
      </c>
      <c r="C55" s="104" t="s">
        <v>616</v>
      </c>
      <c r="D55" s="174">
        <v>43986</v>
      </c>
      <c r="E55" s="175">
        <f>WEEKNUM(Tabla16[[#This Row],[Fecha]],21)</f>
        <v>23</v>
      </c>
      <c r="F55" s="75" t="str">
        <f>CHOOSE(WEEKDAY(Tabla16[[#This Row],[Fecha]]),"D","L","M","X","J","V","S")</f>
        <v>J</v>
      </c>
      <c r="G55" s="182">
        <v>1</v>
      </c>
      <c r="H55" s="182">
        <v>30</v>
      </c>
      <c r="I55" s="182">
        <v>33</v>
      </c>
      <c r="J55" s="182">
        <v>44</v>
      </c>
      <c r="K55" s="182">
        <v>46</v>
      </c>
      <c r="L55" s="173">
        <v>48</v>
      </c>
      <c r="M55" s="70"/>
      <c r="N55" s="70"/>
      <c r="O55" s="70"/>
      <c r="P55" s="204"/>
      <c r="Q55" s="71"/>
      <c r="R55" s="71"/>
      <c r="S55" s="70"/>
      <c r="T55" s="70"/>
      <c r="U55" s="70"/>
      <c r="V55" s="70"/>
      <c r="W55" s="70">
        <v>0</v>
      </c>
      <c r="X55" s="70"/>
      <c r="Y55" s="70" t="s">
        <v>618</v>
      </c>
    </row>
    <row r="56" spans="1:25" x14ac:dyDescent="0.2">
      <c r="A56" s="70">
        <f t="shared" ref="A56:B56" si="45">+A55+1</f>
        <v>55</v>
      </c>
      <c r="B56" s="103">
        <f t="shared" si="45"/>
        <v>55</v>
      </c>
      <c r="C56" s="104" t="s">
        <v>616</v>
      </c>
      <c r="D56" s="174">
        <v>43988</v>
      </c>
      <c r="E56" s="175">
        <f>WEEKNUM(Tabla16[[#This Row],[Fecha]],21)</f>
        <v>23</v>
      </c>
      <c r="F56" s="75" t="str">
        <f>CHOOSE(WEEKDAY(Tabla16[[#This Row],[Fecha]]),"D","L","M","X","J","V","S")</f>
        <v>S</v>
      </c>
      <c r="G56" s="213">
        <v>7</v>
      </c>
      <c r="H56" s="182">
        <v>11</v>
      </c>
      <c r="I56" s="182">
        <v>25</v>
      </c>
      <c r="J56" s="182">
        <v>26</v>
      </c>
      <c r="K56" s="213">
        <v>30</v>
      </c>
      <c r="L56" s="173">
        <v>31</v>
      </c>
      <c r="M56" s="70"/>
      <c r="N56" s="70"/>
      <c r="O56" s="70"/>
      <c r="P56" s="204"/>
      <c r="Q56" s="71"/>
      <c r="R56" s="71"/>
      <c r="S56" s="70"/>
      <c r="T56" s="70"/>
      <c r="U56" s="70"/>
      <c r="V56" s="70"/>
      <c r="W56" s="70">
        <v>2</v>
      </c>
      <c r="X56" s="70"/>
      <c r="Y56" s="70" t="s">
        <v>618</v>
      </c>
    </row>
    <row r="57" spans="1:25" x14ac:dyDescent="0.2">
      <c r="A57" s="70">
        <f t="shared" ref="A57:B57" si="46">+A56+1</f>
        <v>56</v>
      </c>
      <c r="B57" s="103">
        <f t="shared" si="46"/>
        <v>56</v>
      </c>
      <c r="C57" s="104" t="s">
        <v>616</v>
      </c>
      <c r="D57" s="174">
        <v>43988</v>
      </c>
      <c r="E57" s="175">
        <f>WEEKNUM(Tabla16[[#This Row],[Fecha]],21)</f>
        <v>23</v>
      </c>
      <c r="F57" s="75" t="str">
        <f>CHOOSE(WEEKDAY(Tabla16[[#This Row],[Fecha]]),"D","L","M","X","J","V","S")</f>
        <v>S</v>
      </c>
      <c r="G57" s="214">
        <v>16</v>
      </c>
      <c r="H57" s="182">
        <v>18</v>
      </c>
      <c r="I57" s="182">
        <v>34</v>
      </c>
      <c r="J57" s="182">
        <v>36</v>
      </c>
      <c r="K57" s="182">
        <v>44</v>
      </c>
      <c r="L57" s="133">
        <v>46</v>
      </c>
      <c r="M57" s="70"/>
      <c r="N57" s="70"/>
      <c r="O57" s="70"/>
      <c r="P57" s="204"/>
      <c r="Q57" s="71"/>
      <c r="R57" s="71"/>
      <c r="S57" s="70"/>
      <c r="T57" s="70"/>
      <c r="U57" s="70"/>
      <c r="V57" s="70"/>
      <c r="W57" s="70">
        <v>1</v>
      </c>
      <c r="X57" s="70"/>
      <c r="Y57" s="70" t="s">
        <v>617</v>
      </c>
    </row>
    <row r="58" spans="1:25" x14ac:dyDescent="0.2">
      <c r="A58" s="70">
        <f t="shared" ref="A58:B58" si="47">+A57+1</f>
        <v>57</v>
      </c>
      <c r="B58" s="103">
        <f t="shared" si="47"/>
        <v>57</v>
      </c>
      <c r="C58" s="104" t="s">
        <v>616</v>
      </c>
      <c r="D58" s="174">
        <v>43993</v>
      </c>
      <c r="E58" s="175">
        <f>WEEKNUM(Tabla16[[#This Row],[Fecha]],21)</f>
        <v>24</v>
      </c>
      <c r="F58" s="75" t="str">
        <f>CHOOSE(WEEKDAY(Tabla16[[#This Row],[Fecha]]),"D","L","M","X","J","V","S")</f>
        <v>J</v>
      </c>
      <c r="G58" s="213">
        <v>3</v>
      </c>
      <c r="H58" s="182">
        <v>9</v>
      </c>
      <c r="I58" s="182">
        <v>16</v>
      </c>
      <c r="J58" s="213">
        <v>28</v>
      </c>
      <c r="K58" s="182">
        <v>34</v>
      </c>
      <c r="L58" s="70">
        <v>44</v>
      </c>
      <c r="M58" s="70"/>
      <c r="N58" s="70"/>
      <c r="O58" s="70"/>
      <c r="P58" s="204"/>
      <c r="Q58" s="71"/>
      <c r="R58" s="71"/>
      <c r="S58" s="70"/>
      <c r="T58" s="70"/>
      <c r="U58" s="70"/>
      <c r="V58" s="70"/>
      <c r="W58" s="70">
        <v>2</v>
      </c>
      <c r="X58" s="70"/>
      <c r="Y58" s="70" t="s">
        <v>617</v>
      </c>
    </row>
    <row r="59" spans="1:25" x14ac:dyDescent="0.2">
      <c r="A59" s="70">
        <f t="shared" ref="A59:B59" si="48">+A58+1</f>
        <v>58</v>
      </c>
      <c r="B59" s="103">
        <f t="shared" si="48"/>
        <v>58</v>
      </c>
      <c r="C59" s="104" t="s">
        <v>616</v>
      </c>
      <c r="D59" s="174">
        <v>43993</v>
      </c>
      <c r="E59" s="175">
        <f>WEEKNUM(Tabla16[[#This Row],[Fecha]],21)</f>
        <v>24</v>
      </c>
      <c r="F59" s="75" t="str">
        <f>CHOOSE(WEEKDAY(Tabla16[[#This Row],[Fecha]]),"D","L","M","X","J","V","S")</f>
        <v>J</v>
      </c>
      <c r="G59" s="182">
        <v>13</v>
      </c>
      <c r="H59" s="182">
        <v>17</v>
      </c>
      <c r="I59" s="182">
        <v>25</v>
      </c>
      <c r="J59" s="182">
        <v>26</v>
      </c>
      <c r="K59" s="182">
        <v>31</v>
      </c>
      <c r="L59" s="70">
        <v>44</v>
      </c>
      <c r="M59" s="70"/>
      <c r="N59" s="70"/>
      <c r="O59" s="70"/>
      <c r="P59" s="204"/>
      <c r="Q59" s="71"/>
      <c r="R59" s="71"/>
      <c r="S59" s="70"/>
      <c r="T59" s="70"/>
      <c r="U59" s="70"/>
      <c r="V59" s="70"/>
      <c r="W59" s="70">
        <v>0</v>
      </c>
      <c r="X59" s="70"/>
      <c r="Y59" s="70" t="s">
        <v>618</v>
      </c>
    </row>
    <row r="60" spans="1:25" x14ac:dyDescent="0.2">
      <c r="A60" s="70">
        <f t="shared" ref="A60:B60" si="49">+A59+1</f>
        <v>59</v>
      </c>
      <c r="B60" s="103">
        <f t="shared" si="49"/>
        <v>59</v>
      </c>
      <c r="C60" s="104" t="s">
        <v>616</v>
      </c>
      <c r="D60" s="174">
        <v>43995</v>
      </c>
      <c r="E60" s="71">
        <f>WEEKNUM(Tabla16[[#This Row],[Fecha]],21)</f>
        <v>24</v>
      </c>
      <c r="F60" s="75" t="str">
        <f>CHOOSE(WEEKDAY(Tabla16[[#This Row],[Fecha]]),"D","L","M","X","J","V","S")</f>
        <v>S</v>
      </c>
      <c r="G60" s="182">
        <v>3</v>
      </c>
      <c r="H60" s="182">
        <v>7</v>
      </c>
      <c r="I60" s="213">
        <v>16</v>
      </c>
      <c r="J60" s="182">
        <v>28</v>
      </c>
      <c r="K60" s="182">
        <v>34</v>
      </c>
      <c r="L60" s="70">
        <v>46</v>
      </c>
      <c r="M60" s="70"/>
      <c r="N60" s="70"/>
      <c r="O60" s="70"/>
      <c r="P60" s="204"/>
      <c r="Q60" s="71"/>
      <c r="R60" s="71"/>
      <c r="S60" s="70"/>
      <c r="T60" s="70"/>
      <c r="U60" s="70"/>
      <c r="V60" s="70"/>
      <c r="W60" s="70">
        <v>1</v>
      </c>
      <c r="X60" s="70"/>
      <c r="Y60" s="70" t="s">
        <v>617</v>
      </c>
    </row>
    <row r="61" spans="1:25" x14ac:dyDescent="0.2">
      <c r="A61" s="70">
        <f t="shared" ref="A61:B76" si="50">+A60+1</f>
        <v>60</v>
      </c>
      <c r="B61" s="103">
        <f t="shared" si="50"/>
        <v>60</v>
      </c>
      <c r="C61" s="104" t="s">
        <v>616</v>
      </c>
      <c r="D61" s="174">
        <v>43995</v>
      </c>
      <c r="E61" s="71">
        <f>WEEKNUM(Tabla16[[#This Row],[Fecha]],21)</f>
        <v>24</v>
      </c>
      <c r="F61" s="75" t="str">
        <f>CHOOSE(WEEKDAY(Tabla16[[#This Row],[Fecha]]),"D","L","M","X","J","V","S")</f>
        <v>S</v>
      </c>
      <c r="G61" s="182">
        <v>23</v>
      </c>
      <c r="H61" s="182">
        <v>26</v>
      </c>
      <c r="I61" s="182">
        <v>27</v>
      </c>
      <c r="J61" s="182">
        <v>44</v>
      </c>
      <c r="K61" s="182">
        <v>46</v>
      </c>
      <c r="L61" s="70">
        <v>47</v>
      </c>
      <c r="M61" s="70"/>
      <c r="N61" s="70"/>
      <c r="O61" s="70"/>
      <c r="P61" s="204"/>
      <c r="Q61" s="71"/>
      <c r="R61" s="71"/>
      <c r="S61" s="70"/>
      <c r="T61" s="70"/>
      <c r="U61" s="70"/>
      <c r="V61" s="70"/>
      <c r="W61" s="70">
        <v>0</v>
      </c>
      <c r="X61" s="70"/>
      <c r="Y61" s="70" t="s">
        <v>618</v>
      </c>
    </row>
    <row r="62" spans="1:25" x14ac:dyDescent="0.2">
      <c r="A62" s="182">
        <f t="shared" si="50"/>
        <v>61</v>
      </c>
      <c r="B62" s="183">
        <f t="shared" si="50"/>
        <v>61</v>
      </c>
      <c r="C62" s="104" t="s">
        <v>616</v>
      </c>
      <c r="D62" s="184">
        <v>44000</v>
      </c>
      <c r="E62" s="185">
        <f>WEEKNUM(Tabla16[[#This Row],[Fecha]],21)</f>
        <v>25</v>
      </c>
      <c r="F62" s="75" t="str">
        <f>CHOOSE(WEEKDAY(Tabla16[[#This Row],[Fecha]]),"D","L","M","X","J","V","S")</f>
        <v>J</v>
      </c>
      <c r="G62" s="182">
        <v>3</v>
      </c>
      <c r="H62" s="213">
        <v>9</v>
      </c>
      <c r="I62" s="213">
        <v>15</v>
      </c>
      <c r="J62" s="182">
        <v>16</v>
      </c>
      <c r="K62" s="182">
        <v>34</v>
      </c>
      <c r="L62" s="182">
        <v>40</v>
      </c>
      <c r="M62" s="70"/>
      <c r="N62" s="70"/>
      <c r="O62" s="70"/>
      <c r="P62" s="204"/>
      <c r="Q62" s="71"/>
      <c r="R62" s="71"/>
      <c r="S62" s="70"/>
      <c r="T62" s="70"/>
      <c r="U62" s="70"/>
      <c r="V62" s="70"/>
      <c r="W62" s="70">
        <v>2</v>
      </c>
      <c r="X62" s="70"/>
      <c r="Y62" s="70" t="s">
        <v>617</v>
      </c>
    </row>
    <row r="63" spans="1:25" x14ac:dyDescent="0.2">
      <c r="A63" s="182">
        <f t="shared" si="50"/>
        <v>62</v>
      </c>
      <c r="B63" s="183">
        <f t="shared" si="50"/>
        <v>62</v>
      </c>
      <c r="C63" s="104" t="s">
        <v>616</v>
      </c>
      <c r="D63" s="184">
        <v>44000</v>
      </c>
      <c r="E63" s="185">
        <f>WEEKNUM(Tabla16[[#This Row],[Fecha]],21)</f>
        <v>25</v>
      </c>
      <c r="F63" s="75" t="str">
        <f>CHOOSE(WEEKDAY(Tabla16[[#This Row],[Fecha]]),"D","L","M","X","J","V","S")</f>
        <v>J</v>
      </c>
      <c r="G63" s="182">
        <v>7</v>
      </c>
      <c r="H63" s="213">
        <v>9</v>
      </c>
      <c r="I63" s="182">
        <v>25</v>
      </c>
      <c r="J63" s="182">
        <v>34</v>
      </c>
      <c r="K63" s="182">
        <v>48</v>
      </c>
      <c r="L63" s="182">
        <v>49</v>
      </c>
      <c r="M63" s="70"/>
      <c r="N63" s="70"/>
      <c r="O63" s="70"/>
      <c r="P63" s="204"/>
      <c r="Q63" s="71"/>
      <c r="R63" s="71"/>
      <c r="S63" s="70"/>
      <c r="T63" s="70"/>
      <c r="U63" s="70"/>
      <c r="V63" s="70"/>
      <c r="W63" s="70">
        <v>1</v>
      </c>
      <c r="X63" s="70"/>
      <c r="Y63" s="70" t="s">
        <v>618</v>
      </c>
    </row>
    <row r="64" spans="1:25" x14ac:dyDescent="0.2">
      <c r="A64" s="182">
        <f t="shared" si="50"/>
        <v>63</v>
      </c>
      <c r="B64" s="183">
        <f t="shared" si="50"/>
        <v>63</v>
      </c>
      <c r="C64" s="104" t="s">
        <v>616</v>
      </c>
      <c r="D64" s="184">
        <v>44002</v>
      </c>
      <c r="E64" s="185">
        <f>WEEKNUM(Tabla16[[#This Row],[Fecha]],21)</f>
        <v>25</v>
      </c>
      <c r="F64" s="75" t="str">
        <f>CHOOSE(WEEKDAY(Tabla16[[#This Row],[Fecha]]),"D","L","M","X","J","V","S")</f>
        <v>S</v>
      </c>
      <c r="G64" s="182">
        <v>7</v>
      </c>
      <c r="H64" s="182">
        <v>27</v>
      </c>
      <c r="I64" s="213">
        <v>28</v>
      </c>
      <c r="J64" s="182">
        <v>34</v>
      </c>
      <c r="K64" s="182">
        <v>40</v>
      </c>
      <c r="L64" s="182">
        <v>46</v>
      </c>
      <c r="M64" s="70"/>
      <c r="N64" s="70"/>
      <c r="O64" s="70"/>
      <c r="P64" s="204"/>
      <c r="Q64" s="71"/>
      <c r="R64" s="71"/>
      <c r="S64" s="70"/>
      <c r="T64" s="70"/>
      <c r="U64" s="70"/>
      <c r="V64" s="70"/>
      <c r="W64" s="70">
        <v>1</v>
      </c>
      <c r="X64" s="70"/>
      <c r="Y64" s="70" t="s">
        <v>618</v>
      </c>
    </row>
    <row r="65" spans="1:25" x14ac:dyDescent="0.2">
      <c r="A65" s="182">
        <f t="shared" si="50"/>
        <v>64</v>
      </c>
      <c r="B65" s="183">
        <f t="shared" si="50"/>
        <v>64</v>
      </c>
      <c r="C65" s="104" t="s">
        <v>616</v>
      </c>
      <c r="D65" s="184">
        <v>44002</v>
      </c>
      <c r="E65" s="185">
        <f>WEEKNUM(Tabla16[[#This Row],[Fecha]],21)</f>
        <v>25</v>
      </c>
      <c r="F65" s="75" t="str">
        <f>CHOOSE(WEEKDAY(Tabla16[[#This Row],[Fecha]]),"D","L","M","X","J","V","S")</f>
        <v>S</v>
      </c>
      <c r="G65" s="182">
        <v>3</v>
      </c>
      <c r="H65" s="213">
        <v>9</v>
      </c>
      <c r="I65" s="182">
        <v>16</v>
      </c>
      <c r="J65" s="182">
        <v>21</v>
      </c>
      <c r="K65" s="213">
        <v>28</v>
      </c>
      <c r="L65" s="182">
        <v>31</v>
      </c>
      <c r="M65" s="70"/>
      <c r="N65" s="70"/>
      <c r="O65" s="70"/>
      <c r="P65" s="204"/>
      <c r="Q65" s="71"/>
      <c r="R65" s="71"/>
      <c r="S65" s="70"/>
      <c r="T65" s="70"/>
      <c r="U65" s="70"/>
      <c r="V65" s="70"/>
      <c r="W65" s="70">
        <v>2</v>
      </c>
      <c r="X65" s="70"/>
      <c r="Y65" s="70" t="s">
        <v>617</v>
      </c>
    </row>
    <row r="66" spans="1:25" x14ac:dyDescent="0.2">
      <c r="A66" s="182">
        <f t="shared" si="50"/>
        <v>65</v>
      </c>
      <c r="B66" s="183">
        <f t="shared" si="50"/>
        <v>65</v>
      </c>
      <c r="C66" s="104" t="s">
        <v>616</v>
      </c>
      <c r="D66" s="184">
        <v>44007</v>
      </c>
      <c r="E66" s="185">
        <f>WEEKNUM(Tabla16[[#This Row],[Fecha]],21)</f>
        <v>26</v>
      </c>
      <c r="F66" s="75" t="str">
        <f>CHOOSE(WEEKDAY(Tabla16[[#This Row],[Fecha]]),"D","L","M","X","J","V","S")</f>
        <v>J</v>
      </c>
      <c r="G66" s="182">
        <v>3</v>
      </c>
      <c r="H66" s="182">
        <v>9</v>
      </c>
      <c r="I66" s="182">
        <v>21</v>
      </c>
      <c r="J66" s="213">
        <v>27</v>
      </c>
      <c r="K66" s="182">
        <v>28</v>
      </c>
      <c r="L66" s="182">
        <v>37</v>
      </c>
      <c r="M66" s="70"/>
      <c r="N66" s="70"/>
      <c r="O66" s="70"/>
      <c r="P66" s="204"/>
      <c r="Q66" s="71"/>
      <c r="R66" s="71"/>
      <c r="S66" s="70"/>
      <c r="T66" s="70"/>
      <c r="U66" s="70"/>
      <c r="V66" s="70"/>
      <c r="W66" s="70">
        <v>1</v>
      </c>
      <c r="X66" s="70"/>
      <c r="Y66" s="70" t="s">
        <v>617</v>
      </c>
    </row>
    <row r="67" spans="1:25" x14ac:dyDescent="0.2">
      <c r="A67" s="182">
        <f t="shared" si="50"/>
        <v>66</v>
      </c>
      <c r="B67" s="183">
        <f t="shared" si="50"/>
        <v>66</v>
      </c>
      <c r="C67" s="104" t="s">
        <v>616</v>
      </c>
      <c r="D67" s="184">
        <v>44007</v>
      </c>
      <c r="E67" s="185">
        <f>WEEKNUM(Tabla16[[#This Row],[Fecha]],21)</f>
        <v>26</v>
      </c>
      <c r="F67" s="75" t="str">
        <f>CHOOSE(WEEKDAY(Tabla16[[#This Row],[Fecha]]),"D","L","M","X","J","V","S")</f>
        <v>J</v>
      </c>
      <c r="G67" s="182">
        <v>1</v>
      </c>
      <c r="H67" s="182">
        <v>9</v>
      </c>
      <c r="I67" s="182">
        <v>16</v>
      </c>
      <c r="J67" s="182">
        <v>37</v>
      </c>
      <c r="K67" s="182">
        <v>38</v>
      </c>
      <c r="L67" s="182">
        <v>45</v>
      </c>
      <c r="M67" s="70"/>
      <c r="N67" s="70"/>
      <c r="O67" s="70"/>
      <c r="P67" s="204"/>
      <c r="Q67" s="71"/>
      <c r="R67" s="71"/>
      <c r="S67" s="70"/>
      <c r="T67" s="70"/>
      <c r="U67" s="70"/>
      <c r="V67" s="70"/>
      <c r="W67" s="70">
        <v>0</v>
      </c>
      <c r="X67" s="70"/>
      <c r="Y67" s="70" t="s">
        <v>618</v>
      </c>
    </row>
    <row r="68" spans="1:25" x14ac:dyDescent="0.2">
      <c r="A68" s="182">
        <f t="shared" si="50"/>
        <v>67</v>
      </c>
      <c r="B68" s="183">
        <f t="shared" si="50"/>
        <v>67</v>
      </c>
      <c r="C68" s="104" t="s">
        <v>616</v>
      </c>
      <c r="D68" s="184">
        <v>44009</v>
      </c>
      <c r="E68" s="185">
        <f>WEEKNUM(Tabla16[[#This Row],[Fecha]],21)</f>
        <v>26</v>
      </c>
      <c r="F68" s="75" t="str">
        <f>CHOOSE(WEEKDAY(Tabla16[[#This Row],[Fecha]]),"D","L","M","X","J","V","S")</f>
        <v>S</v>
      </c>
      <c r="G68" s="182">
        <v>2</v>
      </c>
      <c r="H68" s="182">
        <v>12</v>
      </c>
      <c r="I68" s="182">
        <v>22</v>
      </c>
      <c r="J68" s="213">
        <v>28</v>
      </c>
      <c r="K68" s="182">
        <v>37</v>
      </c>
      <c r="L68" s="213">
        <v>46</v>
      </c>
      <c r="M68" s="70"/>
      <c r="N68" s="70"/>
      <c r="O68" s="70"/>
      <c r="P68" s="204"/>
      <c r="Q68" s="71"/>
      <c r="R68" s="71"/>
      <c r="S68" s="70"/>
      <c r="T68" s="70"/>
      <c r="U68" s="70"/>
      <c r="V68" s="70"/>
      <c r="W68" s="70">
        <v>2</v>
      </c>
      <c r="X68" s="70"/>
      <c r="Y68" s="70" t="s">
        <v>617</v>
      </c>
    </row>
    <row r="69" spans="1:25" x14ac:dyDescent="0.2">
      <c r="A69" s="182">
        <f t="shared" si="50"/>
        <v>68</v>
      </c>
      <c r="B69" s="183">
        <f t="shared" si="50"/>
        <v>68</v>
      </c>
      <c r="C69" s="104" t="s">
        <v>616</v>
      </c>
      <c r="D69" s="184">
        <v>44009</v>
      </c>
      <c r="E69" s="185">
        <f>WEEKNUM(Tabla16[[#This Row],[Fecha]],21)</f>
        <v>26</v>
      </c>
      <c r="F69" s="75" t="str">
        <f>CHOOSE(WEEKDAY(Tabla16[[#This Row],[Fecha]]),"D","L","M","X","J","V","S")</f>
        <v>S</v>
      </c>
      <c r="G69" s="182">
        <v>5</v>
      </c>
      <c r="H69" s="182">
        <v>9</v>
      </c>
      <c r="I69" s="182">
        <v>16</v>
      </c>
      <c r="J69" s="182">
        <v>17</v>
      </c>
      <c r="K69" s="182">
        <v>31</v>
      </c>
      <c r="L69" s="182">
        <v>45</v>
      </c>
      <c r="M69" s="70"/>
      <c r="N69" s="70"/>
      <c r="O69" s="70"/>
      <c r="P69" s="204"/>
      <c r="Q69" s="71"/>
      <c r="R69" s="71"/>
      <c r="S69" s="70"/>
      <c r="T69" s="70"/>
      <c r="U69" s="70"/>
      <c r="V69" s="70"/>
      <c r="W69" s="70">
        <v>0</v>
      </c>
      <c r="X69" s="70"/>
      <c r="Y69" s="70" t="s">
        <v>618</v>
      </c>
    </row>
    <row r="70" spans="1:25" x14ac:dyDescent="0.2">
      <c r="A70" s="182">
        <f t="shared" si="50"/>
        <v>69</v>
      </c>
      <c r="B70" s="183">
        <f t="shared" si="50"/>
        <v>69</v>
      </c>
      <c r="C70" s="104" t="s">
        <v>616</v>
      </c>
      <c r="D70" s="184">
        <v>44014</v>
      </c>
      <c r="E70" s="185">
        <f>WEEKNUM(Tabla16[[#This Row],[Fecha]],21)</f>
        <v>27</v>
      </c>
      <c r="F70" s="75" t="str">
        <f>CHOOSE(WEEKDAY(Tabla16[[#This Row],[Fecha]]),"D","L","M","X","J","V","S")</f>
        <v>J</v>
      </c>
      <c r="G70" s="213">
        <v>9</v>
      </c>
      <c r="H70" s="213">
        <v>13</v>
      </c>
      <c r="I70" s="182">
        <v>16</v>
      </c>
      <c r="J70" s="182">
        <v>19</v>
      </c>
      <c r="K70" s="182">
        <v>28</v>
      </c>
      <c r="L70" s="182">
        <v>30</v>
      </c>
      <c r="M70" s="70"/>
      <c r="N70" s="70"/>
      <c r="O70" s="70"/>
      <c r="P70" s="204"/>
      <c r="Q70" s="71"/>
      <c r="R70" s="71"/>
      <c r="S70" s="70"/>
      <c r="T70" s="70"/>
      <c r="U70" s="70"/>
      <c r="V70" s="70"/>
      <c r="W70" s="70">
        <v>2</v>
      </c>
      <c r="X70" s="70"/>
      <c r="Y70" s="70" t="s">
        <v>617</v>
      </c>
    </row>
    <row r="71" spans="1:25" x14ac:dyDescent="0.2">
      <c r="A71" s="182">
        <f t="shared" si="50"/>
        <v>70</v>
      </c>
      <c r="B71" s="183">
        <f t="shared" si="50"/>
        <v>70</v>
      </c>
      <c r="C71" s="104" t="s">
        <v>616</v>
      </c>
      <c r="D71" s="184">
        <v>44014</v>
      </c>
      <c r="E71" s="185">
        <f>WEEKNUM(Tabla16[[#This Row],[Fecha]],21)</f>
        <v>27</v>
      </c>
      <c r="F71" s="75" t="str">
        <f>CHOOSE(WEEKDAY(Tabla16[[#This Row],[Fecha]]),"D","L","M","X","J","V","S")</f>
        <v>J</v>
      </c>
      <c r="G71" s="213">
        <v>9</v>
      </c>
      <c r="H71" s="182">
        <v>10</v>
      </c>
      <c r="I71" s="182">
        <v>25</v>
      </c>
      <c r="J71" s="182">
        <v>28</v>
      </c>
      <c r="K71" s="213">
        <v>34</v>
      </c>
      <c r="L71" s="182">
        <v>40</v>
      </c>
      <c r="M71" s="70"/>
      <c r="N71" s="70"/>
      <c r="O71" s="70"/>
      <c r="P71" s="204"/>
      <c r="Q71" s="71"/>
      <c r="R71" s="71"/>
      <c r="S71" s="70"/>
      <c r="T71" s="70"/>
      <c r="U71" s="70"/>
      <c r="V71" s="70"/>
      <c r="W71" s="70">
        <v>2</v>
      </c>
      <c r="X71" s="70"/>
      <c r="Y71" s="70" t="s">
        <v>618</v>
      </c>
    </row>
    <row r="72" spans="1:25" x14ac:dyDescent="0.2">
      <c r="A72" s="182">
        <f t="shared" si="50"/>
        <v>71</v>
      </c>
      <c r="B72" s="183">
        <f t="shared" si="50"/>
        <v>71</v>
      </c>
      <c r="C72" s="104" t="s">
        <v>616</v>
      </c>
      <c r="D72" s="184">
        <v>44016</v>
      </c>
      <c r="E72" s="185">
        <f>WEEKNUM(Tabla16[[#This Row],[Fecha]],21)</f>
        <v>27</v>
      </c>
      <c r="F72" s="75" t="str">
        <f>CHOOSE(WEEKDAY(Tabla16[[#This Row],[Fecha]]),"D","L","M","X","J","V","S")</f>
        <v>S</v>
      </c>
      <c r="G72" s="182">
        <v>3</v>
      </c>
      <c r="H72" s="182">
        <v>9</v>
      </c>
      <c r="I72" s="182">
        <v>16</v>
      </c>
      <c r="J72" s="182">
        <v>27</v>
      </c>
      <c r="K72" s="182">
        <v>28</v>
      </c>
      <c r="L72" s="182">
        <v>37</v>
      </c>
      <c r="M72" s="70"/>
      <c r="N72" s="70"/>
      <c r="O72" s="70"/>
      <c r="P72" s="204"/>
      <c r="Q72" s="71"/>
      <c r="R72" s="71"/>
      <c r="S72" s="70"/>
      <c r="T72" s="70"/>
      <c r="U72" s="70"/>
      <c r="V72" s="70"/>
      <c r="W72" s="70">
        <v>0</v>
      </c>
      <c r="X72" s="70"/>
      <c r="Y72" s="70" t="s">
        <v>617</v>
      </c>
    </row>
    <row r="73" spans="1:25" x14ac:dyDescent="0.2">
      <c r="A73" s="182">
        <f t="shared" si="50"/>
        <v>72</v>
      </c>
      <c r="B73" s="183">
        <f t="shared" si="50"/>
        <v>72</v>
      </c>
      <c r="C73" s="104" t="s">
        <v>616</v>
      </c>
      <c r="D73" s="184">
        <v>44016</v>
      </c>
      <c r="E73" s="185">
        <f>WEEKNUM(Tabla16[[#This Row],[Fecha]],21)</f>
        <v>27</v>
      </c>
      <c r="F73" s="75" t="str">
        <f>CHOOSE(WEEKDAY(Tabla16[[#This Row],[Fecha]]),"D","L","M","X","J","V","S")</f>
        <v>S</v>
      </c>
      <c r="G73" s="182">
        <v>1</v>
      </c>
      <c r="H73" s="182">
        <v>5</v>
      </c>
      <c r="I73" s="182">
        <v>23</v>
      </c>
      <c r="J73" s="182">
        <v>26</v>
      </c>
      <c r="K73" s="182">
        <v>29</v>
      </c>
      <c r="L73" s="182">
        <v>40</v>
      </c>
      <c r="M73" s="70"/>
      <c r="N73" s="70"/>
      <c r="O73" s="70"/>
      <c r="P73" s="204"/>
      <c r="Q73" s="71"/>
      <c r="R73" s="71"/>
      <c r="S73" s="70"/>
      <c r="T73" s="70"/>
      <c r="U73" s="70"/>
      <c r="V73" s="70"/>
      <c r="W73" s="70">
        <v>0</v>
      </c>
      <c r="X73" s="70"/>
      <c r="Y73" s="70" t="s">
        <v>618</v>
      </c>
    </row>
    <row r="74" spans="1:25" x14ac:dyDescent="0.2">
      <c r="A74" s="182">
        <f t="shared" si="50"/>
        <v>73</v>
      </c>
      <c r="B74" s="183">
        <f t="shared" si="50"/>
        <v>73</v>
      </c>
      <c r="C74" s="104" t="s">
        <v>616</v>
      </c>
      <c r="D74" s="184">
        <v>44021</v>
      </c>
      <c r="E74" s="185">
        <f>WEEKNUM(Tabla16[[#This Row],[Fecha]],21)</f>
        <v>28</v>
      </c>
      <c r="F74" s="75" t="str">
        <f>CHOOSE(WEEKDAY(Tabla16[[#This Row],[Fecha]]),"D","L","M","X","J","V","S")</f>
        <v>J</v>
      </c>
      <c r="G74" s="182">
        <v>15</v>
      </c>
      <c r="H74" s="182">
        <v>21</v>
      </c>
      <c r="I74" s="182">
        <v>23</v>
      </c>
      <c r="J74" s="182">
        <v>37</v>
      </c>
      <c r="K74" s="182">
        <v>40</v>
      </c>
      <c r="L74" s="182">
        <v>42</v>
      </c>
      <c r="M74" s="70"/>
      <c r="N74" s="70"/>
      <c r="O74" s="70"/>
      <c r="P74" s="204"/>
      <c r="Q74" s="71"/>
      <c r="R74" s="71"/>
      <c r="S74" s="70"/>
      <c r="T74" s="70"/>
      <c r="U74" s="70"/>
      <c r="V74" s="70"/>
      <c r="W74" s="70">
        <v>0</v>
      </c>
      <c r="X74" s="70"/>
      <c r="Y74" s="70" t="s">
        <v>617</v>
      </c>
    </row>
    <row r="75" spans="1:25" x14ac:dyDescent="0.2">
      <c r="A75" s="182">
        <f t="shared" si="50"/>
        <v>74</v>
      </c>
      <c r="B75" s="183">
        <f t="shared" si="50"/>
        <v>74</v>
      </c>
      <c r="C75" s="104" t="s">
        <v>616</v>
      </c>
      <c r="D75" s="184">
        <v>44021</v>
      </c>
      <c r="E75" s="185">
        <f>WEEKNUM(Tabla16[[#This Row],[Fecha]],21)</f>
        <v>28</v>
      </c>
      <c r="F75" s="75" t="str">
        <f>CHOOSE(WEEKDAY(Tabla16[[#This Row],[Fecha]]),"D","L","M","X","J","V","S")</f>
        <v>J</v>
      </c>
      <c r="G75" s="182">
        <v>1</v>
      </c>
      <c r="H75" s="182">
        <v>2</v>
      </c>
      <c r="I75" s="182">
        <v>9</v>
      </c>
      <c r="J75" s="182">
        <v>18</v>
      </c>
      <c r="K75" s="182">
        <v>34</v>
      </c>
      <c r="L75" s="182">
        <v>46</v>
      </c>
      <c r="M75" s="70"/>
      <c r="N75" s="70"/>
      <c r="O75" s="70"/>
      <c r="P75" s="204"/>
      <c r="Q75" s="71"/>
      <c r="R75" s="71"/>
      <c r="S75" s="70"/>
      <c r="T75" s="70"/>
      <c r="U75" s="70"/>
      <c r="V75" s="70"/>
      <c r="W75" s="70">
        <v>0</v>
      </c>
      <c r="X75" s="70"/>
      <c r="Y75" s="70" t="s">
        <v>618</v>
      </c>
    </row>
    <row r="76" spans="1:25" x14ac:dyDescent="0.2">
      <c r="A76" s="182">
        <f t="shared" si="50"/>
        <v>75</v>
      </c>
      <c r="B76" s="183">
        <f t="shared" si="50"/>
        <v>75</v>
      </c>
      <c r="C76" s="104" t="s">
        <v>616</v>
      </c>
      <c r="D76" s="184">
        <v>44023</v>
      </c>
      <c r="E76" s="185">
        <f>WEEKNUM(Tabla16[[#This Row],[Fecha]],21)</f>
        <v>28</v>
      </c>
      <c r="F76" s="75" t="str">
        <f>CHOOSE(WEEKDAY(Tabla16[[#This Row],[Fecha]]),"D","L","M","X","J","V","S")</f>
        <v>S</v>
      </c>
      <c r="G76" s="182">
        <v>9</v>
      </c>
      <c r="H76" s="182">
        <v>15</v>
      </c>
      <c r="I76" s="182">
        <v>16</v>
      </c>
      <c r="J76" s="213">
        <v>18</v>
      </c>
      <c r="K76" s="182">
        <v>28</v>
      </c>
      <c r="L76" s="182">
        <v>36</v>
      </c>
      <c r="M76" s="70"/>
      <c r="N76" s="70"/>
      <c r="O76" s="70"/>
      <c r="P76" s="204"/>
      <c r="Q76" s="71"/>
      <c r="R76" s="71"/>
      <c r="S76" s="70"/>
      <c r="T76" s="70"/>
      <c r="U76" s="70"/>
      <c r="V76" s="70"/>
      <c r="W76" s="70">
        <v>1</v>
      </c>
      <c r="X76" s="70"/>
      <c r="Y76" s="70" t="s">
        <v>617</v>
      </c>
    </row>
    <row r="77" spans="1:25" x14ac:dyDescent="0.2">
      <c r="A77" s="182">
        <f t="shared" ref="A77:B92" si="51">+A76+1</f>
        <v>76</v>
      </c>
      <c r="B77" s="183">
        <f t="shared" si="51"/>
        <v>76</v>
      </c>
      <c r="C77" s="104" t="s">
        <v>616</v>
      </c>
      <c r="D77" s="184">
        <v>44023</v>
      </c>
      <c r="E77" s="185">
        <f>WEEKNUM(Tabla16[[#This Row],[Fecha]],21)</f>
        <v>28</v>
      </c>
      <c r="F77" s="75" t="str">
        <f>CHOOSE(WEEKDAY(Tabla16[[#This Row],[Fecha]]),"D","L","M","X","J","V","S")</f>
        <v>S</v>
      </c>
      <c r="G77" s="182">
        <v>1</v>
      </c>
      <c r="H77" s="182">
        <v>2</v>
      </c>
      <c r="I77" s="182">
        <v>17</v>
      </c>
      <c r="J77" s="213">
        <v>18</v>
      </c>
      <c r="K77" s="182">
        <v>30</v>
      </c>
      <c r="L77" s="182">
        <v>41</v>
      </c>
      <c r="M77" s="70"/>
      <c r="N77" s="70"/>
      <c r="O77" s="70"/>
      <c r="P77" s="204"/>
      <c r="Q77" s="71"/>
      <c r="R77" s="71"/>
      <c r="S77" s="70"/>
      <c r="T77" s="70"/>
      <c r="U77" s="70"/>
      <c r="V77" s="70"/>
      <c r="W77" s="70">
        <v>1</v>
      </c>
      <c r="X77" s="70"/>
      <c r="Y77" s="70" t="s">
        <v>618</v>
      </c>
    </row>
    <row r="78" spans="1:25" x14ac:dyDescent="0.2">
      <c r="A78" s="182">
        <f t="shared" si="51"/>
        <v>77</v>
      </c>
      <c r="B78" s="183">
        <f t="shared" si="51"/>
        <v>77</v>
      </c>
      <c r="C78" s="104" t="s">
        <v>616</v>
      </c>
      <c r="D78" s="184">
        <v>44028</v>
      </c>
      <c r="E78" s="185">
        <f>WEEKNUM(Tabla16[[#This Row],[Fecha]],21)</f>
        <v>29</v>
      </c>
      <c r="F78" s="75" t="str">
        <f>CHOOSE(WEEKDAY(Tabla16[[#This Row],[Fecha]]),"D","L","M","X","J","V","S")</f>
        <v>J</v>
      </c>
      <c r="G78" s="182">
        <v>9</v>
      </c>
      <c r="H78" s="182">
        <v>27</v>
      </c>
      <c r="I78" s="182">
        <v>36</v>
      </c>
      <c r="J78" s="182">
        <v>37</v>
      </c>
      <c r="K78" s="182">
        <v>44</v>
      </c>
      <c r="L78" s="182">
        <v>46</v>
      </c>
      <c r="M78" s="70"/>
      <c r="N78" s="70"/>
      <c r="O78" s="70"/>
      <c r="P78" s="204"/>
      <c r="Q78" s="71"/>
      <c r="R78" s="71"/>
      <c r="S78" s="70"/>
      <c r="T78" s="70"/>
      <c r="U78" s="70"/>
      <c r="V78" s="70"/>
      <c r="W78" s="70">
        <v>0</v>
      </c>
      <c r="X78" s="70"/>
      <c r="Y78" s="70" t="s">
        <v>617</v>
      </c>
    </row>
    <row r="79" spans="1:25" x14ac:dyDescent="0.2">
      <c r="A79" s="182">
        <f t="shared" si="51"/>
        <v>78</v>
      </c>
      <c r="B79" s="183">
        <f t="shared" si="51"/>
        <v>78</v>
      </c>
      <c r="C79" s="104" t="s">
        <v>616</v>
      </c>
      <c r="D79" s="184">
        <v>44028</v>
      </c>
      <c r="E79" s="185">
        <f>WEEKNUM(Tabla16[[#This Row],[Fecha]],21)</f>
        <v>29</v>
      </c>
      <c r="F79" s="75" t="str">
        <f>CHOOSE(WEEKDAY(Tabla16[[#This Row],[Fecha]]),"D","L","M","X","J","V","S")</f>
        <v>J</v>
      </c>
      <c r="G79" s="182">
        <v>2</v>
      </c>
      <c r="H79" s="182">
        <v>9</v>
      </c>
      <c r="I79" s="182">
        <v>17</v>
      </c>
      <c r="J79" s="182">
        <v>31</v>
      </c>
      <c r="K79" s="182">
        <v>33</v>
      </c>
      <c r="L79" s="182">
        <v>36</v>
      </c>
      <c r="M79" s="70"/>
      <c r="N79" s="70"/>
      <c r="O79" s="70"/>
      <c r="P79" s="204"/>
      <c r="Q79" s="71"/>
      <c r="R79" s="71"/>
      <c r="S79" s="70"/>
      <c r="T79" s="70"/>
      <c r="U79" s="70"/>
      <c r="V79" s="70"/>
      <c r="W79" s="70">
        <v>0</v>
      </c>
      <c r="X79" s="70"/>
      <c r="Y79" s="70" t="s">
        <v>618</v>
      </c>
    </row>
    <row r="80" spans="1:25" x14ac:dyDescent="0.2">
      <c r="A80" s="182">
        <f t="shared" si="51"/>
        <v>79</v>
      </c>
      <c r="B80" s="183">
        <f t="shared" si="51"/>
        <v>79</v>
      </c>
      <c r="C80" s="104" t="s">
        <v>616</v>
      </c>
      <c r="D80" s="184">
        <v>44030</v>
      </c>
      <c r="E80" s="185">
        <f>WEEKNUM(Tabla16[[#This Row],[Fecha]],21)</f>
        <v>29</v>
      </c>
      <c r="F80" s="75" t="str">
        <f>CHOOSE(WEEKDAY(Tabla16[[#This Row],[Fecha]]),"D","L","M","X","J","V","S")</f>
        <v>S</v>
      </c>
      <c r="G80" s="182">
        <v>6</v>
      </c>
      <c r="H80" s="182">
        <v>7</v>
      </c>
      <c r="I80" s="182">
        <v>9</v>
      </c>
      <c r="J80" s="182">
        <v>22</v>
      </c>
      <c r="K80" s="182">
        <v>24</v>
      </c>
      <c r="L80" s="213">
        <v>38</v>
      </c>
      <c r="M80" s="70"/>
      <c r="N80" s="70"/>
      <c r="O80" s="70"/>
      <c r="P80" s="204"/>
      <c r="Q80" s="71"/>
      <c r="R80" s="71"/>
      <c r="S80" s="70"/>
      <c r="T80" s="70"/>
      <c r="U80" s="70"/>
      <c r="V80" s="70"/>
      <c r="W80" s="70">
        <v>1</v>
      </c>
      <c r="X80" s="70"/>
      <c r="Y80" s="70" t="s">
        <v>617</v>
      </c>
    </row>
    <row r="81" spans="1:25" x14ac:dyDescent="0.2">
      <c r="A81" s="182">
        <f t="shared" si="51"/>
        <v>80</v>
      </c>
      <c r="B81" s="183">
        <f t="shared" si="51"/>
        <v>80</v>
      </c>
      <c r="C81" s="104" t="s">
        <v>616</v>
      </c>
      <c r="D81" s="184">
        <v>44030</v>
      </c>
      <c r="E81" s="185">
        <f>WEEKNUM(Tabla16[[#This Row],[Fecha]],21)</f>
        <v>29</v>
      </c>
      <c r="F81" s="75" t="str">
        <f>CHOOSE(WEEKDAY(Tabla16[[#This Row],[Fecha]]),"D","L","M","X","J","V","S")</f>
        <v>S</v>
      </c>
      <c r="G81" s="182">
        <v>2</v>
      </c>
      <c r="H81" s="182">
        <v>8</v>
      </c>
      <c r="I81" s="182">
        <v>9</v>
      </c>
      <c r="J81" s="182">
        <v>10</v>
      </c>
      <c r="K81" s="182">
        <v>43</v>
      </c>
      <c r="L81" s="182">
        <v>49</v>
      </c>
      <c r="M81" s="70"/>
      <c r="N81" s="70"/>
      <c r="O81" s="70"/>
      <c r="P81" s="204"/>
      <c r="Q81" s="71"/>
      <c r="R81" s="71"/>
      <c r="S81" s="70"/>
      <c r="T81" s="70"/>
      <c r="U81" s="70"/>
      <c r="V81" s="70"/>
      <c r="W81" s="70">
        <v>0</v>
      </c>
      <c r="X81" s="70"/>
      <c r="Y81" s="70" t="s">
        <v>618</v>
      </c>
    </row>
    <row r="82" spans="1:25" x14ac:dyDescent="0.2">
      <c r="A82" s="182">
        <f t="shared" si="51"/>
        <v>81</v>
      </c>
      <c r="B82" s="183">
        <f t="shared" si="51"/>
        <v>81</v>
      </c>
      <c r="C82" s="104" t="s">
        <v>616</v>
      </c>
      <c r="D82" s="184">
        <v>44035</v>
      </c>
      <c r="E82" s="185">
        <f>WEEKNUM(Tabla16[[#This Row],[Fecha]],21)</f>
        <v>30</v>
      </c>
      <c r="F82" s="75" t="str">
        <f>CHOOSE(WEEKDAY(Tabla16[[#This Row],[Fecha]]),"D","L","M","X","J","V","S")</f>
        <v>J</v>
      </c>
      <c r="G82" s="182">
        <v>4</v>
      </c>
      <c r="H82" s="213">
        <v>7</v>
      </c>
      <c r="I82" s="182">
        <v>11</v>
      </c>
      <c r="J82" s="182">
        <v>27</v>
      </c>
      <c r="K82" s="213">
        <v>36</v>
      </c>
      <c r="L82" s="182">
        <v>44</v>
      </c>
      <c r="M82" s="70"/>
      <c r="N82" s="70"/>
      <c r="O82" s="70"/>
      <c r="P82" s="204"/>
      <c r="Q82" s="71"/>
      <c r="R82" s="71"/>
      <c r="S82" s="70"/>
      <c r="T82" s="70"/>
      <c r="U82" s="70"/>
      <c r="V82" s="70"/>
      <c r="W82" s="70">
        <v>2</v>
      </c>
      <c r="X82" s="70"/>
      <c r="Y82" s="70" t="s">
        <v>617</v>
      </c>
    </row>
    <row r="83" spans="1:25" x14ac:dyDescent="0.2">
      <c r="A83" s="182">
        <f t="shared" si="51"/>
        <v>82</v>
      </c>
      <c r="B83" s="183">
        <f t="shared" si="51"/>
        <v>82</v>
      </c>
      <c r="C83" s="104" t="s">
        <v>616</v>
      </c>
      <c r="D83" s="184">
        <v>44035</v>
      </c>
      <c r="E83" s="185">
        <f>WEEKNUM(Tabla16[[#This Row],[Fecha]],21)</f>
        <v>30</v>
      </c>
      <c r="F83" s="75" t="str">
        <f>CHOOSE(WEEKDAY(Tabla16[[#This Row],[Fecha]]),"D","L","M","X","J","V","S")</f>
        <v>J</v>
      </c>
      <c r="G83" s="182">
        <v>1</v>
      </c>
      <c r="H83" s="182">
        <v>2</v>
      </c>
      <c r="I83" s="182">
        <v>18</v>
      </c>
      <c r="J83" s="182">
        <v>28</v>
      </c>
      <c r="K83" s="213">
        <v>36</v>
      </c>
      <c r="L83" s="182">
        <v>37</v>
      </c>
      <c r="M83" s="70"/>
      <c r="N83" s="70"/>
      <c r="O83" s="70"/>
      <c r="P83" s="204"/>
      <c r="Q83" s="71"/>
      <c r="R83" s="71"/>
      <c r="S83" s="70"/>
      <c r="T83" s="70"/>
      <c r="U83" s="70"/>
      <c r="V83" s="70"/>
      <c r="W83" s="70">
        <v>1</v>
      </c>
      <c r="X83" s="70"/>
      <c r="Y83" s="70" t="s">
        <v>618</v>
      </c>
    </row>
    <row r="84" spans="1:25" x14ac:dyDescent="0.2">
      <c r="A84" s="182">
        <f t="shared" si="51"/>
        <v>83</v>
      </c>
      <c r="B84" s="183">
        <f t="shared" si="51"/>
        <v>83</v>
      </c>
      <c r="C84" s="104" t="s">
        <v>616</v>
      </c>
      <c r="D84" s="184">
        <v>44037</v>
      </c>
      <c r="E84" s="185">
        <f>WEEKNUM(Tabla16[[#This Row],[Fecha]],21)</f>
        <v>30</v>
      </c>
      <c r="F84" s="75" t="str">
        <f>CHOOSE(WEEKDAY(Tabla16[[#This Row],[Fecha]]),"D","L","M","X","J","V","S")</f>
        <v>S</v>
      </c>
      <c r="G84" s="182">
        <v>7</v>
      </c>
      <c r="H84" s="182">
        <v>9</v>
      </c>
      <c r="I84" s="182">
        <v>15</v>
      </c>
      <c r="J84" s="182">
        <v>28</v>
      </c>
      <c r="K84" s="182">
        <v>34</v>
      </c>
      <c r="L84" s="182">
        <v>36</v>
      </c>
      <c r="M84" s="70"/>
      <c r="N84" s="70"/>
      <c r="O84" s="70"/>
      <c r="P84" s="204"/>
      <c r="Q84" s="71"/>
      <c r="R84" s="71"/>
      <c r="S84" s="70"/>
      <c r="T84" s="70"/>
      <c r="U84" s="70"/>
      <c r="V84" s="70"/>
      <c r="W84" s="70">
        <v>0</v>
      </c>
      <c r="X84" s="70"/>
      <c r="Y84" s="70" t="s">
        <v>617</v>
      </c>
    </row>
    <row r="85" spans="1:25" x14ac:dyDescent="0.2">
      <c r="A85" s="182">
        <f t="shared" si="51"/>
        <v>84</v>
      </c>
      <c r="B85" s="183">
        <f t="shared" si="51"/>
        <v>84</v>
      </c>
      <c r="C85" s="104" t="s">
        <v>616</v>
      </c>
      <c r="D85" s="184">
        <v>44037</v>
      </c>
      <c r="E85" s="185">
        <f>WEEKNUM(Tabla16[[#This Row],[Fecha]],21)</f>
        <v>30</v>
      </c>
      <c r="F85" s="75" t="str">
        <f>CHOOSE(WEEKDAY(Tabla16[[#This Row],[Fecha]]),"D","L","M","X","J","V","S")</f>
        <v>S</v>
      </c>
      <c r="G85" s="182">
        <v>2</v>
      </c>
      <c r="H85" s="182">
        <v>15</v>
      </c>
      <c r="I85" s="182">
        <v>18</v>
      </c>
      <c r="J85" s="182">
        <v>19</v>
      </c>
      <c r="K85" s="182">
        <v>28</v>
      </c>
      <c r="L85" s="213">
        <v>37</v>
      </c>
      <c r="M85" s="70"/>
      <c r="N85" s="70"/>
      <c r="O85" s="70"/>
      <c r="P85" s="204"/>
      <c r="Q85" s="71"/>
      <c r="R85" s="71"/>
      <c r="S85" s="70"/>
      <c r="T85" s="70"/>
      <c r="U85" s="70"/>
      <c r="V85" s="70"/>
      <c r="W85" s="70">
        <v>1</v>
      </c>
      <c r="X85" s="70"/>
      <c r="Y85" s="70" t="s">
        <v>618</v>
      </c>
    </row>
    <row r="86" spans="1:25" x14ac:dyDescent="0.2">
      <c r="A86" s="182">
        <f t="shared" si="51"/>
        <v>85</v>
      </c>
      <c r="B86" s="183">
        <f t="shared" si="51"/>
        <v>85</v>
      </c>
      <c r="C86" s="104" t="s">
        <v>616</v>
      </c>
      <c r="D86" s="184">
        <v>44042</v>
      </c>
      <c r="E86" s="185">
        <f>WEEKNUM(Tabla16[[#This Row],[Fecha]],21)</f>
        <v>31</v>
      </c>
      <c r="F86" s="75" t="str">
        <f>CHOOSE(WEEKDAY(Tabla16[[#This Row],[Fecha]]),"D","L","M","X","J","V","S")</f>
        <v>J</v>
      </c>
      <c r="G86" s="182">
        <v>7</v>
      </c>
      <c r="H86" s="182">
        <v>16</v>
      </c>
      <c r="I86" s="182">
        <v>28</v>
      </c>
      <c r="J86" s="213">
        <v>34</v>
      </c>
      <c r="K86" s="182">
        <v>42</v>
      </c>
      <c r="L86" s="182">
        <v>40</v>
      </c>
      <c r="M86" s="70"/>
      <c r="N86" s="70"/>
      <c r="O86" s="70"/>
      <c r="P86" s="204"/>
      <c r="Q86" s="71"/>
      <c r="R86" s="71"/>
      <c r="S86" s="70"/>
      <c r="T86" s="70"/>
      <c r="U86" s="70"/>
      <c r="V86" s="70"/>
      <c r="W86" s="70">
        <v>1</v>
      </c>
      <c r="X86" s="70"/>
      <c r="Y86" s="70" t="s">
        <v>617</v>
      </c>
    </row>
    <row r="87" spans="1:25" x14ac:dyDescent="0.2">
      <c r="A87" s="182">
        <f t="shared" si="51"/>
        <v>86</v>
      </c>
      <c r="B87" s="183">
        <f t="shared" si="51"/>
        <v>86</v>
      </c>
      <c r="C87" s="104" t="s">
        <v>616</v>
      </c>
      <c r="D87" s="184">
        <v>44042</v>
      </c>
      <c r="E87" s="185">
        <f>WEEKNUM(Tabla16[[#This Row],[Fecha]],21)</f>
        <v>31</v>
      </c>
      <c r="F87" s="75" t="str">
        <f>CHOOSE(WEEKDAY(Tabla16[[#This Row],[Fecha]]),"D","L","M","X","J","V","S")</f>
        <v>J</v>
      </c>
      <c r="G87" s="182">
        <v>2</v>
      </c>
      <c r="H87" s="182">
        <v>4</v>
      </c>
      <c r="I87" s="182">
        <v>7</v>
      </c>
      <c r="J87" s="182">
        <v>26</v>
      </c>
      <c r="K87" s="182">
        <v>28</v>
      </c>
      <c r="L87" s="182">
        <v>44</v>
      </c>
      <c r="M87" s="70"/>
      <c r="N87" s="70"/>
      <c r="O87" s="70"/>
      <c r="P87" s="204"/>
      <c r="Q87" s="71"/>
      <c r="R87" s="71"/>
      <c r="S87" s="70"/>
      <c r="T87" s="70"/>
      <c r="U87" s="70"/>
      <c r="V87" s="70"/>
      <c r="W87" s="70">
        <v>0</v>
      </c>
      <c r="X87" s="70"/>
      <c r="Y87" s="70" t="s">
        <v>618</v>
      </c>
    </row>
    <row r="88" spans="1:25" x14ac:dyDescent="0.2">
      <c r="A88" s="182">
        <f t="shared" si="51"/>
        <v>87</v>
      </c>
      <c r="B88" s="183">
        <f t="shared" si="51"/>
        <v>87</v>
      </c>
      <c r="C88" s="104" t="s">
        <v>616</v>
      </c>
      <c r="D88" s="184">
        <v>44044</v>
      </c>
      <c r="E88" s="185">
        <f>WEEKNUM(Tabla16[[#This Row],[Fecha]],21)</f>
        <v>31</v>
      </c>
      <c r="F88" s="75" t="str">
        <f>CHOOSE(WEEKDAY(Tabla16[[#This Row],[Fecha]]),"D","L","M","X","J","V","S")</f>
        <v>S</v>
      </c>
      <c r="G88" s="213">
        <v>1</v>
      </c>
      <c r="H88" s="182">
        <v>8</v>
      </c>
      <c r="I88" s="182">
        <v>15</v>
      </c>
      <c r="J88" s="182">
        <v>17</v>
      </c>
      <c r="K88" s="182">
        <v>39</v>
      </c>
      <c r="L88" s="182">
        <v>42</v>
      </c>
      <c r="M88" s="70"/>
      <c r="N88" s="70"/>
      <c r="O88" s="70"/>
      <c r="P88" s="204"/>
      <c r="Q88" s="71"/>
      <c r="R88" s="71"/>
      <c r="S88" s="70"/>
      <c r="T88" s="70"/>
      <c r="U88" s="70"/>
      <c r="V88" s="70"/>
      <c r="W88" s="70">
        <v>1</v>
      </c>
      <c r="X88" s="70"/>
      <c r="Y88" s="70" t="s">
        <v>617</v>
      </c>
    </row>
    <row r="89" spans="1:25" x14ac:dyDescent="0.2">
      <c r="A89" s="182">
        <f t="shared" si="51"/>
        <v>88</v>
      </c>
      <c r="B89" s="183">
        <f t="shared" si="51"/>
        <v>88</v>
      </c>
      <c r="C89" s="104" t="s">
        <v>616</v>
      </c>
      <c r="D89" s="184">
        <v>44044</v>
      </c>
      <c r="E89" s="185">
        <f>WEEKNUM(Tabla16[[#This Row],[Fecha]],21)</f>
        <v>31</v>
      </c>
      <c r="F89" s="75" t="str">
        <f>CHOOSE(WEEKDAY(Tabla16[[#This Row],[Fecha]]),"D","L","M","X","J","V","S")</f>
        <v>S</v>
      </c>
      <c r="G89" s="182">
        <v>4</v>
      </c>
      <c r="H89" s="182">
        <v>9</v>
      </c>
      <c r="I89" s="182">
        <v>18</v>
      </c>
      <c r="J89" s="182">
        <v>31</v>
      </c>
      <c r="K89" s="182">
        <v>40</v>
      </c>
      <c r="L89" s="213">
        <v>44</v>
      </c>
      <c r="M89" s="70"/>
      <c r="N89" s="70"/>
      <c r="O89" s="70"/>
      <c r="P89" s="204"/>
      <c r="Q89" s="71"/>
      <c r="R89" s="71"/>
      <c r="S89" s="70"/>
      <c r="T89" s="70"/>
      <c r="U89" s="70"/>
      <c r="V89" s="70"/>
      <c r="W89" s="70">
        <v>1</v>
      </c>
      <c r="X89" s="70"/>
      <c r="Y89" s="70" t="s">
        <v>618</v>
      </c>
    </row>
    <row r="90" spans="1:25" x14ac:dyDescent="0.2">
      <c r="A90" s="182">
        <f t="shared" si="51"/>
        <v>89</v>
      </c>
      <c r="B90" s="183">
        <f t="shared" si="51"/>
        <v>89</v>
      </c>
      <c r="C90" s="104" t="s">
        <v>616</v>
      </c>
      <c r="D90" s="184">
        <v>44049</v>
      </c>
      <c r="E90" s="185">
        <f>WEEKNUM(Tabla16[[#This Row],[Fecha]],21)</f>
        <v>32</v>
      </c>
      <c r="F90" s="75" t="str">
        <f>CHOOSE(WEEKDAY(Tabla16[[#This Row],[Fecha]]),"D","L","M","X","J","V","S")</f>
        <v>J</v>
      </c>
      <c r="G90" s="182">
        <v>8</v>
      </c>
      <c r="H90" s="182">
        <v>15</v>
      </c>
      <c r="I90" s="182">
        <v>30</v>
      </c>
      <c r="J90" s="182">
        <v>31</v>
      </c>
      <c r="K90" s="182">
        <v>34</v>
      </c>
      <c r="L90" s="213">
        <v>36</v>
      </c>
      <c r="M90" s="70"/>
      <c r="N90" s="70"/>
      <c r="O90" s="70"/>
      <c r="P90" s="204"/>
      <c r="Q90" s="71"/>
      <c r="R90" s="71"/>
      <c r="S90" s="70"/>
      <c r="T90" s="70"/>
      <c r="U90" s="70"/>
      <c r="V90" s="70"/>
      <c r="W90" s="70">
        <v>1</v>
      </c>
      <c r="X90" s="70"/>
      <c r="Y90" s="70" t="s">
        <v>618</v>
      </c>
    </row>
    <row r="91" spans="1:25" x14ac:dyDescent="0.2">
      <c r="A91" s="182">
        <f t="shared" si="51"/>
        <v>90</v>
      </c>
      <c r="B91" s="183">
        <f t="shared" si="51"/>
        <v>90</v>
      </c>
      <c r="C91" s="104" t="s">
        <v>616</v>
      </c>
      <c r="D91" s="184">
        <v>44049</v>
      </c>
      <c r="E91" s="185">
        <f>WEEKNUM(Tabla16[[#This Row],[Fecha]],21)</f>
        <v>32</v>
      </c>
      <c r="F91" s="75" t="str">
        <f>CHOOSE(WEEKDAY(Tabla16[[#This Row],[Fecha]]),"D","L","M","X","J","V","S")</f>
        <v>J</v>
      </c>
      <c r="G91" s="182">
        <v>9</v>
      </c>
      <c r="H91" s="213">
        <v>18</v>
      </c>
      <c r="I91" s="182">
        <v>19</v>
      </c>
      <c r="J91" s="213">
        <v>23</v>
      </c>
      <c r="K91" s="182">
        <v>28</v>
      </c>
      <c r="L91" s="182">
        <v>40</v>
      </c>
      <c r="M91" s="70"/>
      <c r="N91" s="70"/>
      <c r="O91" s="70"/>
      <c r="P91" s="204"/>
      <c r="Q91" s="71"/>
      <c r="R91" s="71"/>
      <c r="S91" s="70"/>
      <c r="T91" s="70"/>
      <c r="U91" s="70"/>
      <c r="V91" s="70"/>
      <c r="W91" s="70">
        <v>2</v>
      </c>
      <c r="X91" s="70"/>
      <c r="Y91" s="70" t="s">
        <v>618</v>
      </c>
    </row>
    <row r="92" spans="1:25" x14ac:dyDescent="0.2">
      <c r="A92" s="182">
        <f t="shared" si="51"/>
        <v>91</v>
      </c>
      <c r="B92" s="183">
        <f t="shared" si="51"/>
        <v>91</v>
      </c>
      <c r="C92" s="104" t="s">
        <v>616</v>
      </c>
      <c r="D92" s="184">
        <v>44051</v>
      </c>
      <c r="E92" s="185">
        <f>WEEKNUM(Tabla16[[#This Row],[Fecha]],21)</f>
        <v>32</v>
      </c>
      <c r="F92" s="75" t="str">
        <f>CHOOSE(WEEKDAY(Tabla16[[#This Row],[Fecha]]),"D","L","M","X","J","V","S")</f>
        <v>S</v>
      </c>
      <c r="G92" s="213">
        <v>3</v>
      </c>
      <c r="H92" s="182">
        <v>8</v>
      </c>
      <c r="I92" s="213">
        <v>15</v>
      </c>
      <c r="J92" s="182">
        <v>19</v>
      </c>
      <c r="K92" s="182">
        <v>44</v>
      </c>
      <c r="L92" s="182">
        <v>45</v>
      </c>
      <c r="M92" s="70"/>
      <c r="N92" s="70"/>
      <c r="O92" s="70"/>
      <c r="P92" s="204"/>
      <c r="Q92" s="71"/>
      <c r="R92" s="71"/>
      <c r="S92" s="70"/>
      <c r="T92" s="70"/>
      <c r="U92" s="70"/>
      <c r="V92" s="70"/>
      <c r="W92" s="70">
        <v>2</v>
      </c>
      <c r="X92" s="70"/>
      <c r="Y92" s="70" t="s">
        <v>618</v>
      </c>
    </row>
    <row r="93" spans="1:25" x14ac:dyDescent="0.2">
      <c r="A93" s="182">
        <f t="shared" ref="A93:B101" si="52">+A92+1</f>
        <v>92</v>
      </c>
      <c r="B93" s="183">
        <f t="shared" si="52"/>
        <v>92</v>
      </c>
      <c r="C93" s="104" t="s">
        <v>616</v>
      </c>
      <c r="D93" s="184">
        <v>44051</v>
      </c>
      <c r="E93" s="185">
        <f>WEEKNUM(Tabla16[[#This Row],[Fecha]],21)</f>
        <v>32</v>
      </c>
      <c r="F93" s="75" t="str">
        <f>CHOOSE(WEEKDAY(Tabla16[[#This Row],[Fecha]]),"D","L","M","X","J","V","S")</f>
        <v>S</v>
      </c>
      <c r="G93" s="182">
        <v>7</v>
      </c>
      <c r="H93" s="182">
        <v>13</v>
      </c>
      <c r="I93" s="213">
        <v>14</v>
      </c>
      <c r="J93" s="182">
        <v>28</v>
      </c>
      <c r="K93" s="182">
        <v>31</v>
      </c>
      <c r="L93" s="182">
        <v>40</v>
      </c>
      <c r="M93" s="70"/>
      <c r="N93" s="70"/>
      <c r="O93" s="70"/>
      <c r="P93" s="204"/>
      <c r="Q93" s="71"/>
      <c r="R93" s="71"/>
      <c r="S93" s="70"/>
      <c r="T93" s="70"/>
      <c r="U93" s="70"/>
      <c r="V93" s="70"/>
      <c r="W93" s="70">
        <v>1</v>
      </c>
      <c r="X93" s="70"/>
      <c r="Y93" s="70" t="s">
        <v>618</v>
      </c>
    </row>
    <row r="94" spans="1:25" x14ac:dyDescent="0.2">
      <c r="A94" s="70">
        <f t="shared" si="52"/>
        <v>93</v>
      </c>
      <c r="B94" s="103">
        <f t="shared" si="52"/>
        <v>93</v>
      </c>
      <c r="C94" s="104" t="s">
        <v>616</v>
      </c>
      <c r="D94" s="184">
        <v>44056</v>
      </c>
      <c r="E94" s="185">
        <f>WEEKNUM(Tabla16[[#This Row],[Fecha]],21)</f>
        <v>33</v>
      </c>
      <c r="F94" s="75" t="str">
        <f>CHOOSE(WEEKDAY(Tabla16[[#This Row],[Fecha]]),"D","L","M","X","J","V","S")</f>
        <v>J</v>
      </c>
      <c r="G94" s="214">
        <v>3</v>
      </c>
      <c r="H94" s="213">
        <v>4</v>
      </c>
      <c r="I94" s="182">
        <v>7</v>
      </c>
      <c r="J94" s="182">
        <v>13</v>
      </c>
      <c r="K94" s="182">
        <v>43</v>
      </c>
      <c r="L94" s="182">
        <v>45</v>
      </c>
      <c r="M94" s="70"/>
      <c r="N94" s="70"/>
      <c r="O94" s="70"/>
      <c r="P94" s="204"/>
      <c r="Q94" s="71"/>
      <c r="R94" s="71"/>
      <c r="S94" s="70"/>
      <c r="T94" s="70"/>
      <c r="U94" s="70"/>
      <c r="V94" s="70"/>
      <c r="W94" s="70">
        <v>2</v>
      </c>
      <c r="X94" s="70"/>
      <c r="Y94" s="70" t="s">
        <v>617</v>
      </c>
    </row>
    <row r="95" spans="1:25" x14ac:dyDescent="0.2">
      <c r="A95" s="70">
        <f t="shared" si="52"/>
        <v>94</v>
      </c>
      <c r="B95" s="103">
        <f t="shared" si="52"/>
        <v>94</v>
      </c>
      <c r="C95" s="104" t="s">
        <v>616</v>
      </c>
      <c r="D95" s="184">
        <v>44056</v>
      </c>
      <c r="E95" s="185">
        <f>WEEKNUM(Tabla16[[#This Row],[Fecha]],21)</f>
        <v>33</v>
      </c>
      <c r="F95" s="75" t="str">
        <f>CHOOSE(WEEKDAY(Tabla16[[#This Row],[Fecha]]),"D","L","M","X","J","V","S")</f>
        <v>J</v>
      </c>
      <c r="G95" s="182">
        <v>13</v>
      </c>
      <c r="H95" s="182">
        <v>16</v>
      </c>
      <c r="I95" s="182">
        <v>18</v>
      </c>
      <c r="J95" s="182">
        <v>28</v>
      </c>
      <c r="K95" s="182">
        <v>31</v>
      </c>
      <c r="L95" s="182">
        <v>45</v>
      </c>
      <c r="M95" s="70"/>
      <c r="N95" s="70"/>
      <c r="O95" s="70"/>
      <c r="P95" s="204"/>
      <c r="Q95" s="71"/>
      <c r="R95" s="71"/>
      <c r="S95" s="70"/>
      <c r="T95" s="70"/>
      <c r="U95" s="70"/>
      <c r="V95" s="70"/>
      <c r="W95" s="70">
        <v>0</v>
      </c>
      <c r="X95" s="70"/>
      <c r="Y95" s="70" t="s">
        <v>618</v>
      </c>
    </row>
    <row r="96" spans="1:25" x14ac:dyDescent="0.2">
      <c r="A96" s="70">
        <f t="shared" si="52"/>
        <v>95</v>
      </c>
      <c r="B96" s="103">
        <f t="shared" si="52"/>
        <v>95</v>
      </c>
      <c r="C96" s="104" t="s">
        <v>616</v>
      </c>
      <c r="D96" s="184">
        <v>44058</v>
      </c>
      <c r="E96" s="185">
        <f>WEEKNUM(Tabla16[[#This Row],[Fecha]],21)</f>
        <v>33</v>
      </c>
      <c r="F96" s="75" t="str">
        <f>CHOOSE(WEEKDAY(Tabla16[[#This Row],[Fecha]]),"D","L","M","X","J","V","S")</f>
        <v>S</v>
      </c>
      <c r="G96" s="182">
        <v>7</v>
      </c>
      <c r="H96" s="182">
        <v>15</v>
      </c>
      <c r="I96" s="182">
        <v>21</v>
      </c>
      <c r="J96" s="182">
        <v>24</v>
      </c>
      <c r="K96" s="182">
        <v>28</v>
      </c>
      <c r="L96" s="213">
        <v>34</v>
      </c>
      <c r="M96" s="70"/>
      <c r="N96" s="70"/>
      <c r="O96" s="70"/>
      <c r="P96" s="204"/>
      <c r="Q96" s="71"/>
      <c r="R96" s="71"/>
      <c r="S96" s="70"/>
      <c r="T96" s="70"/>
      <c r="U96" s="70"/>
      <c r="V96" s="70"/>
      <c r="W96" s="70">
        <v>1</v>
      </c>
      <c r="X96" s="70"/>
      <c r="Y96" s="70" t="s">
        <v>618</v>
      </c>
    </row>
    <row r="97" spans="1:25" x14ac:dyDescent="0.2">
      <c r="A97" s="70">
        <f t="shared" si="52"/>
        <v>96</v>
      </c>
      <c r="B97" s="103">
        <f t="shared" si="52"/>
        <v>96</v>
      </c>
      <c r="C97" s="104" t="s">
        <v>616</v>
      </c>
      <c r="D97" s="184">
        <v>44058</v>
      </c>
      <c r="E97" s="185">
        <f>WEEKNUM(Tabla16[[#This Row],[Fecha]],21)</f>
        <v>33</v>
      </c>
      <c r="F97" s="75" t="str">
        <f>CHOOSE(WEEKDAY(Tabla16[[#This Row],[Fecha]]),"D","L","M","X","J","V","S")</f>
        <v>S</v>
      </c>
      <c r="G97" s="182">
        <v>3</v>
      </c>
      <c r="H97" s="182">
        <v>13</v>
      </c>
      <c r="I97" s="182">
        <v>33</v>
      </c>
      <c r="J97" s="213">
        <v>38</v>
      </c>
      <c r="K97" s="182">
        <v>43</v>
      </c>
      <c r="L97" s="182">
        <v>45</v>
      </c>
      <c r="M97" s="70"/>
      <c r="N97" s="70"/>
      <c r="O97" s="70"/>
      <c r="P97" s="204"/>
      <c r="Q97" s="71"/>
      <c r="R97" s="71"/>
      <c r="S97" s="70"/>
      <c r="T97" s="70"/>
      <c r="U97" s="70"/>
      <c r="V97" s="70"/>
      <c r="W97" s="70">
        <v>1</v>
      </c>
      <c r="X97" s="70"/>
      <c r="Y97" s="70" t="s">
        <v>617</v>
      </c>
    </row>
    <row r="98" spans="1:25" x14ac:dyDescent="0.2">
      <c r="A98" s="70">
        <f t="shared" si="52"/>
        <v>97</v>
      </c>
      <c r="B98" s="103">
        <f t="shared" si="52"/>
        <v>97</v>
      </c>
      <c r="C98" s="104" t="s">
        <v>616</v>
      </c>
      <c r="D98" s="184">
        <v>44063</v>
      </c>
      <c r="E98" s="185">
        <f>WEEKNUM(Tabla16[[#This Row],[Fecha]],21)</f>
        <v>34</v>
      </c>
      <c r="F98" s="75" t="str">
        <f>CHOOSE(WEEKDAY(Tabla16[[#This Row],[Fecha]]),"D","L","M","X","J","V","S")</f>
        <v>J</v>
      </c>
      <c r="G98" s="213">
        <v>7</v>
      </c>
      <c r="H98" s="213">
        <v>14</v>
      </c>
      <c r="I98" s="182">
        <v>28</v>
      </c>
      <c r="J98" s="182">
        <v>33</v>
      </c>
      <c r="K98" s="182">
        <v>40</v>
      </c>
      <c r="L98" s="213">
        <v>47</v>
      </c>
      <c r="M98" s="70"/>
      <c r="N98" s="70"/>
      <c r="O98" s="70"/>
      <c r="P98" s="204"/>
      <c r="Q98" s="71"/>
      <c r="R98" s="71"/>
      <c r="S98" s="70"/>
      <c r="T98" s="70"/>
      <c r="U98" s="70"/>
      <c r="V98" s="70"/>
      <c r="W98" s="215" t="s">
        <v>788</v>
      </c>
      <c r="X98" s="215" t="s">
        <v>789</v>
      </c>
      <c r="Y98" s="70" t="s">
        <v>618</v>
      </c>
    </row>
    <row r="99" spans="1:25" x14ac:dyDescent="0.2">
      <c r="A99" s="70">
        <f t="shared" si="52"/>
        <v>98</v>
      </c>
      <c r="B99" s="103">
        <f t="shared" si="52"/>
        <v>98</v>
      </c>
      <c r="C99" s="104" t="s">
        <v>616</v>
      </c>
      <c r="D99" s="184">
        <v>44063</v>
      </c>
      <c r="E99" s="185">
        <f>WEEKNUM(Tabla16[[#This Row],[Fecha]],21)</f>
        <v>34</v>
      </c>
      <c r="F99" s="75" t="str">
        <f>CHOOSE(WEEKDAY(Tabla16[[#This Row],[Fecha]]),"D","L","M","X","J","V","S")</f>
        <v>J</v>
      </c>
      <c r="G99" s="182">
        <v>9</v>
      </c>
      <c r="H99" s="182">
        <v>15</v>
      </c>
      <c r="I99" s="182">
        <v>19</v>
      </c>
      <c r="J99" s="182">
        <v>26</v>
      </c>
      <c r="K99" s="182">
        <v>29</v>
      </c>
      <c r="L99" s="213">
        <v>47</v>
      </c>
      <c r="M99" s="70"/>
      <c r="N99" s="70"/>
      <c r="O99" s="70"/>
      <c r="P99" s="204"/>
      <c r="Q99" s="71"/>
      <c r="R99" s="71"/>
      <c r="S99" s="70"/>
      <c r="T99" s="70"/>
      <c r="U99" s="70"/>
      <c r="V99" s="70"/>
      <c r="W99" s="70">
        <v>1</v>
      </c>
      <c r="X99" s="70"/>
      <c r="Y99" s="70" t="s">
        <v>618</v>
      </c>
    </row>
    <row r="100" spans="1:25" x14ac:dyDescent="0.2">
      <c r="A100" s="70">
        <f t="shared" si="52"/>
        <v>99</v>
      </c>
      <c r="B100" s="103">
        <f t="shared" si="52"/>
        <v>99</v>
      </c>
      <c r="C100" s="104" t="s">
        <v>616</v>
      </c>
      <c r="D100" s="184">
        <v>44065</v>
      </c>
      <c r="E100" s="185">
        <f>WEEKNUM(Tabla16[[#This Row],[Fecha]],21)</f>
        <v>34</v>
      </c>
      <c r="F100" s="75" t="str">
        <f>CHOOSE(WEEKDAY(Tabla16[[#This Row],[Fecha]]),"D","L","M","X","J","V","S")</f>
        <v>S</v>
      </c>
      <c r="G100" s="182">
        <v>3</v>
      </c>
      <c r="H100" s="182">
        <v>6</v>
      </c>
      <c r="I100" s="182">
        <v>16</v>
      </c>
      <c r="J100" s="182">
        <v>23</v>
      </c>
      <c r="K100" s="182">
        <v>42</v>
      </c>
      <c r="L100" s="182">
        <v>49</v>
      </c>
      <c r="M100" s="70"/>
      <c r="N100" s="70"/>
      <c r="O100" s="70"/>
      <c r="P100" s="204"/>
      <c r="Q100" s="71"/>
      <c r="R100" s="71"/>
      <c r="S100" s="70"/>
      <c r="T100" s="70"/>
      <c r="U100" s="70"/>
      <c r="V100" s="70"/>
      <c r="W100" s="70">
        <v>0</v>
      </c>
      <c r="X100" s="70"/>
      <c r="Y100" s="70" t="s">
        <v>618</v>
      </c>
    </row>
    <row r="101" spans="1:25" x14ac:dyDescent="0.2">
      <c r="A101" s="70">
        <f t="shared" si="52"/>
        <v>100</v>
      </c>
      <c r="B101" s="103">
        <f t="shared" si="52"/>
        <v>100</v>
      </c>
      <c r="C101" s="104" t="s">
        <v>616</v>
      </c>
      <c r="D101" s="184">
        <v>44065</v>
      </c>
      <c r="E101" s="185">
        <f>WEEKNUM(Tabla16[[#This Row],[Fecha]],21)</f>
        <v>34</v>
      </c>
      <c r="F101" s="75" t="str">
        <f>CHOOSE(WEEKDAY(Tabla16[[#This Row],[Fecha]]),"D","L","M","X","J","V","S")</f>
        <v>S</v>
      </c>
      <c r="G101" s="182">
        <v>6</v>
      </c>
      <c r="H101" s="182">
        <v>7</v>
      </c>
      <c r="I101" s="182">
        <v>9</v>
      </c>
      <c r="J101" s="182">
        <v>19</v>
      </c>
      <c r="K101" s="182">
        <v>28</v>
      </c>
      <c r="L101" s="182">
        <v>44</v>
      </c>
      <c r="M101" s="70"/>
      <c r="N101" s="70"/>
      <c r="O101" s="70"/>
      <c r="P101" s="204"/>
      <c r="Q101" s="71"/>
      <c r="R101" s="71"/>
      <c r="S101" s="70"/>
      <c r="T101" s="70"/>
      <c r="U101" s="70"/>
      <c r="V101" s="70"/>
      <c r="W101" s="70">
        <v>0</v>
      </c>
      <c r="X101" s="70"/>
      <c r="Y101" s="70" t="s">
        <v>618</v>
      </c>
    </row>
    <row r="102" spans="1:25" x14ac:dyDescent="0.2">
      <c r="A102" s="70">
        <f t="shared" ref="A102:B102" si="53">+A101+1</f>
        <v>101</v>
      </c>
      <c r="B102" s="103">
        <f t="shared" si="53"/>
        <v>101</v>
      </c>
      <c r="C102" s="104" t="s">
        <v>616</v>
      </c>
      <c r="D102" s="184">
        <v>44070</v>
      </c>
      <c r="E102" s="185">
        <f>WEEKNUM(Tabla16[[#This Row],[Fecha]],21)</f>
        <v>35</v>
      </c>
      <c r="F102" s="75" t="str">
        <f>CHOOSE(WEEKDAY(Tabla16[[#This Row],[Fecha]]),"D","L","M","X","J","V","S")</f>
        <v>J</v>
      </c>
      <c r="G102" s="182">
        <v>7</v>
      </c>
      <c r="H102" s="182">
        <v>12</v>
      </c>
      <c r="I102" s="182">
        <v>14</v>
      </c>
      <c r="J102" s="182">
        <v>36</v>
      </c>
      <c r="K102" s="182">
        <v>40</v>
      </c>
      <c r="L102" s="213">
        <v>47</v>
      </c>
      <c r="M102" s="70"/>
      <c r="N102" s="70"/>
      <c r="O102" s="70"/>
      <c r="P102" s="204"/>
      <c r="Q102" s="71"/>
      <c r="R102" s="71"/>
      <c r="S102" s="70"/>
      <c r="T102" s="70"/>
      <c r="U102" s="70"/>
      <c r="V102" s="70"/>
      <c r="W102" s="70">
        <v>1</v>
      </c>
      <c r="X102" s="70"/>
      <c r="Y102" s="70" t="s">
        <v>617</v>
      </c>
    </row>
    <row r="103" spans="1:25" x14ac:dyDescent="0.2">
      <c r="A103" s="70">
        <f t="shared" ref="A103:B103" si="54">+A102+1</f>
        <v>102</v>
      </c>
      <c r="B103" s="103">
        <f t="shared" si="54"/>
        <v>102</v>
      </c>
      <c r="C103" s="104" t="s">
        <v>616</v>
      </c>
      <c r="D103" s="184">
        <v>44070</v>
      </c>
      <c r="E103" s="185">
        <f>WEEKNUM(Tabla16[[#This Row],[Fecha]],21)</f>
        <v>35</v>
      </c>
      <c r="F103" s="75" t="str">
        <f>CHOOSE(WEEKDAY(Tabla16[[#This Row],[Fecha]]),"D","L","M","X","J","V","S")</f>
        <v>J</v>
      </c>
      <c r="G103" s="182">
        <v>3</v>
      </c>
      <c r="H103" s="213">
        <v>9</v>
      </c>
      <c r="I103" s="182">
        <v>18</v>
      </c>
      <c r="J103" s="214">
        <v>27</v>
      </c>
      <c r="K103" s="182">
        <v>34</v>
      </c>
      <c r="L103" s="182">
        <v>38</v>
      </c>
      <c r="M103" s="70"/>
      <c r="N103" s="70"/>
      <c r="O103" s="70"/>
      <c r="P103" s="204"/>
      <c r="Q103" s="71"/>
      <c r="R103" s="71"/>
      <c r="S103" s="70"/>
      <c r="T103" s="70"/>
      <c r="U103" s="70"/>
      <c r="V103" s="70"/>
      <c r="W103" s="70">
        <v>2</v>
      </c>
      <c r="X103" s="70"/>
      <c r="Y103" s="70" t="s">
        <v>617</v>
      </c>
    </row>
    <row r="104" spans="1:25" x14ac:dyDescent="0.2">
      <c r="A104" s="70">
        <f t="shared" ref="A104:B104" si="55">+A103+1</f>
        <v>103</v>
      </c>
      <c r="B104" s="103">
        <f t="shared" si="55"/>
        <v>103</v>
      </c>
      <c r="C104" s="104" t="s">
        <v>616</v>
      </c>
      <c r="D104" s="184">
        <v>44072</v>
      </c>
      <c r="E104" s="185">
        <f>WEEKNUM(Tabla16[[#This Row],[Fecha]],21)</f>
        <v>35</v>
      </c>
      <c r="F104" s="75" t="str">
        <f>CHOOSE(WEEKDAY(Tabla16[[#This Row],[Fecha]]),"D","L","M","X","J","V","S")</f>
        <v>S</v>
      </c>
      <c r="G104" s="182">
        <v>9</v>
      </c>
      <c r="H104" s="182">
        <v>13</v>
      </c>
      <c r="I104" s="182">
        <v>16</v>
      </c>
      <c r="J104" s="182">
        <v>33</v>
      </c>
      <c r="K104" s="182">
        <v>34</v>
      </c>
      <c r="L104" s="182">
        <v>49</v>
      </c>
      <c r="M104" s="70"/>
      <c r="N104" s="70"/>
      <c r="O104" s="70"/>
      <c r="P104" s="204"/>
      <c r="Q104" s="71"/>
      <c r="R104" s="71"/>
      <c r="S104" s="70"/>
      <c r="T104" s="70"/>
      <c r="U104" s="70"/>
      <c r="V104" s="70"/>
      <c r="W104" s="70">
        <v>0</v>
      </c>
      <c r="X104" s="70"/>
      <c r="Y104" s="70" t="s">
        <v>617</v>
      </c>
    </row>
    <row r="105" spans="1:25" x14ac:dyDescent="0.2">
      <c r="A105" s="70">
        <f t="shared" ref="A105:B105" si="56">+A104+1</f>
        <v>104</v>
      </c>
      <c r="B105" s="103">
        <f t="shared" si="56"/>
        <v>104</v>
      </c>
      <c r="C105" s="104" t="s">
        <v>616</v>
      </c>
      <c r="D105" s="184">
        <v>44072</v>
      </c>
      <c r="E105" s="185">
        <f>WEEKNUM(Tabla16[[#This Row],[Fecha]],21)</f>
        <v>35</v>
      </c>
      <c r="F105" s="75" t="str">
        <f>CHOOSE(WEEKDAY(Tabla16[[#This Row],[Fecha]]),"D","L","M","X","J","V","S")</f>
        <v>S</v>
      </c>
      <c r="G105" s="182">
        <v>5</v>
      </c>
      <c r="H105" s="182">
        <v>7</v>
      </c>
      <c r="I105" s="213">
        <v>24</v>
      </c>
      <c r="J105" s="213">
        <v>35</v>
      </c>
      <c r="K105" s="182">
        <v>38</v>
      </c>
      <c r="L105" s="182">
        <v>47</v>
      </c>
      <c r="M105" s="70"/>
      <c r="N105" s="70"/>
      <c r="O105" s="70"/>
      <c r="P105" s="204"/>
      <c r="Q105" s="71"/>
      <c r="R105" s="71"/>
      <c r="S105" s="70"/>
      <c r="T105" s="70"/>
      <c r="U105" s="70"/>
      <c r="V105" s="70"/>
      <c r="W105" s="70">
        <v>2</v>
      </c>
      <c r="X105" s="70"/>
      <c r="Y105" s="70" t="s">
        <v>617</v>
      </c>
    </row>
  </sheetData>
  <sortState ref="G62:G67">
    <sortCondition ref="G6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D880C-F630-437A-8108-6AB67DA12BE2}">
  <sheetPr codeName="Hoja2"/>
  <dimension ref="A1:M19"/>
  <sheetViews>
    <sheetView workbookViewId="0">
      <selection activeCell="A18" sqref="A18:M19"/>
    </sheetView>
  </sheetViews>
  <sheetFormatPr baseColWidth="10" defaultColWidth="11.28515625" defaultRowHeight="15" x14ac:dyDescent="0.25"/>
  <cols>
    <col min="1" max="1" width="5" bestFit="1" customWidth="1"/>
    <col min="2" max="2" width="20.42578125" bestFit="1" customWidth="1"/>
    <col min="3" max="3" width="13.5703125" bestFit="1" customWidth="1"/>
    <col min="4" max="4" width="18" bestFit="1" customWidth="1"/>
    <col min="5" max="5" width="20.42578125" bestFit="1" customWidth="1"/>
    <col min="6" max="6" width="20.5703125" bestFit="1" customWidth="1"/>
    <col min="7" max="7" width="20" bestFit="1" customWidth="1"/>
    <col min="8" max="8" width="14.5703125" bestFit="1" customWidth="1"/>
    <col min="9" max="9" width="17.28515625" bestFit="1" customWidth="1"/>
    <col min="10" max="10" width="13.85546875" bestFit="1" customWidth="1"/>
    <col min="11" max="11" width="20.5703125" bestFit="1" customWidth="1"/>
    <col min="12" max="12" width="12" bestFit="1" customWidth="1"/>
    <col min="13" max="13" width="20" bestFit="1" customWidth="1"/>
  </cols>
  <sheetData>
    <row r="1" spans="1:13" x14ac:dyDescent="0.25">
      <c r="A1" t="s">
        <v>607</v>
      </c>
      <c r="B1" s="164" t="s">
        <v>717</v>
      </c>
      <c r="C1" s="165" t="s">
        <v>718</v>
      </c>
      <c r="D1" s="165" t="s">
        <v>719</v>
      </c>
      <c r="E1" s="165" t="s">
        <v>720</v>
      </c>
      <c r="F1" s="165" t="s">
        <v>721</v>
      </c>
      <c r="G1" s="165" t="s">
        <v>722</v>
      </c>
      <c r="H1" s="165" t="s">
        <v>723</v>
      </c>
      <c r="I1" s="165" t="s">
        <v>724</v>
      </c>
      <c r="J1" s="165" t="s">
        <v>725</v>
      </c>
      <c r="K1" s="165" t="s">
        <v>726</v>
      </c>
      <c r="L1" s="165" t="s">
        <v>727</v>
      </c>
      <c r="M1" s="165" t="s">
        <v>728</v>
      </c>
    </row>
    <row r="2" spans="1:13" x14ac:dyDescent="0.25">
      <c r="A2">
        <v>1</v>
      </c>
      <c r="B2">
        <v>4</v>
      </c>
      <c r="C2">
        <v>6</v>
      </c>
      <c r="D2">
        <v>1</v>
      </c>
      <c r="E2">
        <v>1</v>
      </c>
      <c r="F2" t="b">
        <v>0</v>
      </c>
      <c r="G2">
        <v>1</v>
      </c>
      <c r="H2" t="b">
        <v>1</v>
      </c>
      <c r="I2">
        <v>90</v>
      </c>
      <c r="J2">
        <v>0</v>
      </c>
      <c r="L2" s="177">
        <v>43969</v>
      </c>
      <c r="M2" s="177">
        <v>44007</v>
      </c>
    </row>
    <row r="3" spans="1:13" x14ac:dyDescent="0.25">
      <c r="A3">
        <v>2</v>
      </c>
      <c r="B3">
        <v>4</v>
      </c>
      <c r="C3">
        <v>6</v>
      </c>
      <c r="D3">
        <v>1</v>
      </c>
      <c r="E3">
        <v>1</v>
      </c>
      <c r="F3" t="b">
        <v>0</v>
      </c>
      <c r="G3">
        <v>2</v>
      </c>
      <c r="H3" t="b">
        <v>1</v>
      </c>
      <c r="I3">
        <v>90</v>
      </c>
      <c r="J3">
        <v>0</v>
      </c>
      <c r="L3" s="177">
        <v>43977</v>
      </c>
      <c r="M3" s="177">
        <v>44007</v>
      </c>
    </row>
    <row r="4" spans="1:13" x14ac:dyDescent="0.25">
      <c r="A4">
        <v>3</v>
      </c>
      <c r="B4">
        <v>4</v>
      </c>
      <c r="C4">
        <v>6</v>
      </c>
      <c r="D4">
        <v>1</v>
      </c>
      <c r="E4">
        <v>1</v>
      </c>
      <c r="F4" t="b">
        <v>0</v>
      </c>
      <c r="G4">
        <v>3</v>
      </c>
      <c r="H4" t="b">
        <v>1</v>
      </c>
      <c r="I4">
        <v>90</v>
      </c>
      <c r="J4">
        <v>0</v>
      </c>
      <c r="L4" s="177">
        <v>43977</v>
      </c>
      <c r="M4" s="177">
        <v>44007</v>
      </c>
    </row>
    <row r="5" spans="1:13" x14ac:dyDescent="0.25">
      <c r="A5">
        <v>4</v>
      </c>
      <c r="B5">
        <v>4</v>
      </c>
      <c r="C5">
        <v>6</v>
      </c>
      <c r="D5">
        <v>1</v>
      </c>
      <c r="E5">
        <v>1</v>
      </c>
      <c r="F5" t="b">
        <v>0</v>
      </c>
      <c r="G5">
        <v>4</v>
      </c>
      <c r="H5" t="b">
        <v>1</v>
      </c>
      <c r="I5">
        <v>90</v>
      </c>
      <c r="J5">
        <v>0</v>
      </c>
      <c r="L5" s="177">
        <v>43977</v>
      </c>
      <c r="M5" s="177">
        <v>44007</v>
      </c>
    </row>
    <row r="6" spans="1:13" x14ac:dyDescent="0.25">
      <c r="A6">
        <v>5</v>
      </c>
      <c r="B6">
        <v>4</v>
      </c>
      <c r="C6">
        <v>6</v>
      </c>
      <c r="D6">
        <v>1</v>
      </c>
      <c r="E6">
        <v>1</v>
      </c>
      <c r="F6" t="b">
        <v>0</v>
      </c>
      <c r="G6">
        <v>5</v>
      </c>
      <c r="H6" t="b">
        <v>1</v>
      </c>
      <c r="I6">
        <v>90</v>
      </c>
      <c r="J6">
        <v>0</v>
      </c>
      <c r="L6" s="177">
        <v>43977</v>
      </c>
      <c r="M6" s="177">
        <v>44007</v>
      </c>
    </row>
    <row r="7" spans="1:13" x14ac:dyDescent="0.25">
      <c r="A7">
        <v>6</v>
      </c>
      <c r="B7">
        <v>4</v>
      </c>
      <c r="C7">
        <v>6</v>
      </c>
      <c r="D7">
        <v>1</v>
      </c>
      <c r="E7">
        <v>1</v>
      </c>
      <c r="F7" t="b">
        <v>0</v>
      </c>
      <c r="G7">
        <v>1</v>
      </c>
      <c r="H7" t="b">
        <v>1</v>
      </c>
      <c r="I7">
        <v>40</v>
      </c>
      <c r="J7">
        <v>0</v>
      </c>
      <c r="L7" s="177">
        <v>43969</v>
      </c>
      <c r="M7" s="177">
        <v>44007</v>
      </c>
    </row>
    <row r="8" spans="1:13" x14ac:dyDescent="0.25">
      <c r="A8">
        <v>7</v>
      </c>
      <c r="B8">
        <v>4</v>
      </c>
      <c r="C8">
        <v>6</v>
      </c>
      <c r="D8">
        <v>1</v>
      </c>
      <c r="E8">
        <v>1</v>
      </c>
      <c r="F8" t="b">
        <v>0</v>
      </c>
      <c r="G8">
        <v>2</v>
      </c>
      <c r="H8" t="b">
        <v>1</v>
      </c>
      <c r="I8">
        <v>40</v>
      </c>
      <c r="J8">
        <v>0</v>
      </c>
      <c r="L8" s="177">
        <v>43977</v>
      </c>
      <c r="M8" s="177">
        <v>44007</v>
      </c>
    </row>
    <row r="9" spans="1:13" x14ac:dyDescent="0.25">
      <c r="A9">
        <v>8</v>
      </c>
      <c r="B9">
        <v>4</v>
      </c>
      <c r="C9">
        <v>6</v>
      </c>
      <c r="D9">
        <v>1</v>
      </c>
      <c r="E9">
        <v>1</v>
      </c>
      <c r="F9" t="b">
        <v>0</v>
      </c>
      <c r="G9">
        <v>3</v>
      </c>
      <c r="H9" t="b">
        <v>1</v>
      </c>
      <c r="I9">
        <v>40</v>
      </c>
      <c r="J9">
        <v>0</v>
      </c>
      <c r="L9" s="177">
        <v>43977</v>
      </c>
      <c r="M9" s="177">
        <v>44007</v>
      </c>
    </row>
    <row r="10" spans="1:13" x14ac:dyDescent="0.25">
      <c r="A10">
        <v>9</v>
      </c>
      <c r="B10">
        <v>4</v>
      </c>
      <c r="C10">
        <v>6</v>
      </c>
      <c r="D10">
        <v>1</v>
      </c>
      <c r="E10">
        <v>1</v>
      </c>
      <c r="F10" t="b">
        <v>0</v>
      </c>
      <c r="G10">
        <v>4</v>
      </c>
      <c r="H10" t="b">
        <v>1</v>
      </c>
      <c r="I10">
        <v>40</v>
      </c>
      <c r="J10">
        <v>0</v>
      </c>
      <c r="L10" s="177">
        <v>43977</v>
      </c>
      <c r="M10" s="177">
        <v>44007</v>
      </c>
    </row>
    <row r="11" spans="1:13" x14ac:dyDescent="0.25">
      <c r="A11">
        <v>10</v>
      </c>
      <c r="B11">
        <v>4</v>
      </c>
      <c r="C11">
        <v>6</v>
      </c>
      <c r="D11">
        <v>1</v>
      </c>
      <c r="E11">
        <v>1</v>
      </c>
      <c r="F11" t="b">
        <v>0</v>
      </c>
      <c r="G11">
        <v>5</v>
      </c>
      <c r="H11" t="b">
        <v>1</v>
      </c>
      <c r="I11">
        <v>40</v>
      </c>
      <c r="J11">
        <v>0</v>
      </c>
      <c r="L11" s="177">
        <v>43977</v>
      </c>
      <c r="M11" s="177">
        <v>44007</v>
      </c>
    </row>
    <row r="12" spans="1:13" x14ac:dyDescent="0.25">
      <c r="A12">
        <v>11</v>
      </c>
      <c r="B12">
        <v>4</v>
      </c>
      <c r="C12">
        <v>6</v>
      </c>
      <c r="D12">
        <v>1</v>
      </c>
      <c r="E12">
        <v>1</v>
      </c>
      <c r="F12" t="b">
        <v>0</v>
      </c>
      <c r="G12">
        <v>1</v>
      </c>
      <c r="H12" t="b">
        <v>1</v>
      </c>
      <c r="I12">
        <v>12</v>
      </c>
      <c r="J12">
        <v>0</v>
      </c>
      <c r="L12" s="177">
        <v>43969</v>
      </c>
      <c r="M12" s="177">
        <v>44007</v>
      </c>
    </row>
    <row r="13" spans="1:13" x14ac:dyDescent="0.25">
      <c r="A13">
        <v>12</v>
      </c>
      <c r="B13">
        <v>4</v>
      </c>
      <c r="C13">
        <v>6</v>
      </c>
      <c r="D13">
        <v>1</v>
      </c>
      <c r="E13">
        <v>1</v>
      </c>
      <c r="F13" t="b">
        <v>0</v>
      </c>
      <c r="G13">
        <v>2</v>
      </c>
      <c r="H13" t="b">
        <v>1</v>
      </c>
      <c r="I13">
        <v>12</v>
      </c>
      <c r="J13">
        <v>0</v>
      </c>
      <c r="L13" s="177">
        <v>43977</v>
      </c>
      <c r="M13" s="177">
        <v>44007</v>
      </c>
    </row>
    <row r="14" spans="1:13" x14ac:dyDescent="0.25">
      <c r="A14">
        <v>13</v>
      </c>
      <c r="B14">
        <v>4</v>
      </c>
      <c r="C14">
        <v>6</v>
      </c>
      <c r="D14">
        <v>1</v>
      </c>
      <c r="E14">
        <v>1</v>
      </c>
      <c r="F14" t="b">
        <v>0</v>
      </c>
      <c r="G14">
        <v>3</v>
      </c>
      <c r="H14" t="b">
        <v>1</v>
      </c>
      <c r="I14">
        <v>12</v>
      </c>
      <c r="J14">
        <v>0</v>
      </c>
      <c r="L14" s="177">
        <v>43977</v>
      </c>
      <c r="M14" s="177">
        <v>44007</v>
      </c>
    </row>
    <row r="15" spans="1:13" x14ac:dyDescent="0.25">
      <c r="A15">
        <v>14</v>
      </c>
      <c r="B15">
        <v>4</v>
      </c>
      <c r="C15">
        <v>6</v>
      </c>
      <c r="D15">
        <v>1</v>
      </c>
      <c r="E15">
        <v>1</v>
      </c>
      <c r="F15" t="b">
        <v>0</v>
      </c>
      <c r="G15">
        <v>4</v>
      </c>
      <c r="H15" t="b">
        <v>1</v>
      </c>
      <c r="I15">
        <v>12</v>
      </c>
      <c r="J15">
        <v>0</v>
      </c>
      <c r="L15" s="177">
        <v>43977</v>
      </c>
      <c r="M15" s="177">
        <v>44007</v>
      </c>
    </row>
    <row r="16" spans="1:13" x14ac:dyDescent="0.25">
      <c r="A16">
        <v>15</v>
      </c>
      <c r="B16">
        <v>4</v>
      </c>
      <c r="C16">
        <v>6</v>
      </c>
      <c r="D16">
        <v>1</v>
      </c>
      <c r="E16">
        <v>1</v>
      </c>
      <c r="F16" t="b">
        <v>0</v>
      </c>
      <c r="G16">
        <v>5</v>
      </c>
      <c r="H16" t="b">
        <v>1</v>
      </c>
      <c r="I16">
        <v>12</v>
      </c>
      <c r="J16">
        <v>0</v>
      </c>
      <c r="L16" s="177">
        <v>43977</v>
      </c>
      <c r="M16" s="177">
        <v>44007</v>
      </c>
    </row>
    <row r="17" spans="1:13" x14ac:dyDescent="0.25">
      <c r="A17">
        <v>16</v>
      </c>
      <c r="B17">
        <v>3</v>
      </c>
      <c r="C17">
        <v>6</v>
      </c>
      <c r="D17">
        <v>1</v>
      </c>
      <c r="E17">
        <v>1</v>
      </c>
      <c r="F17" t="b">
        <v>0</v>
      </c>
      <c r="G17">
        <v>3</v>
      </c>
      <c r="H17" t="b">
        <v>1</v>
      </c>
      <c r="I17">
        <v>90</v>
      </c>
      <c r="J17">
        <v>0</v>
      </c>
      <c r="L17" s="177">
        <v>44044</v>
      </c>
      <c r="M17" s="177">
        <v>44044</v>
      </c>
    </row>
    <row r="18" spans="1:13" x14ac:dyDescent="0.25">
      <c r="A18">
        <v>17</v>
      </c>
      <c r="B18">
        <v>5</v>
      </c>
      <c r="C18">
        <v>7</v>
      </c>
      <c r="D18">
        <v>1</v>
      </c>
      <c r="E18">
        <v>1</v>
      </c>
      <c r="F18" t="b">
        <v>0</v>
      </c>
      <c r="G18">
        <v>3</v>
      </c>
      <c r="H18" t="b">
        <v>1</v>
      </c>
      <c r="I18">
        <v>90</v>
      </c>
      <c r="J18">
        <v>0</v>
      </c>
      <c r="K18" t="s">
        <v>800</v>
      </c>
      <c r="L18" s="230">
        <v>44067</v>
      </c>
      <c r="M18" s="230">
        <v>44067</v>
      </c>
    </row>
    <row r="19" spans="1:13" x14ac:dyDescent="0.25">
      <c r="A19">
        <v>18</v>
      </c>
      <c r="B19">
        <v>5</v>
      </c>
      <c r="C19">
        <v>7</v>
      </c>
      <c r="D19">
        <v>1</v>
      </c>
      <c r="E19">
        <v>1</v>
      </c>
      <c r="F19" t="b">
        <v>0</v>
      </c>
      <c r="G19">
        <v>3</v>
      </c>
      <c r="H19" t="b">
        <v>1</v>
      </c>
      <c r="I19">
        <v>90</v>
      </c>
      <c r="J19">
        <v>0</v>
      </c>
      <c r="K19" t="s">
        <v>801</v>
      </c>
      <c r="L19" s="230">
        <v>44067</v>
      </c>
      <c r="M19" s="230">
        <v>44067</v>
      </c>
    </row>
  </sheetData>
  <dataConsolidate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6"/>
  <dimension ref="A1:W937"/>
  <sheetViews>
    <sheetView topLeftCell="A830" zoomScale="115" zoomScaleNormal="115" workbookViewId="0">
      <selection activeCell="O9" sqref="O9"/>
    </sheetView>
  </sheetViews>
  <sheetFormatPr baseColWidth="10" defaultColWidth="11.42578125" defaultRowHeight="12.75" x14ac:dyDescent="0.2"/>
  <cols>
    <col min="1" max="1" width="4.5703125" style="50" bestFit="1" customWidth="1"/>
    <col min="2" max="2" width="10.140625" style="50" bestFit="1" customWidth="1"/>
    <col min="3" max="3" width="7.140625" style="176" bestFit="1" customWidth="1"/>
    <col min="4" max="4" width="50.42578125" style="50" bestFit="1" customWidth="1"/>
    <col min="5" max="13" width="5.5703125" style="50" bestFit="1" customWidth="1"/>
    <col min="14" max="15" width="6.5703125" style="50" bestFit="1" customWidth="1"/>
    <col min="16" max="16" width="4.28515625" style="50" bestFit="1" customWidth="1"/>
    <col min="17" max="18" width="3.28515625" style="50" bestFit="1" customWidth="1"/>
    <col min="19" max="20" width="8.28515625" style="50" bestFit="1" customWidth="1"/>
    <col min="21" max="21" width="3.28515625" style="50" bestFit="1" customWidth="1"/>
    <col min="22" max="22" width="4" style="50" bestFit="1" customWidth="1"/>
    <col min="23" max="23" width="3.28515625" style="50" bestFit="1" customWidth="1"/>
    <col min="24" max="24" width="5" style="50" bestFit="1" customWidth="1"/>
    <col min="25" max="26" width="3.28515625" style="50" bestFit="1" customWidth="1"/>
    <col min="27" max="27" width="8.28515625" style="50" bestFit="1" customWidth="1"/>
    <col min="28" max="28" width="9.85546875" style="50" bestFit="1" customWidth="1"/>
    <col min="29" max="29" width="3.28515625" style="50" bestFit="1" customWidth="1"/>
    <col min="30" max="30" width="5" style="50" bestFit="1" customWidth="1"/>
    <col min="31" max="42" width="3" style="50" bestFit="1" customWidth="1"/>
    <col min="43" max="43" width="8" style="50" bestFit="1" customWidth="1"/>
    <col min="44" max="44" width="9.5703125" style="50" bestFit="1" customWidth="1"/>
    <col min="45" max="45" width="3" style="50" bestFit="1" customWidth="1"/>
    <col min="46" max="46" width="4.7109375" style="50" bestFit="1" customWidth="1"/>
    <col min="47" max="48" width="3.28515625" style="50" bestFit="1" customWidth="1"/>
    <col min="49" max="50" width="6.7109375" style="50" bestFit="1" customWidth="1"/>
    <col min="51" max="52" width="2.140625" style="50" bestFit="1" customWidth="1"/>
    <col min="53" max="61" width="3.28515625" style="50" bestFit="1" customWidth="1"/>
    <col min="62" max="63" width="11" style="50" bestFit="1" customWidth="1"/>
    <col min="64" max="64" width="3.140625" style="50" bestFit="1" customWidth="1"/>
    <col min="65" max="65" width="6.140625" style="50" bestFit="1" customWidth="1"/>
    <col min="66" max="66" width="2" style="50" bestFit="1" customWidth="1"/>
    <col min="67" max="70" width="3.28515625" style="50" bestFit="1" customWidth="1"/>
    <col min="71" max="71" width="9.85546875" style="50" bestFit="1" customWidth="1"/>
    <col min="72" max="72" width="11.85546875" style="50" bestFit="1" customWidth="1"/>
    <col min="73" max="73" width="3.28515625" style="50" bestFit="1" customWidth="1"/>
    <col min="74" max="74" width="6" style="50" bestFit="1" customWidth="1"/>
    <col min="75" max="94" width="11.42578125" style="50"/>
    <col min="95" max="96" width="6.7109375" style="50" bestFit="1" customWidth="1"/>
    <col min="97" max="98" width="2.140625" style="50" bestFit="1" customWidth="1"/>
    <col min="99" max="16384" width="11.42578125" style="50"/>
  </cols>
  <sheetData>
    <row r="1" spans="1:23" x14ac:dyDescent="0.2">
      <c r="A1" s="32"/>
    </row>
    <row r="2" spans="1:23" ht="72.75" x14ac:dyDescent="0.2">
      <c r="A2" s="147" t="s">
        <v>17</v>
      </c>
      <c r="B2" s="147" t="s">
        <v>19</v>
      </c>
      <c r="C2" s="147" t="s">
        <v>630</v>
      </c>
      <c r="D2" s="147" t="s">
        <v>625</v>
      </c>
      <c r="E2" s="147" t="s">
        <v>22</v>
      </c>
      <c r="F2" s="147" t="s">
        <v>23</v>
      </c>
      <c r="G2" s="147" t="s">
        <v>24</v>
      </c>
      <c r="H2" s="147" t="s">
        <v>25</v>
      </c>
      <c r="I2" s="147" t="s">
        <v>26</v>
      </c>
      <c r="J2" s="147" t="s">
        <v>27</v>
      </c>
      <c r="K2" s="147" t="s">
        <v>610</v>
      </c>
      <c r="L2" s="147" t="s">
        <v>611</v>
      </c>
      <c r="M2" s="147" t="s">
        <v>612</v>
      </c>
      <c r="N2" s="147" t="s">
        <v>626</v>
      </c>
      <c r="O2" s="147" t="s">
        <v>627</v>
      </c>
      <c r="P2" s="147" t="s">
        <v>628</v>
      </c>
      <c r="Q2" s="33" t="s">
        <v>802</v>
      </c>
      <c r="R2" s="33" t="s">
        <v>803</v>
      </c>
      <c r="S2" s="33" t="s">
        <v>629</v>
      </c>
      <c r="T2" s="33" t="s">
        <v>12</v>
      </c>
      <c r="U2" s="33" t="s">
        <v>630</v>
      </c>
      <c r="V2" s="33" t="s">
        <v>631</v>
      </c>
      <c r="W2" s="33"/>
    </row>
    <row r="3" spans="1:23" x14ac:dyDescent="0.2">
      <c r="A3" s="217">
        <v>1</v>
      </c>
      <c r="B3" s="218">
        <v>44063</v>
      </c>
      <c r="C3" s="219">
        <v>30</v>
      </c>
      <c r="D3" s="220" t="s">
        <v>794</v>
      </c>
      <c r="E3" s="221">
        <v>3</v>
      </c>
      <c r="F3" s="221">
        <v>9</v>
      </c>
      <c r="G3" s="221">
        <v>13</v>
      </c>
      <c r="H3" s="221">
        <v>18</v>
      </c>
      <c r="I3" s="221">
        <v>27</v>
      </c>
      <c r="J3" s="221">
        <v>34</v>
      </c>
      <c r="K3" s="221">
        <v>36</v>
      </c>
      <c r="L3" s="221">
        <v>38</v>
      </c>
      <c r="M3" s="221">
        <v>41</v>
      </c>
      <c r="N3" s="221">
        <v>44</v>
      </c>
      <c r="O3" s="221">
        <v>46</v>
      </c>
      <c r="P3" s="147"/>
      <c r="Q3" s="50">
        <v>2</v>
      </c>
      <c r="S3" s="229">
        <v>924</v>
      </c>
      <c r="T3" s="229">
        <v>0</v>
      </c>
      <c r="U3" s="50">
        <v>1</v>
      </c>
      <c r="V3" s="50">
        <v>400</v>
      </c>
    </row>
    <row r="4" spans="1:23" x14ac:dyDescent="0.2">
      <c r="A4" s="217">
        <v>2</v>
      </c>
      <c r="B4" s="218">
        <v>44063</v>
      </c>
      <c r="C4" s="219">
        <v>30</v>
      </c>
      <c r="D4" s="220" t="s">
        <v>795</v>
      </c>
      <c r="E4" s="221">
        <v>2</v>
      </c>
      <c r="F4" s="221">
        <v>8</v>
      </c>
      <c r="G4" s="221">
        <v>11</v>
      </c>
      <c r="H4" s="221">
        <v>19</v>
      </c>
      <c r="I4" s="221">
        <v>20</v>
      </c>
      <c r="J4" s="221">
        <v>21</v>
      </c>
      <c r="K4" s="221">
        <v>28</v>
      </c>
      <c r="L4" s="221">
        <v>29</v>
      </c>
      <c r="M4" s="221">
        <v>30</v>
      </c>
      <c r="N4" s="221">
        <v>31</v>
      </c>
      <c r="O4" s="221">
        <v>32</v>
      </c>
      <c r="P4" s="147"/>
      <c r="R4" s="50">
        <v>3</v>
      </c>
      <c r="S4" s="229">
        <v>924</v>
      </c>
      <c r="T4" s="229">
        <v>0</v>
      </c>
      <c r="U4" s="50">
        <v>1</v>
      </c>
      <c r="V4" s="50">
        <v>800</v>
      </c>
    </row>
    <row r="5" spans="1:23" x14ac:dyDescent="0.2">
      <c r="A5" s="217">
        <v>3</v>
      </c>
      <c r="B5" s="218">
        <v>44063</v>
      </c>
      <c r="C5" s="219">
        <v>30</v>
      </c>
      <c r="D5" s="220" t="s">
        <v>796</v>
      </c>
      <c r="E5" s="221">
        <v>3</v>
      </c>
      <c r="F5" s="221">
        <v>9</v>
      </c>
      <c r="G5" s="221">
        <v>13</v>
      </c>
      <c r="H5" s="221">
        <v>27</v>
      </c>
      <c r="I5" s="221">
        <v>34</v>
      </c>
      <c r="J5" s="221">
        <v>36</v>
      </c>
      <c r="K5" s="221">
        <v>38</v>
      </c>
      <c r="L5" s="221">
        <v>41</v>
      </c>
      <c r="M5" s="221">
        <v>44</v>
      </c>
      <c r="N5" s="221">
        <v>45</v>
      </c>
      <c r="O5" s="221">
        <v>46</v>
      </c>
      <c r="P5" s="147"/>
      <c r="Q5" s="50">
        <v>2</v>
      </c>
      <c r="S5" s="229">
        <v>924</v>
      </c>
      <c r="T5" s="229">
        <v>0</v>
      </c>
      <c r="U5" s="50">
        <v>1</v>
      </c>
      <c r="V5" s="50">
        <v>400</v>
      </c>
    </row>
    <row r="6" spans="1:23" x14ac:dyDescent="0.2">
      <c r="A6" s="217">
        <v>4</v>
      </c>
      <c r="B6" s="218">
        <v>44063</v>
      </c>
      <c r="C6" s="219">
        <v>30</v>
      </c>
      <c r="D6" s="220" t="s">
        <v>797</v>
      </c>
      <c r="E6" s="221">
        <v>2</v>
      </c>
      <c r="F6" s="221">
        <v>7</v>
      </c>
      <c r="G6" s="221">
        <v>9</v>
      </c>
      <c r="H6" s="221">
        <v>13</v>
      </c>
      <c r="I6" s="221">
        <v>18</v>
      </c>
      <c r="J6" s="221">
        <v>19</v>
      </c>
      <c r="K6" s="221">
        <v>28</v>
      </c>
      <c r="L6" s="221">
        <v>30</v>
      </c>
      <c r="M6" s="221">
        <v>33</v>
      </c>
      <c r="N6" s="221">
        <v>44</v>
      </c>
      <c r="O6" s="221">
        <v>45</v>
      </c>
      <c r="P6" s="147"/>
      <c r="Q6" s="50">
        <v>1</v>
      </c>
      <c r="R6" s="50">
        <v>1</v>
      </c>
      <c r="S6" s="229">
        <v>924</v>
      </c>
      <c r="T6" s="229">
        <v>0</v>
      </c>
      <c r="U6" s="50">
        <v>2</v>
      </c>
      <c r="V6" s="50">
        <v>400</v>
      </c>
    </row>
    <row r="7" spans="1:23" x14ac:dyDescent="0.2">
      <c r="A7" s="222">
        <v>5</v>
      </c>
      <c r="B7" s="223">
        <v>44064</v>
      </c>
      <c r="C7" s="224">
        <v>30</v>
      </c>
      <c r="D7" s="225" t="s">
        <v>794</v>
      </c>
      <c r="E7" s="226">
        <v>3</v>
      </c>
      <c r="F7" s="226">
        <v>7</v>
      </c>
      <c r="G7" s="226">
        <v>13</v>
      </c>
      <c r="H7" s="226">
        <v>14</v>
      </c>
      <c r="I7" s="226">
        <v>33</v>
      </c>
      <c r="J7" s="226">
        <v>34</v>
      </c>
      <c r="K7" s="226">
        <v>36</v>
      </c>
      <c r="L7" s="226">
        <v>38</v>
      </c>
      <c r="M7" s="226">
        <v>42</v>
      </c>
      <c r="N7" s="226">
        <v>45</v>
      </c>
      <c r="O7" s="226">
        <v>47</v>
      </c>
      <c r="P7" s="147"/>
      <c r="Q7" s="50">
        <v>2</v>
      </c>
      <c r="S7" s="229">
        <v>924</v>
      </c>
      <c r="T7" s="229">
        <v>0</v>
      </c>
      <c r="U7" s="50">
        <v>1</v>
      </c>
      <c r="V7" s="50">
        <v>400</v>
      </c>
    </row>
    <row r="8" spans="1:23" x14ac:dyDescent="0.2">
      <c r="A8" s="222">
        <v>6</v>
      </c>
      <c r="B8" s="223">
        <v>44065</v>
      </c>
      <c r="C8" s="224">
        <v>30</v>
      </c>
      <c r="D8" s="225" t="s">
        <v>795</v>
      </c>
      <c r="E8" s="226">
        <v>2</v>
      </c>
      <c r="F8" s="226">
        <v>8</v>
      </c>
      <c r="G8" s="226">
        <v>11</v>
      </c>
      <c r="H8" s="226">
        <v>19</v>
      </c>
      <c r="I8" s="226">
        <v>20</v>
      </c>
      <c r="J8" s="226">
        <v>21</v>
      </c>
      <c r="K8" s="226">
        <v>28</v>
      </c>
      <c r="L8" s="226">
        <v>29</v>
      </c>
      <c r="M8" s="226">
        <v>30</v>
      </c>
      <c r="N8" s="226">
        <v>31</v>
      </c>
      <c r="O8" s="226">
        <v>32</v>
      </c>
      <c r="P8" s="147"/>
      <c r="R8" s="50">
        <v>3</v>
      </c>
      <c r="S8" s="229">
        <v>924</v>
      </c>
      <c r="T8" s="229">
        <v>0</v>
      </c>
      <c r="U8" s="50">
        <v>1</v>
      </c>
      <c r="V8" s="50">
        <v>800</v>
      </c>
    </row>
    <row r="9" spans="1:23" x14ac:dyDescent="0.2">
      <c r="A9" s="222">
        <v>7</v>
      </c>
      <c r="B9" s="223">
        <v>44066</v>
      </c>
      <c r="C9" s="224">
        <v>30</v>
      </c>
      <c r="D9" s="225" t="s">
        <v>796</v>
      </c>
      <c r="E9" s="226">
        <v>3</v>
      </c>
      <c r="F9" s="226">
        <v>7</v>
      </c>
      <c r="G9" s="226">
        <v>9</v>
      </c>
      <c r="H9" s="226">
        <v>13</v>
      </c>
      <c r="I9" s="226">
        <v>16</v>
      </c>
      <c r="J9" s="226">
        <v>34</v>
      </c>
      <c r="K9" s="226">
        <v>36</v>
      </c>
      <c r="L9" s="226">
        <v>37</v>
      </c>
      <c r="M9" s="226">
        <v>42</v>
      </c>
      <c r="N9" s="226">
        <v>44</v>
      </c>
      <c r="O9" s="226">
        <v>46</v>
      </c>
      <c r="P9" s="147"/>
      <c r="Q9" s="231" t="s">
        <v>788</v>
      </c>
      <c r="S9" s="229">
        <v>924</v>
      </c>
      <c r="T9" s="229">
        <v>448</v>
      </c>
      <c r="U9" s="50">
        <v>1</v>
      </c>
      <c r="V9" s="50">
        <v>800</v>
      </c>
    </row>
    <row r="10" spans="1:23" x14ac:dyDescent="0.2">
      <c r="A10" s="222">
        <v>8</v>
      </c>
      <c r="B10" s="223">
        <v>44067</v>
      </c>
      <c r="C10" s="224">
        <v>30</v>
      </c>
      <c r="D10" s="225" t="s">
        <v>797</v>
      </c>
      <c r="E10" s="226">
        <v>3</v>
      </c>
      <c r="F10" s="226">
        <v>9</v>
      </c>
      <c r="G10" s="226">
        <v>15</v>
      </c>
      <c r="H10" s="226">
        <v>33</v>
      </c>
      <c r="I10" s="226">
        <v>34</v>
      </c>
      <c r="J10" s="226">
        <v>37</v>
      </c>
      <c r="K10" s="226">
        <v>41</v>
      </c>
      <c r="L10" s="226">
        <v>42</v>
      </c>
      <c r="M10" s="226">
        <v>43</v>
      </c>
      <c r="N10" s="226">
        <v>44</v>
      </c>
      <c r="O10" s="226">
        <v>46</v>
      </c>
      <c r="P10" s="147"/>
      <c r="Q10" s="50">
        <v>2</v>
      </c>
      <c r="S10" s="229">
        <v>924</v>
      </c>
      <c r="T10" s="229">
        <v>0</v>
      </c>
      <c r="U10" s="50">
        <v>1</v>
      </c>
      <c r="V10" s="50">
        <v>400</v>
      </c>
    </row>
    <row r="11" spans="1:23" x14ac:dyDescent="0.2">
      <c r="A11" s="50">
        <v>9</v>
      </c>
      <c r="B11" s="232">
        <v>44049</v>
      </c>
      <c r="C11" s="233">
        <v>30</v>
      </c>
      <c r="D11" s="234" t="s">
        <v>799</v>
      </c>
      <c r="E11" s="235">
        <v>3</v>
      </c>
      <c r="F11" s="235">
        <v>7</v>
      </c>
      <c r="G11" s="235">
        <v>12</v>
      </c>
      <c r="H11" s="235">
        <v>13</v>
      </c>
      <c r="I11" s="235">
        <v>27</v>
      </c>
      <c r="J11" s="235">
        <v>34</v>
      </c>
      <c r="P11" s="147"/>
      <c r="Q11" s="50">
        <v>1</v>
      </c>
      <c r="S11" s="229">
        <v>2</v>
      </c>
      <c r="T11" s="229">
        <v>0</v>
      </c>
      <c r="U11" s="50">
        <v>1</v>
      </c>
      <c r="V11" s="50">
        <v>200</v>
      </c>
    </row>
    <row r="12" spans="1:23" x14ac:dyDescent="0.2">
      <c r="A12" s="50">
        <v>10</v>
      </c>
      <c r="B12" s="232">
        <v>44049</v>
      </c>
      <c r="C12" s="233">
        <v>30</v>
      </c>
      <c r="D12" s="234" t="s">
        <v>799</v>
      </c>
      <c r="E12" s="235">
        <v>3</v>
      </c>
      <c r="F12" s="235">
        <v>7</v>
      </c>
      <c r="G12" s="235">
        <v>12</v>
      </c>
      <c r="H12" s="235">
        <v>13</v>
      </c>
      <c r="I12" s="235">
        <v>27</v>
      </c>
      <c r="J12" s="235">
        <v>36</v>
      </c>
      <c r="P12" s="147"/>
      <c r="Q12" s="50">
        <v>1</v>
      </c>
      <c r="S12" s="229">
        <v>2</v>
      </c>
      <c r="T12" s="229">
        <v>0</v>
      </c>
      <c r="U12" s="50">
        <v>1</v>
      </c>
      <c r="V12" s="50">
        <v>200</v>
      </c>
    </row>
    <row r="13" spans="1:23" x14ac:dyDescent="0.2">
      <c r="A13" s="50">
        <v>11</v>
      </c>
      <c r="B13" s="232">
        <v>44049</v>
      </c>
      <c r="C13" s="233">
        <v>30</v>
      </c>
      <c r="D13" s="234" t="s">
        <v>799</v>
      </c>
      <c r="E13" s="235">
        <v>3</v>
      </c>
      <c r="F13" s="235">
        <v>7</v>
      </c>
      <c r="G13" s="235">
        <v>12</v>
      </c>
      <c r="H13" s="235">
        <v>13</v>
      </c>
      <c r="I13" s="235">
        <v>27</v>
      </c>
      <c r="J13" s="235">
        <v>40</v>
      </c>
      <c r="P13" s="147"/>
      <c r="Q13" s="50">
        <v>1</v>
      </c>
      <c r="S13" s="229">
        <v>2</v>
      </c>
      <c r="T13" s="229">
        <v>0</v>
      </c>
      <c r="U13" s="50">
        <v>1</v>
      </c>
      <c r="V13" s="50">
        <v>200</v>
      </c>
    </row>
    <row r="14" spans="1:23" x14ac:dyDescent="0.2">
      <c r="A14" s="50">
        <v>12</v>
      </c>
      <c r="B14" s="232">
        <v>44049</v>
      </c>
      <c r="C14" s="233">
        <v>30</v>
      </c>
      <c r="D14" s="234" t="s">
        <v>799</v>
      </c>
      <c r="E14" s="235">
        <v>3</v>
      </c>
      <c r="F14" s="235">
        <v>7</v>
      </c>
      <c r="G14" s="235">
        <v>12</v>
      </c>
      <c r="H14" s="235">
        <v>13</v>
      </c>
      <c r="I14" s="235">
        <v>27</v>
      </c>
      <c r="J14" s="235">
        <v>42</v>
      </c>
      <c r="P14" s="147"/>
      <c r="Q14" s="50">
        <v>2</v>
      </c>
      <c r="S14" s="229">
        <v>2</v>
      </c>
      <c r="T14" s="229">
        <v>0</v>
      </c>
      <c r="U14" s="50">
        <v>1</v>
      </c>
      <c r="V14" s="50">
        <v>400</v>
      </c>
    </row>
    <row r="15" spans="1:23" x14ac:dyDescent="0.2">
      <c r="A15" s="50">
        <v>13</v>
      </c>
      <c r="B15" s="232">
        <v>44049</v>
      </c>
      <c r="C15" s="233">
        <v>30</v>
      </c>
      <c r="D15" s="234" t="s">
        <v>799</v>
      </c>
      <c r="E15" s="235">
        <v>3</v>
      </c>
      <c r="F15" s="235">
        <v>7</v>
      </c>
      <c r="G15" s="235">
        <v>12</v>
      </c>
      <c r="H15" s="235">
        <v>13</v>
      </c>
      <c r="I15" s="235">
        <v>27</v>
      </c>
      <c r="J15" s="235">
        <v>46</v>
      </c>
      <c r="P15" s="147"/>
      <c r="Q15" s="50">
        <v>1</v>
      </c>
      <c r="S15" s="229">
        <v>2</v>
      </c>
      <c r="T15" s="229">
        <v>0</v>
      </c>
      <c r="U15" s="50">
        <v>1</v>
      </c>
      <c r="V15" s="50">
        <v>200</v>
      </c>
    </row>
    <row r="16" spans="1:23" x14ac:dyDescent="0.2">
      <c r="A16" s="50">
        <v>14</v>
      </c>
      <c r="B16" s="232">
        <v>44049</v>
      </c>
      <c r="C16" s="233">
        <v>30</v>
      </c>
      <c r="D16" s="234" t="s">
        <v>799</v>
      </c>
      <c r="E16" s="235">
        <v>3</v>
      </c>
      <c r="F16" s="235">
        <v>7</v>
      </c>
      <c r="G16" s="235">
        <v>12</v>
      </c>
      <c r="H16" s="235">
        <v>13</v>
      </c>
      <c r="I16" s="235">
        <v>34</v>
      </c>
      <c r="J16" s="235">
        <v>40</v>
      </c>
      <c r="P16" s="147"/>
      <c r="S16" s="229">
        <v>2</v>
      </c>
      <c r="T16" s="229">
        <v>0</v>
      </c>
      <c r="U16" s="50">
        <v>0</v>
      </c>
      <c r="V16" s="50">
        <v>0</v>
      </c>
    </row>
    <row r="17" spans="1:22" x14ac:dyDescent="0.2">
      <c r="A17" s="50">
        <v>15</v>
      </c>
      <c r="B17" s="232">
        <v>44049</v>
      </c>
      <c r="C17" s="233">
        <v>30</v>
      </c>
      <c r="D17" s="234" t="s">
        <v>799</v>
      </c>
      <c r="E17" s="235">
        <v>3</v>
      </c>
      <c r="F17" s="235">
        <v>7</v>
      </c>
      <c r="G17" s="235">
        <v>12</v>
      </c>
      <c r="H17" s="235">
        <v>13</v>
      </c>
      <c r="I17" s="235">
        <v>34</v>
      </c>
      <c r="J17" s="235">
        <v>42</v>
      </c>
      <c r="P17" s="147"/>
      <c r="Q17" s="50">
        <v>1</v>
      </c>
      <c r="S17" s="229">
        <v>2</v>
      </c>
      <c r="T17" s="229">
        <v>0</v>
      </c>
      <c r="U17" s="50">
        <v>1</v>
      </c>
      <c r="V17" s="50">
        <v>200</v>
      </c>
    </row>
    <row r="18" spans="1:22" x14ac:dyDescent="0.2">
      <c r="A18" s="50">
        <v>16</v>
      </c>
      <c r="B18" s="232">
        <v>44049</v>
      </c>
      <c r="C18" s="233">
        <v>30</v>
      </c>
      <c r="D18" s="234" t="s">
        <v>799</v>
      </c>
      <c r="E18" s="235">
        <v>3</v>
      </c>
      <c r="F18" s="235">
        <v>7</v>
      </c>
      <c r="G18" s="235">
        <v>12</v>
      </c>
      <c r="H18" s="235">
        <v>13</v>
      </c>
      <c r="I18" s="235">
        <v>34</v>
      </c>
      <c r="J18" s="235">
        <v>46</v>
      </c>
      <c r="P18" s="147"/>
      <c r="S18" s="229">
        <v>2</v>
      </c>
      <c r="T18" s="229">
        <v>0</v>
      </c>
      <c r="U18" s="50">
        <v>0</v>
      </c>
      <c r="V18" s="50">
        <v>0</v>
      </c>
    </row>
    <row r="19" spans="1:22" x14ac:dyDescent="0.2">
      <c r="A19" s="50">
        <v>17</v>
      </c>
      <c r="B19" s="232">
        <v>44049</v>
      </c>
      <c r="C19" s="233">
        <v>30</v>
      </c>
      <c r="D19" s="234" t="s">
        <v>799</v>
      </c>
      <c r="E19" s="235">
        <v>3</v>
      </c>
      <c r="F19" s="235">
        <v>7</v>
      </c>
      <c r="G19" s="235">
        <v>12</v>
      </c>
      <c r="H19" s="235">
        <v>13</v>
      </c>
      <c r="I19" s="235">
        <v>34</v>
      </c>
      <c r="J19" s="235">
        <v>47</v>
      </c>
      <c r="P19" s="147"/>
      <c r="Q19" s="50">
        <v>1</v>
      </c>
      <c r="S19" s="229">
        <v>2</v>
      </c>
      <c r="T19" s="229">
        <v>0</v>
      </c>
      <c r="U19" s="50">
        <v>1</v>
      </c>
      <c r="V19" s="50">
        <v>200</v>
      </c>
    </row>
    <row r="20" spans="1:22" x14ac:dyDescent="0.2">
      <c r="A20" s="50">
        <v>18</v>
      </c>
      <c r="B20" s="232">
        <v>44049</v>
      </c>
      <c r="C20" s="233">
        <v>30</v>
      </c>
      <c r="D20" s="234" t="s">
        <v>799</v>
      </c>
      <c r="E20" s="235">
        <v>3</v>
      </c>
      <c r="F20" s="235">
        <v>7</v>
      </c>
      <c r="G20" s="235">
        <v>12</v>
      </c>
      <c r="H20" s="235">
        <v>13</v>
      </c>
      <c r="I20" s="235">
        <v>36</v>
      </c>
      <c r="J20" s="235">
        <v>40</v>
      </c>
      <c r="P20" s="147"/>
      <c r="S20" s="229">
        <v>2</v>
      </c>
      <c r="T20" s="229">
        <v>0</v>
      </c>
      <c r="U20" s="50">
        <v>0</v>
      </c>
      <c r="V20" s="50">
        <v>0</v>
      </c>
    </row>
    <row r="21" spans="1:22" x14ac:dyDescent="0.2">
      <c r="A21" s="50">
        <v>19</v>
      </c>
      <c r="B21" s="232">
        <v>44049</v>
      </c>
      <c r="C21" s="233">
        <v>30</v>
      </c>
      <c r="D21" s="234" t="s">
        <v>799</v>
      </c>
      <c r="E21" s="235">
        <v>3</v>
      </c>
      <c r="F21" s="235">
        <v>7</v>
      </c>
      <c r="G21" s="235">
        <v>12</v>
      </c>
      <c r="H21" s="235">
        <v>13</v>
      </c>
      <c r="I21" s="235">
        <v>36</v>
      </c>
      <c r="J21" s="235">
        <v>42</v>
      </c>
      <c r="P21" s="147"/>
      <c r="Q21" s="50">
        <v>1</v>
      </c>
      <c r="S21" s="229">
        <v>2</v>
      </c>
      <c r="T21" s="229">
        <v>0</v>
      </c>
      <c r="U21" s="50">
        <v>1</v>
      </c>
      <c r="V21" s="50">
        <v>200</v>
      </c>
    </row>
    <row r="22" spans="1:22" x14ac:dyDescent="0.2">
      <c r="A22" s="50">
        <v>20</v>
      </c>
      <c r="B22" s="232">
        <v>44049</v>
      </c>
      <c r="C22" s="233">
        <v>30</v>
      </c>
      <c r="D22" s="234" t="s">
        <v>799</v>
      </c>
      <c r="E22" s="235">
        <v>3</v>
      </c>
      <c r="F22" s="235">
        <v>7</v>
      </c>
      <c r="G22" s="235">
        <v>12</v>
      </c>
      <c r="H22" s="235">
        <v>13</v>
      </c>
      <c r="I22" s="235">
        <v>36</v>
      </c>
      <c r="J22" s="235">
        <v>46</v>
      </c>
      <c r="P22" s="147"/>
      <c r="S22" s="229">
        <v>2</v>
      </c>
      <c r="T22" s="229">
        <v>0</v>
      </c>
      <c r="U22" s="50">
        <v>0</v>
      </c>
      <c r="V22" s="50">
        <v>0</v>
      </c>
    </row>
    <row r="23" spans="1:22" x14ac:dyDescent="0.2">
      <c r="A23" s="50">
        <v>21</v>
      </c>
      <c r="B23" s="232">
        <v>44049</v>
      </c>
      <c r="C23" s="233">
        <v>30</v>
      </c>
      <c r="D23" s="234" t="s">
        <v>799</v>
      </c>
      <c r="E23" s="235">
        <v>3</v>
      </c>
      <c r="F23" s="235">
        <v>7</v>
      </c>
      <c r="G23" s="235">
        <v>12</v>
      </c>
      <c r="H23" s="235">
        <v>13</v>
      </c>
      <c r="I23" s="235">
        <v>36</v>
      </c>
      <c r="J23" s="235">
        <v>47</v>
      </c>
      <c r="P23" s="147"/>
      <c r="Q23" s="50">
        <v>1</v>
      </c>
      <c r="S23" s="229">
        <v>2</v>
      </c>
      <c r="T23" s="229">
        <v>0</v>
      </c>
      <c r="U23" s="50">
        <v>1</v>
      </c>
      <c r="V23" s="50">
        <v>200</v>
      </c>
    </row>
    <row r="24" spans="1:22" x14ac:dyDescent="0.2">
      <c r="A24" s="50">
        <v>22</v>
      </c>
      <c r="B24" s="232">
        <v>44049</v>
      </c>
      <c r="C24" s="233">
        <v>30</v>
      </c>
      <c r="D24" s="234" t="s">
        <v>799</v>
      </c>
      <c r="E24" s="235">
        <v>3</v>
      </c>
      <c r="F24" s="235">
        <v>7</v>
      </c>
      <c r="G24" s="235">
        <v>12</v>
      </c>
      <c r="H24" s="235">
        <v>14</v>
      </c>
      <c r="I24" s="235">
        <v>27</v>
      </c>
      <c r="J24" s="235">
        <v>34</v>
      </c>
      <c r="P24" s="147"/>
      <c r="Q24" s="50">
        <v>1</v>
      </c>
      <c r="S24" s="229">
        <v>2</v>
      </c>
      <c r="T24" s="229">
        <v>0</v>
      </c>
      <c r="U24" s="50">
        <v>1</v>
      </c>
      <c r="V24" s="50">
        <v>200</v>
      </c>
    </row>
    <row r="25" spans="1:22" x14ac:dyDescent="0.2">
      <c r="A25" s="50">
        <v>23</v>
      </c>
      <c r="B25" s="232">
        <v>44049</v>
      </c>
      <c r="C25" s="233">
        <v>30</v>
      </c>
      <c r="D25" s="234" t="s">
        <v>799</v>
      </c>
      <c r="E25" s="235">
        <v>3</v>
      </c>
      <c r="F25" s="235">
        <v>7</v>
      </c>
      <c r="G25" s="235">
        <v>12</v>
      </c>
      <c r="H25" s="235">
        <v>14</v>
      </c>
      <c r="I25" s="235">
        <v>27</v>
      </c>
      <c r="J25" s="235">
        <v>36</v>
      </c>
      <c r="P25" s="147"/>
      <c r="Q25" s="50">
        <v>1</v>
      </c>
      <c r="S25" s="229">
        <v>2</v>
      </c>
      <c r="T25" s="229">
        <v>0</v>
      </c>
      <c r="U25" s="50">
        <v>1</v>
      </c>
      <c r="V25" s="50">
        <v>200</v>
      </c>
    </row>
    <row r="26" spans="1:22" x14ac:dyDescent="0.2">
      <c r="A26" s="50">
        <v>24</v>
      </c>
      <c r="B26" s="232">
        <v>44049</v>
      </c>
      <c r="C26" s="233">
        <v>30</v>
      </c>
      <c r="D26" s="234" t="s">
        <v>799</v>
      </c>
      <c r="E26" s="235">
        <v>3</v>
      </c>
      <c r="F26" s="235">
        <v>7</v>
      </c>
      <c r="G26" s="235">
        <v>12</v>
      </c>
      <c r="H26" s="235">
        <v>14</v>
      </c>
      <c r="I26" s="235">
        <v>27</v>
      </c>
      <c r="J26" s="235">
        <v>40</v>
      </c>
      <c r="P26" s="147"/>
      <c r="Q26" s="50">
        <v>1</v>
      </c>
      <c r="S26" s="229">
        <v>2</v>
      </c>
      <c r="T26" s="229">
        <v>0</v>
      </c>
      <c r="U26" s="50">
        <v>1</v>
      </c>
      <c r="V26" s="50">
        <v>200</v>
      </c>
    </row>
    <row r="27" spans="1:22" x14ac:dyDescent="0.2">
      <c r="A27" s="50">
        <v>25</v>
      </c>
      <c r="B27" s="232">
        <v>44049</v>
      </c>
      <c r="C27" s="233">
        <v>30</v>
      </c>
      <c r="D27" s="234" t="s">
        <v>799</v>
      </c>
      <c r="E27" s="235">
        <v>3</v>
      </c>
      <c r="F27" s="235">
        <v>7</v>
      </c>
      <c r="G27" s="235">
        <v>12</v>
      </c>
      <c r="H27" s="235">
        <v>14</v>
      </c>
      <c r="I27" s="235">
        <v>27</v>
      </c>
      <c r="J27" s="235">
        <v>42</v>
      </c>
      <c r="P27" s="147"/>
      <c r="Q27" s="50">
        <v>2</v>
      </c>
      <c r="S27" s="229">
        <v>2</v>
      </c>
      <c r="T27" s="229">
        <v>0</v>
      </c>
      <c r="U27" s="50">
        <v>1</v>
      </c>
      <c r="V27" s="50">
        <v>400</v>
      </c>
    </row>
    <row r="28" spans="1:22" x14ac:dyDescent="0.2">
      <c r="A28" s="50">
        <v>26</v>
      </c>
      <c r="B28" s="232">
        <v>44049</v>
      </c>
      <c r="C28" s="233">
        <v>30</v>
      </c>
      <c r="D28" s="234" t="s">
        <v>799</v>
      </c>
      <c r="E28" s="235">
        <v>3</v>
      </c>
      <c r="F28" s="235">
        <v>7</v>
      </c>
      <c r="G28" s="235">
        <v>12</v>
      </c>
      <c r="H28" s="235">
        <v>14</v>
      </c>
      <c r="I28" s="235">
        <v>27</v>
      </c>
      <c r="J28" s="235">
        <v>46</v>
      </c>
      <c r="P28" s="147"/>
      <c r="Q28" s="50">
        <v>1</v>
      </c>
      <c r="S28" s="229">
        <v>2</v>
      </c>
      <c r="T28" s="229">
        <v>0</v>
      </c>
      <c r="U28" s="50">
        <v>1</v>
      </c>
      <c r="V28" s="50">
        <v>200</v>
      </c>
    </row>
    <row r="29" spans="1:22" x14ac:dyDescent="0.2">
      <c r="A29" s="50">
        <v>27</v>
      </c>
      <c r="B29" s="232">
        <v>44049</v>
      </c>
      <c r="C29" s="233">
        <v>30</v>
      </c>
      <c r="D29" s="234" t="s">
        <v>799</v>
      </c>
      <c r="E29" s="235">
        <v>3</v>
      </c>
      <c r="F29" s="235">
        <v>7</v>
      </c>
      <c r="G29" s="235">
        <v>12</v>
      </c>
      <c r="H29" s="235">
        <v>14</v>
      </c>
      <c r="I29" s="235">
        <v>27</v>
      </c>
      <c r="J29" s="235">
        <v>47</v>
      </c>
      <c r="P29" s="147"/>
      <c r="Q29" s="50">
        <v>2</v>
      </c>
      <c r="S29" s="229">
        <v>2</v>
      </c>
      <c r="T29" s="229">
        <v>0</v>
      </c>
      <c r="U29" s="50">
        <v>1</v>
      </c>
      <c r="V29" s="50">
        <v>400</v>
      </c>
    </row>
    <row r="30" spans="1:22" x14ac:dyDescent="0.2">
      <c r="A30" s="50">
        <v>28</v>
      </c>
      <c r="B30" s="232">
        <v>44049</v>
      </c>
      <c r="C30" s="233">
        <v>30</v>
      </c>
      <c r="D30" s="234" t="s">
        <v>799</v>
      </c>
      <c r="E30" s="235">
        <v>3</v>
      </c>
      <c r="F30" s="235">
        <v>7</v>
      </c>
      <c r="G30" s="235">
        <v>12</v>
      </c>
      <c r="H30" s="235">
        <v>14</v>
      </c>
      <c r="I30" s="235">
        <v>34</v>
      </c>
      <c r="J30" s="235">
        <v>40</v>
      </c>
      <c r="P30" s="147"/>
      <c r="S30" s="229">
        <v>2</v>
      </c>
      <c r="T30" s="229">
        <v>0</v>
      </c>
      <c r="U30" s="50">
        <v>0</v>
      </c>
      <c r="V30" s="50">
        <v>0</v>
      </c>
    </row>
    <row r="31" spans="1:22" x14ac:dyDescent="0.2">
      <c r="A31" s="50">
        <v>29</v>
      </c>
      <c r="B31" s="232">
        <v>44049</v>
      </c>
      <c r="C31" s="233">
        <v>30</v>
      </c>
      <c r="D31" s="234" t="s">
        <v>799</v>
      </c>
      <c r="E31" s="235">
        <v>3</v>
      </c>
      <c r="F31" s="235">
        <v>7</v>
      </c>
      <c r="G31" s="235">
        <v>12</v>
      </c>
      <c r="H31" s="235">
        <v>14</v>
      </c>
      <c r="I31" s="235">
        <v>34</v>
      </c>
      <c r="J31" s="235">
        <v>42</v>
      </c>
      <c r="P31" s="147"/>
      <c r="Q31" s="50">
        <v>1</v>
      </c>
      <c r="S31" s="229">
        <v>2</v>
      </c>
      <c r="T31" s="229">
        <v>0</v>
      </c>
      <c r="U31" s="50">
        <v>1</v>
      </c>
      <c r="V31" s="50">
        <v>200</v>
      </c>
    </row>
    <row r="32" spans="1:22" x14ac:dyDescent="0.2">
      <c r="A32" s="50">
        <v>30</v>
      </c>
      <c r="B32" s="232">
        <v>44049</v>
      </c>
      <c r="C32" s="233">
        <v>30</v>
      </c>
      <c r="D32" s="234" t="s">
        <v>799</v>
      </c>
      <c r="E32" s="235">
        <v>3</v>
      </c>
      <c r="F32" s="235">
        <v>7</v>
      </c>
      <c r="G32" s="235">
        <v>12</v>
      </c>
      <c r="H32" s="235">
        <v>14</v>
      </c>
      <c r="I32" s="235">
        <v>34</v>
      </c>
      <c r="J32" s="235">
        <v>46</v>
      </c>
      <c r="P32" s="147"/>
      <c r="S32" s="229">
        <v>2</v>
      </c>
      <c r="T32" s="229">
        <v>0</v>
      </c>
      <c r="U32" s="50">
        <v>0</v>
      </c>
      <c r="V32" s="50">
        <v>0</v>
      </c>
    </row>
    <row r="33" spans="1:22" x14ac:dyDescent="0.2">
      <c r="A33" s="50">
        <v>31</v>
      </c>
      <c r="B33" s="232">
        <v>44049</v>
      </c>
      <c r="C33" s="233">
        <v>30</v>
      </c>
      <c r="D33" s="234" t="s">
        <v>799</v>
      </c>
      <c r="E33" s="235">
        <v>3</v>
      </c>
      <c r="F33" s="235">
        <v>7</v>
      </c>
      <c r="G33" s="235">
        <v>12</v>
      </c>
      <c r="H33" s="235">
        <v>14</v>
      </c>
      <c r="I33" s="235">
        <v>34</v>
      </c>
      <c r="J33" s="235">
        <v>47</v>
      </c>
      <c r="P33" s="147"/>
      <c r="Q33" s="50">
        <v>1</v>
      </c>
      <c r="S33" s="229">
        <v>2</v>
      </c>
      <c r="T33" s="229">
        <v>0</v>
      </c>
      <c r="U33" s="50">
        <v>1</v>
      </c>
      <c r="V33" s="50">
        <v>200</v>
      </c>
    </row>
    <row r="34" spans="1:22" x14ac:dyDescent="0.2">
      <c r="A34" s="50">
        <v>32</v>
      </c>
      <c r="B34" s="232">
        <v>44049</v>
      </c>
      <c r="C34" s="233">
        <v>30</v>
      </c>
      <c r="D34" s="236" t="s">
        <v>799</v>
      </c>
      <c r="E34" s="235">
        <v>3</v>
      </c>
      <c r="F34" s="235">
        <v>7</v>
      </c>
      <c r="G34" s="235">
        <v>12</v>
      </c>
      <c r="H34" s="235">
        <v>14</v>
      </c>
      <c r="I34" s="235">
        <v>36</v>
      </c>
      <c r="J34" s="235">
        <v>40</v>
      </c>
      <c r="P34" s="147"/>
      <c r="S34" s="229">
        <v>2</v>
      </c>
      <c r="T34" s="229">
        <v>0</v>
      </c>
      <c r="U34" s="50">
        <v>0</v>
      </c>
      <c r="V34" s="50">
        <v>0</v>
      </c>
    </row>
    <row r="35" spans="1:22" x14ac:dyDescent="0.2">
      <c r="A35" s="50">
        <v>33</v>
      </c>
      <c r="B35" s="232">
        <v>44049</v>
      </c>
      <c r="C35" s="233">
        <v>30</v>
      </c>
      <c r="D35" s="234" t="s">
        <v>799</v>
      </c>
      <c r="E35" s="235">
        <v>3</v>
      </c>
      <c r="F35" s="235">
        <v>7</v>
      </c>
      <c r="G35" s="235">
        <v>12</v>
      </c>
      <c r="H35" s="235">
        <v>14</v>
      </c>
      <c r="I35" s="235">
        <v>36</v>
      </c>
      <c r="J35" s="235">
        <v>42</v>
      </c>
      <c r="P35" s="147"/>
      <c r="Q35" s="50">
        <v>1</v>
      </c>
      <c r="S35" s="229">
        <v>2</v>
      </c>
      <c r="T35" s="229">
        <v>0</v>
      </c>
      <c r="U35" s="50">
        <v>1</v>
      </c>
      <c r="V35" s="50">
        <v>200</v>
      </c>
    </row>
    <row r="36" spans="1:22" x14ac:dyDescent="0.2">
      <c r="A36" s="50">
        <v>34</v>
      </c>
      <c r="B36" s="232">
        <v>44049</v>
      </c>
      <c r="C36" s="233">
        <v>30</v>
      </c>
      <c r="D36" s="234" t="s">
        <v>799</v>
      </c>
      <c r="E36" s="235">
        <v>3</v>
      </c>
      <c r="F36" s="235">
        <v>7</v>
      </c>
      <c r="G36" s="235">
        <v>12</v>
      </c>
      <c r="H36" s="235">
        <v>14</v>
      </c>
      <c r="I36" s="235">
        <v>36</v>
      </c>
      <c r="J36" s="235">
        <v>46</v>
      </c>
      <c r="P36" s="147"/>
      <c r="S36" s="229">
        <v>2</v>
      </c>
      <c r="T36" s="229">
        <v>0</v>
      </c>
      <c r="U36" s="50">
        <v>0</v>
      </c>
      <c r="V36" s="50">
        <v>0</v>
      </c>
    </row>
    <row r="37" spans="1:22" x14ac:dyDescent="0.2">
      <c r="A37" s="50">
        <v>35</v>
      </c>
      <c r="B37" s="232">
        <v>44049</v>
      </c>
      <c r="C37" s="233">
        <v>30</v>
      </c>
      <c r="D37" s="236" t="s">
        <v>799</v>
      </c>
      <c r="E37" s="235">
        <v>3</v>
      </c>
      <c r="F37" s="235">
        <v>7</v>
      </c>
      <c r="G37" s="235">
        <v>12</v>
      </c>
      <c r="H37" s="235">
        <v>14</v>
      </c>
      <c r="I37" s="235">
        <v>36</v>
      </c>
      <c r="J37" s="235">
        <v>47</v>
      </c>
      <c r="P37" s="147"/>
      <c r="Q37" s="50">
        <v>1</v>
      </c>
      <c r="S37" s="229">
        <v>2</v>
      </c>
      <c r="T37" s="229">
        <v>0</v>
      </c>
      <c r="U37" s="50">
        <v>1</v>
      </c>
      <c r="V37" s="50">
        <v>200</v>
      </c>
    </row>
    <row r="38" spans="1:22" x14ac:dyDescent="0.2">
      <c r="A38" s="50">
        <v>36</v>
      </c>
      <c r="B38" s="232">
        <v>44049</v>
      </c>
      <c r="C38" s="233">
        <v>30</v>
      </c>
      <c r="D38" s="234" t="s">
        <v>799</v>
      </c>
      <c r="E38" s="235">
        <v>3</v>
      </c>
      <c r="F38" s="235">
        <v>7</v>
      </c>
      <c r="G38" s="235">
        <v>12</v>
      </c>
      <c r="H38" s="235">
        <v>27</v>
      </c>
      <c r="I38" s="235">
        <v>34</v>
      </c>
      <c r="J38" s="235">
        <v>36</v>
      </c>
      <c r="P38" s="147"/>
      <c r="Q38" s="50">
        <v>1</v>
      </c>
      <c r="S38" s="229">
        <v>2</v>
      </c>
      <c r="T38" s="229">
        <v>0</v>
      </c>
      <c r="U38" s="50">
        <v>1</v>
      </c>
      <c r="V38" s="50">
        <v>200</v>
      </c>
    </row>
    <row r="39" spans="1:22" x14ac:dyDescent="0.2">
      <c r="A39" s="50">
        <v>37</v>
      </c>
      <c r="B39" s="232">
        <v>44049</v>
      </c>
      <c r="C39" s="233">
        <v>30</v>
      </c>
      <c r="D39" s="234" t="s">
        <v>799</v>
      </c>
      <c r="E39" s="235">
        <v>3</v>
      </c>
      <c r="F39" s="235">
        <v>7</v>
      </c>
      <c r="G39" s="235">
        <v>12</v>
      </c>
      <c r="H39" s="235">
        <v>27</v>
      </c>
      <c r="I39" s="235">
        <v>34</v>
      </c>
      <c r="J39" s="235">
        <v>40</v>
      </c>
      <c r="P39" s="147"/>
      <c r="Q39" s="50">
        <v>1</v>
      </c>
      <c r="S39" s="229">
        <v>2</v>
      </c>
      <c r="T39" s="229">
        <v>0</v>
      </c>
      <c r="U39" s="50">
        <v>1</v>
      </c>
      <c r="V39" s="50">
        <v>200</v>
      </c>
    </row>
    <row r="40" spans="1:22" x14ac:dyDescent="0.2">
      <c r="A40" s="50">
        <v>38</v>
      </c>
      <c r="B40" s="232">
        <v>44049</v>
      </c>
      <c r="C40" s="233">
        <v>30</v>
      </c>
      <c r="D40" s="234" t="s">
        <v>799</v>
      </c>
      <c r="E40" s="235">
        <v>3</v>
      </c>
      <c r="F40" s="235">
        <v>7</v>
      </c>
      <c r="G40" s="235">
        <v>12</v>
      </c>
      <c r="H40" s="235">
        <v>27</v>
      </c>
      <c r="I40" s="235">
        <v>34</v>
      </c>
      <c r="J40" s="235">
        <v>42</v>
      </c>
      <c r="P40" s="147"/>
      <c r="Q40" s="50">
        <v>2</v>
      </c>
      <c r="S40" s="229">
        <v>2</v>
      </c>
      <c r="T40" s="229">
        <v>0</v>
      </c>
      <c r="U40" s="50">
        <v>1</v>
      </c>
      <c r="V40" s="50">
        <v>400</v>
      </c>
    </row>
    <row r="41" spans="1:22" x14ac:dyDescent="0.2">
      <c r="A41" s="50">
        <v>39</v>
      </c>
      <c r="B41" s="232">
        <v>44049</v>
      </c>
      <c r="C41" s="233">
        <v>30</v>
      </c>
      <c r="D41" s="234" t="s">
        <v>799</v>
      </c>
      <c r="E41" s="235">
        <v>3</v>
      </c>
      <c r="F41" s="235">
        <v>7</v>
      </c>
      <c r="G41" s="235">
        <v>12</v>
      </c>
      <c r="H41" s="235">
        <v>27</v>
      </c>
      <c r="I41" s="235">
        <v>34</v>
      </c>
      <c r="J41" s="235">
        <v>46</v>
      </c>
      <c r="P41" s="147"/>
      <c r="Q41" s="50">
        <v>1</v>
      </c>
      <c r="S41" s="229">
        <v>2</v>
      </c>
      <c r="T41" s="229">
        <v>0</v>
      </c>
      <c r="U41" s="50">
        <v>1</v>
      </c>
      <c r="V41" s="50">
        <v>200</v>
      </c>
    </row>
    <row r="42" spans="1:22" x14ac:dyDescent="0.2">
      <c r="A42" s="50">
        <v>40</v>
      </c>
      <c r="B42" s="232">
        <v>44049</v>
      </c>
      <c r="C42" s="233">
        <v>30</v>
      </c>
      <c r="D42" s="234" t="s">
        <v>799</v>
      </c>
      <c r="E42" s="235">
        <v>3</v>
      </c>
      <c r="F42" s="235">
        <v>7</v>
      </c>
      <c r="G42" s="235">
        <v>12</v>
      </c>
      <c r="H42" s="235">
        <v>27</v>
      </c>
      <c r="I42" s="235">
        <v>34</v>
      </c>
      <c r="J42" s="235">
        <v>47</v>
      </c>
      <c r="P42" s="147"/>
      <c r="Q42" s="50">
        <v>2</v>
      </c>
      <c r="S42" s="229">
        <v>2</v>
      </c>
      <c r="T42" s="229">
        <v>0</v>
      </c>
      <c r="U42" s="50">
        <v>1</v>
      </c>
      <c r="V42" s="50">
        <v>400</v>
      </c>
    </row>
    <row r="43" spans="1:22" x14ac:dyDescent="0.2">
      <c r="A43" s="50">
        <v>41</v>
      </c>
      <c r="B43" s="232">
        <v>44049</v>
      </c>
      <c r="C43" s="233">
        <v>30</v>
      </c>
      <c r="D43" s="234" t="s">
        <v>799</v>
      </c>
      <c r="E43" s="235">
        <v>3</v>
      </c>
      <c r="F43" s="235">
        <v>7</v>
      </c>
      <c r="G43" s="235">
        <v>12</v>
      </c>
      <c r="H43" s="235">
        <v>27</v>
      </c>
      <c r="I43" s="235">
        <v>36</v>
      </c>
      <c r="J43" s="235">
        <v>40</v>
      </c>
      <c r="P43" s="147"/>
      <c r="Q43" s="50">
        <v>1</v>
      </c>
      <c r="S43" s="229">
        <v>2</v>
      </c>
      <c r="T43" s="229">
        <v>0</v>
      </c>
      <c r="U43" s="50">
        <v>1</v>
      </c>
      <c r="V43" s="50">
        <v>200</v>
      </c>
    </row>
    <row r="44" spans="1:22" x14ac:dyDescent="0.2">
      <c r="A44" s="50">
        <v>42</v>
      </c>
      <c r="B44" s="232">
        <v>44049</v>
      </c>
      <c r="C44" s="233">
        <v>30</v>
      </c>
      <c r="D44" s="234" t="s">
        <v>799</v>
      </c>
      <c r="E44" s="235">
        <v>3</v>
      </c>
      <c r="F44" s="235">
        <v>7</v>
      </c>
      <c r="G44" s="235">
        <v>12</v>
      </c>
      <c r="H44" s="235">
        <v>27</v>
      </c>
      <c r="I44" s="235">
        <v>36</v>
      </c>
      <c r="J44" s="235">
        <v>42</v>
      </c>
      <c r="P44" s="147"/>
      <c r="Q44" s="50">
        <v>2</v>
      </c>
      <c r="S44" s="229">
        <v>2</v>
      </c>
      <c r="T44" s="229">
        <v>0</v>
      </c>
      <c r="U44" s="50">
        <v>1</v>
      </c>
      <c r="V44" s="50">
        <v>400</v>
      </c>
    </row>
    <row r="45" spans="1:22" x14ac:dyDescent="0.2">
      <c r="A45" s="50">
        <v>43</v>
      </c>
      <c r="B45" s="232">
        <v>44049</v>
      </c>
      <c r="C45" s="233">
        <v>30</v>
      </c>
      <c r="D45" s="234" t="s">
        <v>799</v>
      </c>
      <c r="E45" s="235">
        <v>3</v>
      </c>
      <c r="F45" s="235">
        <v>7</v>
      </c>
      <c r="G45" s="235">
        <v>12</v>
      </c>
      <c r="H45" s="235">
        <v>27</v>
      </c>
      <c r="I45" s="235">
        <v>36</v>
      </c>
      <c r="J45" s="235">
        <v>46</v>
      </c>
      <c r="P45" s="147"/>
      <c r="Q45" s="50">
        <v>1</v>
      </c>
      <c r="S45" s="229">
        <v>2</v>
      </c>
      <c r="T45" s="229">
        <v>0</v>
      </c>
      <c r="U45" s="50">
        <v>1</v>
      </c>
      <c r="V45" s="50">
        <v>200</v>
      </c>
    </row>
    <row r="46" spans="1:22" x14ac:dyDescent="0.2">
      <c r="A46" s="50">
        <v>44</v>
      </c>
      <c r="B46" s="232">
        <v>44049</v>
      </c>
      <c r="C46" s="233">
        <v>30</v>
      </c>
      <c r="D46" s="234" t="s">
        <v>799</v>
      </c>
      <c r="E46" s="235">
        <v>3</v>
      </c>
      <c r="F46" s="235">
        <v>7</v>
      </c>
      <c r="G46" s="235">
        <v>12</v>
      </c>
      <c r="H46" s="235">
        <v>27</v>
      </c>
      <c r="I46" s="235">
        <v>36</v>
      </c>
      <c r="J46" s="235">
        <v>47</v>
      </c>
      <c r="P46" s="147"/>
      <c r="Q46" s="50">
        <v>2</v>
      </c>
      <c r="S46" s="229">
        <v>2</v>
      </c>
      <c r="T46" s="229">
        <v>0</v>
      </c>
      <c r="U46" s="50">
        <v>1</v>
      </c>
      <c r="V46" s="50">
        <v>400</v>
      </c>
    </row>
    <row r="47" spans="1:22" x14ac:dyDescent="0.2">
      <c r="A47" s="50">
        <v>45</v>
      </c>
      <c r="B47" s="232">
        <v>44049</v>
      </c>
      <c r="C47" s="233">
        <v>30</v>
      </c>
      <c r="D47" s="234" t="s">
        <v>799</v>
      </c>
      <c r="E47" s="235">
        <v>3</v>
      </c>
      <c r="F47" s="235">
        <v>7</v>
      </c>
      <c r="G47" s="235">
        <v>12</v>
      </c>
      <c r="H47" s="235">
        <v>27</v>
      </c>
      <c r="I47" s="235">
        <v>40</v>
      </c>
      <c r="J47" s="235">
        <v>42</v>
      </c>
      <c r="P47" s="147"/>
      <c r="Q47" s="50">
        <v>2</v>
      </c>
      <c r="S47" s="229">
        <v>2</v>
      </c>
      <c r="T47" s="229">
        <v>0</v>
      </c>
      <c r="U47" s="50">
        <v>1</v>
      </c>
      <c r="V47" s="50">
        <v>400</v>
      </c>
    </row>
    <row r="48" spans="1:22" x14ac:dyDescent="0.2">
      <c r="A48" s="50">
        <v>46</v>
      </c>
      <c r="B48" s="232">
        <v>44049</v>
      </c>
      <c r="C48" s="233">
        <v>30</v>
      </c>
      <c r="D48" s="234" t="s">
        <v>799</v>
      </c>
      <c r="E48" s="235">
        <v>3</v>
      </c>
      <c r="F48" s="235">
        <v>7</v>
      </c>
      <c r="G48" s="235">
        <v>12</v>
      </c>
      <c r="H48" s="235">
        <v>27</v>
      </c>
      <c r="I48" s="235">
        <v>40</v>
      </c>
      <c r="J48" s="235">
        <v>46</v>
      </c>
      <c r="P48" s="147"/>
      <c r="Q48" s="50">
        <v>1</v>
      </c>
      <c r="S48" s="229">
        <v>2</v>
      </c>
      <c r="T48" s="229">
        <v>0</v>
      </c>
      <c r="U48" s="50">
        <v>1</v>
      </c>
      <c r="V48" s="50">
        <v>200</v>
      </c>
    </row>
    <row r="49" spans="1:22" x14ac:dyDescent="0.2">
      <c r="A49" s="50">
        <v>47</v>
      </c>
      <c r="B49" s="232">
        <v>44049</v>
      </c>
      <c r="C49" s="233">
        <v>30</v>
      </c>
      <c r="D49" s="234" t="s">
        <v>799</v>
      </c>
      <c r="E49" s="235">
        <v>3</v>
      </c>
      <c r="F49" s="235">
        <v>7</v>
      </c>
      <c r="G49" s="235">
        <v>12</v>
      </c>
      <c r="H49" s="235">
        <v>27</v>
      </c>
      <c r="I49" s="235">
        <v>40</v>
      </c>
      <c r="J49" s="235">
        <v>47</v>
      </c>
      <c r="P49" s="147"/>
      <c r="Q49" s="50">
        <v>2</v>
      </c>
      <c r="S49" s="229">
        <v>2</v>
      </c>
      <c r="T49" s="229">
        <v>0</v>
      </c>
      <c r="U49" s="50">
        <v>1</v>
      </c>
      <c r="V49" s="50">
        <v>400</v>
      </c>
    </row>
    <row r="50" spans="1:22" x14ac:dyDescent="0.2">
      <c r="A50" s="50">
        <v>48</v>
      </c>
      <c r="B50" s="232">
        <v>44049</v>
      </c>
      <c r="C50" s="233">
        <v>30</v>
      </c>
      <c r="D50" s="234" t="s">
        <v>799</v>
      </c>
      <c r="E50" s="235">
        <v>3</v>
      </c>
      <c r="F50" s="235">
        <v>7</v>
      </c>
      <c r="G50" s="235">
        <v>12</v>
      </c>
      <c r="H50" s="235">
        <v>27</v>
      </c>
      <c r="I50" s="235">
        <v>42</v>
      </c>
      <c r="J50" s="235">
        <v>46</v>
      </c>
      <c r="P50" s="147"/>
      <c r="Q50" s="50">
        <v>2</v>
      </c>
      <c r="S50" s="229">
        <v>2</v>
      </c>
      <c r="T50" s="229">
        <v>0</v>
      </c>
      <c r="U50" s="50">
        <v>1</v>
      </c>
      <c r="V50" s="50">
        <v>400</v>
      </c>
    </row>
    <row r="51" spans="1:22" x14ac:dyDescent="0.2">
      <c r="A51" s="50">
        <v>49</v>
      </c>
      <c r="B51" s="232">
        <v>44049</v>
      </c>
      <c r="C51" s="233">
        <v>30</v>
      </c>
      <c r="D51" s="234" t="s">
        <v>799</v>
      </c>
      <c r="E51" s="235">
        <v>3</v>
      </c>
      <c r="F51" s="235">
        <v>7</v>
      </c>
      <c r="G51" s="235">
        <v>12</v>
      </c>
      <c r="H51" s="235">
        <v>27</v>
      </c>
      <c r="I51" s="235">
        <v>42</v>
      </c>
      <c r="J51" s="235">
        <v>47</v>
      </c>
      <c r="P51" s="147"/>
      <c r="Q51" s="50">
        <v>3</v>
      </c>
      <c r="S51" s="229">
        <v>2</v>
      </c>
      <c r="T51" s="229">
        <v>0</v>
      </c>
      <c r="U51" s="50">
        <v>1</v>
      </c>
      <c r="V51" s="50">
        <v>800</v>
      </c>
    </row>
    <row r="52" spans="1:22" x14ac:dyDescent="0.2">
      <c r="A52" s="50">
        <v>50</v>
      </c>
      <c r="B52" s="232">
        <v>44049</v>
      </c>
      <c r="C52" s="233">
        <v>30</v>
      </c>
      <c r="D52" s="234" t="s">
        <v>799</v>
      </c>
      <c r="E52" s="235">
        <v>3</v>
      </c>
      <c r="F52" s="235">
        <v>7</v>
      </c>
      <c r="G52" s="235">
        <v>12</v>
      </c>
      <c r="H52" s="235">
        <v>27</v>
      </c>
      <c r="I52" s="235">
        <v>46</v>
      </c>
      <c r="J52" s="235">
        <v>47</v>
      </c>
      <c r="P52" s="147"/>
      <c r="Q52" s="50">
        <v>2</v>
      </c>
      <c r="S52" s="229">
        <v>2</v>
      </c>
      <c r="T52" s="229">
        <v>0</v>
      </c>
      <c r="U52" s="50">
        <v>1</v>
      </c>
      <c r="V52" s="50">
        <v>400</v>
      </c>
    </row>
    <row r="53" spans="1:22" x14ac:dyDescent="0.2">
      <c r="A53" s="50">
        <v>51</v>
      </c>
      <c r="B53" s="232">
        <v>44049</v>
      </c>
      <c r="C53" s="233">
        <v>30</v>
      </c>
      <c r="D53" s="234" t="s">
        <v>799</v>
      </c>
      <c r="E53" s="235">
        <v>3</v>
      </c>
      <c r="F53" s="235">
        <v>7</v>
      </c>
      <c r="G53" s="235">
        <v>12</v>
      </c>
      <c r="H53" s="235">
        <v>34</v>
      </c>
      <c r="I53" s="235">
        <v>36</v>
      </c>
      <c r="J53" s="235">
        <v>40</v>
      </c>
      <c r="P53" s="147"/>
      <c r="S53" s="229">
        <v>2</v>
      </c>
      <c r="T53" s="229">
        <v>0</v>
      </c>
      <c r="U53" s="50">
        <v>0</v>
      </c>
      <c r="V53" s="50">
        <v>0</v>
      </c>
    </row>
    <row r="54" spans="1:22" x14ac:dyDescent="0.2">
      <c r="A54" s="50">
        <v>52</v>
      </c>
      <c r="B54" s="232">
        <v>44049</v>
      </c>
      <c r="C54" s="233">
        <v>30</v>
      </c>
      <c r="D54" s="234" t="s">
        <v>799</v>
      </c>
      <c r="E54" s="235">
        <v>3</v>
      </c>
      <c r="F54" s="235">
        <v>7</v>
      </c>
      <c r="G54" s="235">
        <v>12</v>
      </c>
      <c r="H54" s="235">
        <v>34</v>
      </c>
      <c r="I54" s="235">
        <v>36</v>
      </c>
      <c r="J54" s="235">
        <v>42</v>
      </c>
      <c r="P54" s="147"/>
      <c r="Q54" s="50">
        <v>1</v>
      </c>
      <c r="S54" s="229">
        <v>2</v>
      </c>
      <c r="T54" s="229">
        <v>0</v>
      </c>
      <c r="U54" s="50">
        <v>1</v>
      </c>
      <c r="V54" s="50">
        <v>200</v>
      </c>
    </row>
    <row r="55" spans="1:22" x14ac:dyDescent="0.2">
      <c r="A55" s="50">
        <v>53</v>
      </c>
      <c r="B55" s="232">
        <v>44049</v>
      </c>
      <c r="C55" s="233">
        <v>30</v>
      </c>
      <c r="D55" s="234" t="s">
        <v>799</v>
      </c>
      <c r="E55" s="235">
        <v>3</v>
      </c>
      <c r="F55" s="235">
        <v>7</v>
      </c>
      <c r="G55" s="235">
        <v>12</v>
      </c>
      <c r="H55" s="235">
        <v>34</v>
      </c>
      <c r="I55" s="235">
        <v>36</v>
      </c>
      <c r="J55" s="235">
        <v>46</v>
      </c>
      <c r="P55" s="147"/>
      <c r="S55" s="229">
        <v>2</v>
      </c>
      <c r="T55" s="229">
        <v>0</v>
      </c>
      <c r="U55" s="50">
        <v>0</v>
      </c>
      <c r="V55" s="50">
        <v>0</v>
      </c>
    </row>
    <row r="56" spans="1:22" x14ac:dyDescent="0.2">
      <c r="A56" s="50">
        <v>54</v>
      </c>
      <c r="B56" s="232">
        <v>44049</v>
      </c>
      <c r="C56" s="233">
        <v>30</v>
      </c>
      <c r="D56" s="234" t="s">
        <v>799</v>
      </c>
      <c r="E56" s="235">
        <v>3</v>
      </c>
      <c r="F56" s="235">
        <v>7</v>
      </c>
      <c r="G56" s="235">
        <v>12</v>
      </c>
      <c r="H56" s="235">
        <v>34</v>
      </c>
      <c r="I56" s="235">
        <v>36</v>
      </c>
      <c r="J56" s="235">
        <v>47</v>
      </c>
      <c r="P56" s="147"/>
      <c r="Q56" s="50">
        <v>1</v>
      </c>
      <c r="S56" s="229">
        <v>2</v>
      </c>
      <c r="T56" s="229">
        <v>0</v>
      </c>
      <c r="U56" s="50">
        <v>1</v>
      </c>
      <c r="V56" s="50">
        <v>200</v>
      </c>
    </row>
    <row r="57" spans="1:22" x14ac:dyDescent="0.2">
      <c r="A57" s="50">
        <v>55</v>
      </c>
      <c r="B57" s="232">
        <v>44049</v>
      </c>
      <c r="C57" s="233">
        <v>30</v>
      </c>
      <c r="D57" s="234" t="s">
        <v>799</v>
      </c>
      <c r="E57" s="235">
        <v>3</v>
      </c>
      <c r="F57" s="235">
        <v>7</v>
      </c>
      <c r="G57" s="235">
        <v>12</v>
      </c>
      <c r="H57" s="235">
        <v>34</v>
      </c>
      <c r="I57" s="235">
        <v>40</v>
      </c>
      <c r="J57" s="235">
        <v>42</v>
      </c>
      <c r="P57" s="147"/>
      <c r="Q57" s="50">
        <v>1</v>
      </c>
      <c r="S57" s="229">
        <v>2</v>
      </c>
      <c r="T57" s="229">
        <v>0</v>
      </c>
      <c r="U57" s="50">
        <v>1</v>
      </c>
      <c r="V57" s="50">
        <v>200</v>
      </c>
    </row>
    <row r="58" spans="1:22" x14ac:dyDescent="0.2">
      <c r="A58" s="50">
        <v>56</v>
      </c>
      <c r="B58" s="232">
        <v>44049</v>
      </c>
      <c r="C58" s="233">
        <v>30</v>
      </c>
      <c r="D58" s="234" t="s">
        <v>799</v>
      </c>
      <c r="E58" s="235">
        <v>3</v>
      </c>
      <c r="F58" s="235">
        <v>7</v>
      </c>
      <c r="G58" s="235">
        <v>12</v>
      </c>
      <c r="H58" s="235">
        <v>34</v>
      </c>
      <c r="I58" s="235">
        <v>40</v>
      </c>
      <c r="J58" s="235">
        <v>46</v>
      </c>
      <c r="P58" s="147"/>
      <c r="S58" s="229">
        <v>2</v>
      </c>
      <c r="T58" s="229">
        <v>0</v>
      </c>
      <c r="U58" s="50">
        <v>0</v>
      </c>
      <c r="V58" s="50">
        <v>0</v>
      </c>
    </row>
    <row r="59" spans="1:22" x14ac:dyDescent="0.2">
      <c r="A59" s="50">
        <v>57</v>
      </c>
      <c r="B59" s="232">
        <v>44049</v>
      </c>
      <c r="C59" s="233">
        <v>30</v>
      </c>
      <c r="D59" s="234" t="s">
        <v>799</v>
      </c>
      <c r="E59" s="235">
        <v>3</v>
      </c>
      <c r="F59" s="235">
        <v>7</v>
      </c>
      <c r="G59" s="235">
        <v>12</v>
      </c>
      <c r="H59" s="235">
        <v>34</v>
      </c>
      <c r="I59" s="235">
        <v>40</v>
      </c>
      <c r="J59" s="235">
        <v>47</v>
      </c>
      <c r="P59" s="147"/>
      <c r="Q59" s="50">
        <v>1</v>
      </c>
      <c r="S59" s="229">
        <v>2</v>
      </c>
      <c r="T59" s="229">
        <v>0</v>
      </c>
      <c r="U59" s="50">
        <v>1</v>
      </c>
      <c r="V59" s="50">
        <v>200</v>
      </c>
    </row>
    <row r="60" spans="1:22" x14ac:dyDescent="0.2">
      <c r="A60" s="50">
        <v>58</v>
      </c>
      <c r="B60" s="232">
        <v>44049</v>
      </c>
      <c r="C60" s="233">
        <v>30</v>
      </c>
      <c r="D60" s="234" t="s">
        <v>799</v>
      </c>
      <c r="E60" s="235">
        <v>3</v>
      </c>
      <c r="F60" s="235">
        <v>7</v>
      </c>
      <c r="G60" s="235">
        <v>12</v>
      </c>
      <c r="H60" s="235">
        <v>34</v>
      </c>
      <c r="I60" s="235">
        <v>42</v>
      </c>
      <c r="J60" s="235">
        <v>46</v>
      </c>
      <c r="P60" s="147"/>
      <c r="Q60" s="50">
        <v>1</v>
      </c>
      <c r="S60" s="229">
        <v>2</v>
      </c>
      <c r="T60" s="229">
        <v>0</v>
      </c>
      <c r="U60" s="50">
        <v>1</v>
      </c>
      <c r="V60" s="50">
        <v>200</v>
      </c>
    </row>
    <row r="61" spans="1:22" x14ac:dyDescent="0.2">
      <c r="A61" s="50">
        <v>59</v>
      </c>
      <c r="B61" s="232">
        <v>44049</v>
      </c>
      <c r="C61" s="233">
        <v>30</v>
      </c>
      <c r="D61" s="234" t="s">
        <v>799</v>
      </c>
      <c r="E61" s="235">
        <v>3</v>
      </c>
      <c r="F61" s="235">
        <v>7</v>
      </c>
      <c r="G61" s="235">
        <v>12</v>
      </c>
      <c r="H61" s="235">
        <v>34</v>
      </c>
      <c r="I61" s="235">
        <v>42</v>
      </c>
      <c r="J61" s="235">
        <v>47</v>
      </c>
      <c r="P61" s="147"/>
      <c r="Q61" s="50">
        <v>2</v>
      </c>
      <c r="S61" s="229">
        <v>2</v>
      </c>
      <c r="T61" s="229">
        <v>0</v>
      </c>
      <c r="U61" s="50">
        <v>1</v>
      </c>
      <c r="V61" s="50">
        <v>400</v>
      </c>
    </row>
    <row r="62" spans="1:22" x14ac:dyDescent="0.2">
      <c r="A62" s="50">
        <v>60</v>
      </c>
      <c r="B62" s="232">
        <v>44049</v>
      </c>
      <c r="C62" s="233">
        <v>30</v>
      </c>
      <c r="D62" s="234" t="s">
        <v>799</v>
      </c>
      <c r="E62" s="235">
        <v>3</v>
      </c>
      <c r="F62" s="235">
        <v>7</v>
      </c>
      <c r="G62" s="235">
        <v>12</v>
      </c>
      <c r="H62" s="235">
        <v>34</v>
      </c>
      <c r="I62" s="235">
        <v>46</v>
      </c>
      <c r="J62" s="235">
        <v>47</v>
      </c>
      <c r="P62" s="147"/>
      <c r="Q62" s="50">
        <v>1</v>
      </c>
      <c r="S62" s="229">
        <v>2</v>
      </c>
      <c r="T62" s="229">
        <v>0</v>
      </c>
      <c r="U62" s="50">
        <v>1</v>
      </c>
      <c r="V62" s="50">
        <v>200</v>
      </c>
    </row>
    <row r="63" spans="1:22" x14ac:dyDescent="0.2">
      <c r="A63" s="50">
        <v>61</v>
      </c>
      <c r="B63" s="232">
        <v>44049</v>
      </c>
      <c r="C63" s="233">
        <v>30</v>
      </c>
      <c r="D63" s="234" t="s">
        <v>799</v>
      </c>
      <c r="E63" s="235">
        <v>3</v>
      </c>
      <c r="F63" s="235">
        <v>7</v>
      </c>
      <c r="G63" s="235">
        <v>12</v>
      </c>
      <c r="H63" s="235">
        <v>36</v>
      </c>
      <c r="I63" s="235">
        <v>40</v>
      </c>
      <c r="J63" s="235">
        <v>42</v>
      </c>
      <c r="P63" s="147"/>
      <c r="Q63" s="50">
        <v>1</v>
      </c>
      <c r="S63" s="229">
        <v>2</v>
      </c>
      <c r="T63" s="229">
        <v>0</v>
      </c>
      <c r="U63" s="50">
        <v>1</v>
      </c>
      <c r="V63" s="50">
        <v>200</v>
      </c>
    </row>
    <row r="64" spans="1:22" x14ac:dyDescent="0.2">
      <c r="A64" s="50">
        <v>62</v>
      </c>
      <c r="B64" s="232">
        <v>44049</v>
      </c>
      <c r="C64" s="233">
        <v>30</v>
      </c>
      <c r="D64" s="234" t="s">
        <v>799</v>
      </c>
      <c r="E64" s="235">
        <v>3</v>
      </c>
      <c r="F64" s="235">
        <v>7</v>
      </c>
      <c r="G64" s="235">
        <v>12</v>
      </c>
      <c r="H64" s="235">
        <v>36</v>
      </c>
      <c r="I64" s="235">
        <v>40</v>
      </c>
      <c r="J64" s="235">
        <v>46</v>
      </c>
      <c r="P64" s="147"/>
      <c r="S64" s="229">
        <v>2</v>
      </c>
      <c r="T64" s="229">
        <v>0</v>
      </c>
      <c r="U64" s="50">
        <v>0</v>
      </c>
      <c r="V64" s="50">
        <v>0</v>
      </c>
    </row>
    <row r="65" spans="1:22" x14ac:dyDescent="0.2">
      <c r="A65" s="50">
        <v>63</v>
      </c>
      <c r="B65" s="232">
        <v>44049</v>
      </c>
      <c r="C65" s="233">
        <v>30</v>
      </c>
      <c r="D65" s="234" t="s">
        <v>799</v>
      </c>
      <c r="E65" s="235">
        <v>3</v>
      </c>
      <c r="F65" s="235">
        <v>7</v>
      </c>
      <c r="G65" s="235">
        <v>12</v>
      </c>
      <c r="H65" s="235">
        <v>36</v>
      </c>
      <c r="I65" s="235">
        <v>40</v>
      </c>
      <c r="J65" s="235">
        <v>47</v>
      </c>
      <c r="P65" s="147"/>
      <c r="Q65" s="50">
        <v>1</v>
      </c>
      <c r="S65" s="229">
        <v>2</v>
      </c>
      <c r="T65" s="229">
        <v>0</v>
      </c>
      <c r="U65" s="50">
        <v>1</v>
      </c>
      <c r="V65" s="50">
        <v>200</v>
      </c>
    </row>
    <row r="66" spans="1:22" x14ac:dyDescent="0.2">
      <c r="A66" s="50">
        <v>64</v>
      </c>
      <c r="B66" s="232">
        <v>44049</v>
      </c>
      <c r="C66" s="233">
        <v>30</v>
      </c>
      <c r="D66" s="234" t="s">
        <v>799</v>
      </c>
      <c r="E66" s="235">
        <v>3</v>
      </c>
      <c r="F66" s="235">
        <v>7</v>
      </c>
      <c r="G66" s="235">
        <v>12</v>
      </c>
      <c r="H66" s="235">
        <v>36</v>
      </c>
      <c r="I66" s="235">
        <v>42</v>
      </c>
      <c r="J66" s="235">
        <v>46</v>
      </c>
      <c r="P66" s="147"/>
      <c r="Q66" s="50">
        <v>1</v>
      </c>
      <c r="S66" s="229">
        <v>2</v>
      </c>
      <c r="T66" s="229">
        <v>0</v>
      </c>
      <c r="U66" s="50">
        <v>1</v>
      </c>
      <c r="V66" s="50">
        <v>200</v>
      </c>
    </row>
    <row r="67" spans="1:22" x14ac:dyDescent="0.2">
      <c r="A67" s="50">
        <v>65</v>
      </c>
      <c r="B67" s="232">
        <v>44049</v>
      </c>
      <c r="C67" s="233">
        <v>30</v>
      </c>
      <c r="D67" s="234" t="s">
        <v>799</v>
      </c>
      <c r="E67" s="235">
        <v>3</v>
      </c>
      <c r="F67" s="235">
        <v>7</v>
      </c>
      <c r="G67" s="235">
        <v>12</v>
      </c>
      <c r="H67" s="235">
        <v>36</v>
      </c>
      <c r="I67" s="235">
        <v>42</v>
      </c>
      <c r="J67" s="235">
        <v>47</v>
      </c>
      <c r="P67" s="147"/>
      <c r="Q67" s="50">
        <v>2</v>
      </c>
      <c r="S67" s="229">
        <v>2</v>
      </c>
      <c r="T67" s="229">
        <v>0</v>
      </c>
      <c r="U67" s="50">
        <v>1</v>
      </c>
      <c r="V67" s="50">
        <v>400</v>
      </c>
    </row>
    <row r="68" spans="1:22" x14ac:dyDescent="0.2">
      <c r="A68" s="50">
        <v>66</v>
      </c>
      <c r="B68" s="232">
        <v>44049</v>
      </c>
      <c r="C68" s="233">
        <v>30</v>
      </c>
      <c r="D68" s="234" t="s">
        <v>799</v>
      </c>
      <c r="E68" s="235">
        <v>3</v>
      </c>
      <c r="F68" s="235">
        <v>7</v>
      </c>
      <c r="G68" s="235">
        <v>12</v>
      </c>
      <c r="H68" s="235">
        <v>36</v>
      </c>
      <c r="I68" s="235">
        <v>46</v>
      </c>
      <c r="J68" s="235">
        <v>47</v>
      </c>
      <c r="P68" s="147"/>
      <c r="Q68" s="50">
        <v>1</v>
      </c>
      <c r="S68" s="229">
        <v>2</v>
      </c>
      <c r="T68" s="229">
        <v>0</v>
      </c>
      <c r="U68" s="50">
        <v>1</v>
      </c>
      <c r="V68" s="50">
        <v>200</v>
      </c>
    </row>
    <row r="69" spans="1:22" x14ac:dyDescent="0.2">
      <c r="A69" s="50">
        <v>67</v>
      </c>
      <c r="B69" s="232">
        <v>44049</v>
      </c>
      <c r="C69" s="233">
        <v>30</v>
      </c>
      <c r="D69" s="234" t="s">
        <v>799</v>
      </c>
      <c r="E69" s="235">
        <v>3</v>
      </c>
      <c r="F69" s="235">
        <v>7</v>
      </c>
      <c r="G69" s="235">
        <v>13</v>
      </c>
      <c r="H69" s="235">
        <v>14</v>
      </c>
      <c r="I69" s="235">
        <v>27</v>
      </c>
      <c r="J69" s="235">
        <v>34</v>
      </c>
      <c r="P69" s="147"/>
      <c r="Q69" s="50">
        <v>1</v>
      </c>
      <c r="S69" s="229">
        <v>2</v>
      </c>
      <c r="T69" s="229">
        <v>0</v>
      </c>
      <c r="U69" s="50">
        <v>1</v>
      </c>
      <c r="V69" s="50">
        <v>200</v>
      </c>
    </row>
    <row r="70" spans="1:22" x14ac:dyDescent="0.2">
      <c r="A70" s="50">
        <v>68</v>
      </c>
      <c r="B70" s="232">
        <v>44049</v>
      </c>
      <c r="C70" s="233">
        <v>30</v>
      </c>
      <c r="D70" s="234" t="s">
        <v>799</v>
      </c>
      <c r="E70" s="235">
        <v>3</v>
      </c>
      <c r="F70" s="235">
        <v>7</v>
      </c>
      <c r="G70" s="235">
        <v>13</v>
      </c>
      <c r="H70" s="235">
        <v>14</v>
      </c>
      <c r="I70" s="235">
        <v>27</v>
      </c>
      <c r="J70" s="235">
        <v>36</v>
      </c>
      <c r="P70" s="147"/>
      <c r="Q70" s="50">
        <v>1</v>
      </c>
      <c r="S70" s="229">
        <v>2</v>
      </c>
      <c r="T70" s="229">
        <v>0</v>
      </c>
      <c r="U70" s="50">
        <v>1</v>
      </c>
      <c r="V70" s="50">
        <v>200</v>
      </c>
    </row>
    <row r="71" spans="1:22" x14ac:dyDescent="0.2">
      <c r="A71" s="50">
        <v>69</v>
      </c>
      <c r="B71" s="232">
        <v>44049</v>
      </c>
      <c r="C71" s="233">
        <v>30</v>
      </c>
      <c r="D71" s="234" t="s">
        <v>799</v>
      </c>
      <c r="E71" s="235">
        <v>3</v>
      </c>
      <c r="F71" s="235">
        <v>7</v>
      </c>
      <c r="G71" s="235">
        <v>13</v>
      </c>
      <c r="H71" s="235">
        <v>14</v>
      </c>
      <c r="I71" s="235">
        <v>27</v>
      </c>
      <c r="J71" s="235">
        <v>40</v>
      </c>
      <c r="P71" s="147"/>
      <c r="Q71" s="50">
        <v>1</v>
      </c>
      <c r="S71" s="229">
        <v>2</v>
      </c>
      <c r="T71" s="229">
        <v>0</v>
      </c>
      <c r="U71" s="50">
        <v>1</v>
      </c>
      <c r="V71" s="50">
        <v>200</v>
      </c>
    </row>
    <row r="72" spans="1:22" x14ac:dyDescent="0.2">
      <c r="A72" s="50">
        <v>70</v>
      </c>
      <c r="B72" s="232">
        <v>44049</v>
      </c>
      <c r="C72" s="233">
        <v>30</v>
      </c>
      <c r="D72" s="234" t="s">
        <v>799</v>
      </c>
      <c r="E72" s="235">
        <v>3</v>
      </c>
      <c r="F72" s="235">
        <v>7</v>
      </c>
      <c r="G72" s="235">
        <v>13</v>
      </c>
      <c r="H72" s="235">
        <v>14</v>
      </c>
      <c r="I72" s="235">
        <v>27</v>
      </c>
      <c r="J72" s="235">
        <v>42</v>
      </c>
      <c r="P72" s="147"/>
      <c r="Q72" s="50">
        <v>2</v>
      </c>
      <c r="S72" s="229">
        <v>2</v>
      </c>
      <c r="T72" s="229">
        <v>0</v>
      </c>
      <c r="U72" s="50">
        <v>1</v>
      </c>
      <c r="V72" s="50">
        <v>400</v>
      </c>
    </row>
    <row r="73" spans="1:22" x14ac:dyDescent="0.2">
      <c r="A73" s="50">
        <v>71</v>
      </c>
      <c r="B73" s="232">
        <v>44049</v>
      </c>
      <c r="C73" s="233">
        <v>30</v>
      </c>
      <c r="D73" s="234" t="s">
        <v>799</v>
      </c>
      <c r="E73" s="235">
        <v>3</v>
      </c>
      <c r="F73" s="235">
        <v>7</v>
      </c>
      <c r="G73" s="235">
        <v>13</v>
      </c>
      <c r="H73" s="235">
        <v>14</v>
      </c>
      <c r="I73" s="235">
        <v>27</v>
      </c>
      <c r="J73" s="235">
        <v>46</v>
      </c>
      <c r="P73" s="147"/>
      <c r="Q73" s="50">
        <v>1</v>
      </c>
      <c r="S73" s="229">
        <v>2</v>
      </c>
      <c r="T73" s="229">
        <v>0</v>
      </c>
      <c r="U73" s="50">
        <v>1</v>
      </c>
      <c r="V73" s="50">
        <v>200</v>
      </c>
    </row>
    <row r="74" spans="1:22" x14ac:dyDescent="0.2">
      <c r="A74" s="50">
        <v>72</v>
      </c>
      <c r="B74" s="232">
        <v>44049</v>
      </c>
      <c r="C74" s="233">
        <v>30</v>
      </c>
      <c r="D74" s="234" t="s">
        <v>799</v>
      </c>
      <c r="E74" s="235">
        <v>3</v>
      </c>
      <c r="F74" s="235">
        <v>7</v>
      </c>
      <c r="G74" s="235">
        <v>13</v>
      </c>
      <c r="H74" s="235">
        <v>14</v>
      </c>
      <c r="I74" s="235">
        <v>34</v>
      </c>
      <c r="J74" s="235">
        <v>40</v>
      </c>
      <c r="P74" s="147"/>
      <c r="S74" s="229">
        <v>2</v>
      </c>
      <c r="T74" s="229">
        <v>0</v>
      </c>
      <c r="U74" s="50">
        <v>0</v>
      </c>
      <c r="V74" s="50">
        <v>0</v>
      </c>
    </row>
    <row r="75" spans="1:22" x14ac:dyDescent="0.2">
      <c r="A75" s="50">
        <v>73</v>
      </c>
      <c r="B75" s="232">
        <v>44049</v>
      </c>
      <c r="C75" s="233">
        <v>30</v>
      </c>
      <c r="D75" s="234" t="s">
        <v>799</v>
      </c>
      <c r="E75" s="235">
        <v>3</v>
      </c>
      <c r="F75" s="235">
        <v>7</v>
      </c>
      <c r="G75" s="235">
        <v>13</v>
      </c>
      <c r="H75" s="235">
        <v>14</v>
      </c>
      <c r="I75" s="235">
        <v>34</v>
      </c>
      <c r="J75" s="235">
        <v>42</v>
      </c>
      <c r="P75" s="147"/>
      <c r="Q75" s="50">
        <v>1</v>
      </c>
      <c r="S75" s="229">
        <v>2</v>
      </c>
      <c r="T75" s="229">
        <v>0</v>
      </c>
      <c r="U75" s="50">
        <v>1</v>
      </c>
      <c r="V75" s="50">
        <v>200</v>
      </c>
    </row>
    <row r="76" spans="1:22" x14ac:dyDescent="0.2">
      <c r="A76" s="50">
        <v>74</v>
      </c>
      <c r="B76" s="232">
        <v>44049</v>
      </c>
      <c r="C76" s="233">
        <v>30</v>
      </c>
      <c r="D76" s="234" t="s">
        <v>799</v>
      </c>
      <c r="E76" s="235">
        <v>3</v>
      </c>
      <c r="F76" s="235">
        <v>7</v>
      </c>
      <c r="G76" s="235">
        <v>13</v>
      </c>
      <c r="H76" s="235">
        <v>14</v>
      </c>
      <c r="I76" s="235">
        <v>34</v>
      </c>
      <c r="J76" s="235">
        <v>46</v>
      </c>
      <c r="P76" s="147"/>
      <c r="S76" s="229">
        <v>2</v>
      </c>
      <c r="T76" s="229">
        <v>0</v>
      </c>
      <c r="U76" s="50">
        <v>0</v>
      </c>
      <c r="V76" s="50">
        <v>0</v>
      </c>
    </row>
    <row r="77" spans="1:22" x14ac:dyDescent="0.2">
      <c r="A77" s="50">
        <v>75</v>
      </c>
      <c r="B77" s="232">
        <v>44049</v>
      </c>
      <c r="C77" s="233">
        <v>30</v>
      </c>
      <c r="D77" s="234" t="s">
        <v>799</v>
      </c>
      <c r="E77" s="235">
        <v>3</v>
      </c>
      <c r="F77" s="235">
        <v>7</v>
      </c>
      <c r="G77" s="235">
        <v>13</v>
      </c>
      <c r="H77" s="235">
        <v>14</v>
      </c>
      <c r="I77" s="235">
        <v>34</v>
      </c>
      <c r="J77" s="235">
        <v>47</v>
      </c>
      <c r="P77" s="147"/>
      <c r="Q77" s="50">
        <v>1</v>
      </c>
      <c r="S77" s="229">
        <v>2</v>
      </c>
      <c r="T77" s="229">
        <v>0</v>
      </c>
      <c r="U77" s="50">
        <v>1</v>
      </c>
      <c r="V77" s="50">
        <v>200</v>
      </c>
    </row>
    <row r="78" spans="1:22" x14ac:dyDescent="0.2">
      <c r="A78" s="50">
        <v>76</v>
      </c>
      <c r="B78" s="232">
        <v>44049</v>
      </c>
      <c r="C78" s="233">
        <v>30</v>
      </c>
      <c r="D78" s="234" t="s">
        <v>799</v>
      </c>
      <c r="E78" s="235">
        <v>3</v>
      </c>
      <c r="F78" s="235">
        <v>7</v>
      </c>
      <c r="G78" s="235">
        <v>13</v>
      </c>
      <c r="H78" s="235">
        <v>14</v>
      </c>
      <c r="I78" s="235">
        <v>36</v>
      </c>
      <c r="J78" s="235">
        <v>40</v>
      </c>
      <c r="P78" s="147"/>
      <c r="S78" s="229">
        <v>2</v>
      </c>
      <c r="T78" s="229">
        <v>0</v>
      </c>
      <c r="U78" s="50">
        <v>0</v>
      </c>
      <c r="V78" s="50">
        <v>0</v>
      </c>
    </row>
    <row r="79" spans="1:22" x14ac:dyDescent="0.2">
      <c r="A79" s="50">
        <v>77</v>
      </c>
      <c r="B79" s="232">
        <v>44049</v>
      </c>
      <c r="C79" s="233">
        <v>30</v>
      </c>
      <c r="D79" s="234" t="s">
        <v>799</v>
      </c>
      <c r="E79" s="235">
        <v>3</v>
      </c>
      <c r="F79" s="235">
        <v>7</v>
      </c>
      <c r="G79" s="235">
        <v>13</v>
      </c>
      <c r="H79" s="235">
        <v>14</v>
      </c>
      <c r="I79" s="235">
        <v>36</v>
      </c>
      <c r="J79" s="235">
        <v>42</v>
      </c>
      <c r="P79" s="147"/>
      <c r="Q79" s="50">
        <v>1</v>
      </c>
      <c r="S79" s="229">
        <v>2</v>
      </c>
      <c r="T79" s="229">
        <v>0</v>
      </c>
      <c r="U79" s="50">
        <v>1</v>
      </c>
      <c r="V79" s="50">
        <v>200</v>
      </c>
    </row>
    <row r="80" spans="1:22" x14ac:dyDescent="0.2">
      <c r="A80" s="50">
        <v>78</v>
      </c>
      <c r="B80" s="232">
        <v>44049</v>
      </c>
      <c r="C80" s="233">
        <v>30</v>
      </c>
      <c r="D80" s="234" t="s">
        <v>799</v>
      </c>
      <c r="E80" s="235">
        <v>3</v>
      </c>
      <c r="F80" s="235">
        <v>7</v>
      </c>
      <c r="G80" s="235">
        <v>13</v>
      </c>
      <c r="H80" s="235">
        <v>14</v>
      </c>
      <c r="I80" s="235">
        <v>36</v>
      </c>
      <c r="J80" s="235">
        <v>46</v>
      </c>
      <c r="P80" s="147"/>
      <c r="S80" s="229">
        <v>2</v>
      </c>
      <c r="T80" s="229">
        <v>0</v>
      </c>
      <c r="U80" s="50">
        <v>0</v>
      </c>
      <c r="V80" s="50">
        <v>0</v>
      </c>
    </row>
    <row r="81" spans="1:22" x14ac:dyDescent="0.2">
      <c r="A81" s="50">
        <v>79</v>
      </c>
      <c r="B81" s="232">
        <v>44049</v>
      </c>
      <c r="C81" s="233">
        <v>30</v>
      </c>
      <c r="D81" s="234" t="s">
        <v>799</v>
      </c>
      <c r="E81" s="235">
        <v>3</v>
      </c>
      <c r="F81" s="235">
        <v>7</v>
      </c>
      <c r="G81" s="235">
        <v>13</v>
      </c>
      <c r="H81" s="235">
        <v>14</v>
      </c>
      <c r="I81" s="235">
        <v>36</v>
      </c>
      <c r="J81" s="235">
        <v>47</v>
      </c>
      <c r="P81" s="147"/>
      <c r="Q81" s="50">
        <v>1</v>
      </c>
      <c r="S81" s="229">
        <v>2</v>
      </c>
      <c r="T81" s="229">
        <v>0</v>
      </c>
      <c r="U81" s="50">
        <v>1</v>
      </c>
      <c r="V81" s="50">
        <v>200</v>
      </c>
    </row>
    <row r="82" spans="1:22" x14ac:dyDescent="0.2">
      <c r="A82" s="50">
        <v>80</v>
      </c>
      <c r="B82" s="232">
        <v>44049</v>
      </c>
      <c r="C82" s="233">
        <v>30</v>
      </c>
      <c r="D82" s="234" t="s">
        <v>799</v>
      </c>
      <c r="E82" s="235">
        <v>3</v>
      </c>
      <c r="F82" s="235">
        <v>7</v>
      </c>
      <c r="G82" s="235">
        <v>13</v>
      </c>
      <c r="H82" s="235">
        <v>27</v>
      </c>
      <c r="I82" s="235">
        <v>34</v>
      </c>
      <c r="J82" s="235">
        <v>36</v>
      </c>
      <c r="P82" s="147"/>
      <c r="Q82" s="50">
        <v>1</v>
      </c>
      <c r="S82" s="229">
        <v>2</v>
      </c>
      <c r="T82" s="229">
        <v>0</v>
      </c>
      <c r="U82" s="50">
        <v>1</v>
      </c>
      <c r="V82" s="50">
        <v>200</v>
      </c>
    </row>
    <row r="83" spans="1:22" x14ac:dyDescent="0.2">
      <c r="A83" s="50">
        <v>81</v>
      </c>
      <c r="B83" s="232">
        <v>44049</v>
      </c>
      <c r="C83" s="233">
        <v>30</v>
      </c>
      <c r="D83" s="234" t="s">
        <v>799</v>
      </c>
      <c r="E83" s="235">
        <v>3</v>
      </c>
      <c r="F83" s="235">
        <v>7</v>
      </c>
      <c r="G83" s="235">
        <v>13</v>
      </c>
      <c r="H83" s="235">
        <v>27</v>
      </c>
      <c r="I83" s="235">
        <v>34</v>
      </c>
      <c r="J83" s="235">
        <v>40</v>
      </c>
      <c r="P83" s="147"/>
      <c r="Q83" s="50">
        <v>1</v>
      </c>
      <c r="S83" s="229">
        <v>2</v>
      </c>
      <c r="T83" s="229">
        <v>0</v>
      </c>
      <c r="U83" s="50">
        <v>1</v>
      </c>
      <c r="V83" s="50">
        <v>200</v>
      </c>
    </row>
    <row r="84" spans="1:22" x14ac:dyDescent="0.2">
      <c r="A84" s="50">
        <v>82</v>
      </c>
      <c r="B84" s="232">
        <v>44049</v>
      </c>
      <c r="C84" s="233">
        <v>30</v>
      </c>
      <c r="D84" s="234" t="s">
        <v>799</v>
      </c>
      <c r="E84" s="235">
        <v>3</v>
      </c>
      <c r="F84" s="235">
        <v>7</v>
      </c>
      <c r="G84" s="235">
        <v>13</v>
      </c>
      <c r="H84" s="235">
        <v>27</v>
      </c>
      <c r="I84" s="235">
        <v>34</v>
      </c>
      <c r="J84" s="235">
        <v>42</v>
      </c>
      <c r="P84" s="147"/>
      <c r="Q84" s="50">
        <v>2</v>
      </c>
      <c r="S84" s="229">
        <v>2</v>
      </c>
      <c r="T84" s="229">
        <v>0</v>
      </c>
      <c r="U84" s="50">
        <v>1</v>
      </c>
      <c r="V84" s="50">
        <v>400</v>
      </c>
    </row>
    <row r="85" spans="1:22" x14ac:dyDescent="0.2">
      <c r="A85" s="50">
        <v>83</v>
      </c>
      <c r="B85" s="232">
        <v>44049</v>
      </c>
      <c r="C85" s="233">
        <v>30</v>
      </c>
      <c r="D85" s="234" t="s">
        <v>799</v>
      </c>
      <c r="E85" s="235">
        <v>3</v>
      </c>
      <c r="F85" s="235">
        <v>7</v>
      </c>
      <c r="G85" s="235">
        <v>13</v>
      </c>
      <c r="H85" s="235">
        <v>27</v>
      </c>
      <c r="I85" s="235">
        <v>34</v>
      </c>
      <c r="J85" s="235">
        <v>46</v>
      </c>
      <c r="P85" s="147"/>
      <c r="Q85" s="50">
        <v>1</v>
      </c>
      <c r="S85" s="229">
        <v>2</v>
      </c>
      <c r="T85" s="229">
        <v>0</v>
      </c>
      <c r="U85" s="50">
        <v>1</v>
      </c>
      <c r="V85" s="50">
        <v>200</v>
      </c>
    </row>
    <row r="86" spans="1:22" x14ac:dyDescent="0.2">
      <c r="A86" s="50">
        <v>84</v>
      </c>
      <c r="B86" s="232">
        <v>44049</v>
      </c>
      <c r="C86" s="233">
        <v>30</v>
      </c>
      <c r="D86" s="234" t="s">
        <v>799</v>
      </c>
      <c r="E86" s="235">
        <v>3</v>
      </c>
      <c r="F86" s="235">
        <v>7</v>
      </c>
      <c r="G86" s="235">
        <v>13</v>
      </c>
      <c r="H86" s="235">
        <v>27</v>
      </c>
      <c r="I86" s="235">
        <v>36</v>
      </c>
      <c r="J86" s="235">
        <v>40</v>
      </c>
      <c r="P86" s="147"/>
      <c r="Q86" s="50">
        <v>1</v>
      </c>
      <c r="S86" s="229">
        <v>2</v>
      </c>
      <c r="T86" s="229">
        <v>0</v>
      </c>
      <c r="U86" s="50">
        <v>1</v>
      </c>
      <c r="V86" s="50">
        <v>200</v>
      </c>
    </row>
    <row r="87" spans="1:22" x14ac:dyDescent="0.2">
      <c r="A87" s="50">
        <v>85</v>
      </c>
      <c r="B87" s="232">
        <v>44049</v>
      </c>
      <c r="C87" s="233">
        <v>30</v>
      </c>
      <c r="D87" s="234" t="s">
        <v>799</v>
      </c>
      <c r="E87" s="235">
        <v>3</v>
      </c>
      <c r="F87" s="235">
        <v>7</v>
      </c>
      <c r="G87" s="235">
        <v>13</v>
      </c>
      <c r="H87" s="235">
        <v>27</v>
      </c>
      <c r="I87" s="235">
        <v>36</v>
      </c>
      <c r="J87" s="235">
        <v>42</v>
      </c>
      <c r="P87" s="147"/>
      <c r="Q87" s="50">
        <v>2</v>
      </c>
      <c r="S87" s="229">
        <v>2</v>
      </c>
      <c r="T87" s="229">
        <v>0</v>
      </c>
      <c r="U87" s="50">
        <v>1</v>
      </c>
      <c r="V87" s="50">
        <v>400</v>
      </c>
    </row>
    <row r="88" spans="1:22" x14ac:dyDescent="0.2">
      <c r="A88" s="50">
        <v>86</v>
      </c>
      <c r="B88" s="232">
        <v>44049</v>
      </c>
      <c r="C88" s="233">
        <v>30</v>
      </c>
      <c r="D88" s="234" t="s">
        <v>799</v>
      </c>
      <c r="E88" s="235">
        <v>3</v>
      </c>
      <c r="F88" s="235">
        <v>7</v>
      </c>
      <c r="G88" s="235">
        <v>13</v>
      </c>
      <c r="H88" s="235">
        <v>27</v>
      </c>
      <c r="I88" s="235">
        <v>36</v>
      </c>
      <c r="J88" s="235">
        <v>46</v>
      </c>
      <c r="P88" s="147"/>
      <c r="Q88" s="50">
        <v>1</v>
      </c>
      <c r="S88" s="229">
        <v>2</v>
      </c>
      <c r="T88" s="229">
        <v>0</v>
      </c>
      <c r="U88" s="50">
        <v>1</v>
      </c>
      <c r="V88" s="50">
        <v>200</v>
      </c>
    </row>
    <row r="89" spans="1:22" x14ac:dyDescent="0.2">
      <c r="A89" s="50">
        <v>87</v>
      </c>
      <c r="B89" s="232">
        <v>44049</v>
      </c>
      <c r="C89" s="233">
        <v>30</v>
      </c>
      <c r="D89" s="234" t="s">
        <v>799</v>
      </c>
      <c r="E89" s="235">
        <v>3</v>
      </c>
      <c r="F89" s="235">
        <v>7</v>
      </c>
      <c r="G89" s="235">
        <v>13</v>
      </c>
      <c r="H89" s="235">
        <v>27</v>
      </c>
      <c r="I89" s="235">
        <v>40</v>
      </c>
      <c r="J89" s="235">
        <v>42</v>
      </c>
      <c r="P89" s="147"/>
      <c r="Q89" s="50">
        <v>2</v>
      </c>
      <c r="S89" s="229">
        <v>2</v>
      </c>
      <c r="T89" s="229">
        <v>0</v>
      </c>
      <c r="U89" s="50">
        <v>1</v>
      </c>
      <c r="V89" s="50">
        <v>400</v>
      </c>
    </row>
    <row r="90" spans="1:22" x14ac:dyDescent="0.2">
      <c r="A90" s="50">
        <v>88</v>
      </c>
      <c r="B90" s="232">
        <v>44049</v>
      </c>
      <c r="C90" s="233">
        <v>30</v>
      </c>
      <c r="D90" s="234" t="s">
        <v>799</v>
      </c>
      <c r="E90" s="235">
        <v>3</v>
      </c>
      <c r="F90" s="235">
        <v>7</v>
      </c>
      <c r="G90" s="235">
        <v>13</v>
      </c>
      <c r="H90" s="235">
        <v>27</v>
      </c>
      <c r="I90" s="235">
        <v>40</v>
      </c>
      <c r="J90" s="235">
        <v>46</v>
      </c>
      <c r="P90" s="147"/>
      <c r="Q90" s="50">
        <v>1</v>
      </c>
      <c r="S90" s="229">
        <v>2</v>
      </c>
      <c r="T90" s="229">
        <v>0</v>
      </c>
      <c r="U90" s="50">
        <v>1</v>
      </c>
      <c r="V90" s="50">
        <v>200</v>
      </c>
    </row>
    <row r="91" spans="1:22" x14ac:dyDescent="0.2">
      <c r="A91" s="50">
        <v>89</v>
      </c>
      <c r="B91" s="232">
        <v>44049</v>
      </c>
      <c r="C91" s="233">
        <v>30</v>
      </c>
      <c r="D91" s="234" t="s">
        <v>799</v>
      </c>
      <c r="E91" s="235">
        <v>3</v>
      </c>
      <c r="F91" s="235">
        <v>7</v>
      </c>
      <c r="G91" s="235">
        <v>13</v>
      </c>
      <c r="H91" s="235">
        <v>27</v>
      </c>
      <c r="I91" s="235">
        <v>42</v>
      </c>
      <c r="J91" s="235">
        <v>46</v>
      </c>
      <c r="P91" s="147"/>
      <c r="Q91" s="50">
        <v>2</v>
      </c>
      <c r="S91" s="229">
        <v>2</v>
      </c>
      <c r="T91" s="229">
        <v>0</v>
      </c>
      <c r="U91" s="50">
        <v>1</v>
      </c>
      <c r="V91" s="50">
        <v>400</v>
      </c>
    </row>
    <row r="92" spans="1:22" x14ac:dyDescent="0.2">
      <c r="A92" s="50">
        <v>90</v>
      </c>
      <c r="B92" s="232">
        <v>44049</v>
      </c>
      <c r="C92" s="233">
        <v>30</v>
      </c>
      <c r="D92" s="234" t="s">
        <v>799</v>
      </c>
      <c r="E92" s="235">
        <v>3</v>
      </c>
      <c r="F92" s="235">
        <v>7</v>
      </c>
      <c r="G92" s="235">
        <v>13</v>
      </c>
      <c r="H92" s="235">
        <v>34</v>
      </c>
      <c r="I92" s="235">
        <v>36</v>
      </c>
      <c r="J92" s="235">
        <v>40</v>
      </c>
      <c r="P92" s="147"/>
      <c r="S92" s="229">
        <v>2</v>
      </c>
      <c r="T92" s="229">
        <v>0</v>
      </c>
      <c r="U92" s="50">
        <v>0</v>
      </c>
      <c r="V92" s="50">
        <v>0</v>
      </c>
    </row>
    <row r="93" spans="1:22" x14ac:dyDescent="0.2">
      <c r="A93" s="50">
        <v>91</v>
      </c>
      <c r="B93" s="232">
        <v>44049</v>
      </c>
      <c r="C93" s="233">
        <v>30</v>
      </c>
      <c r="D93" s="234" t="s">
        <v>799</v>
      </c>
      <c r="E93" s="235">
        <v>3</v>
      </c>
      <c r="F93" s="235">
        <v>7</v>
      </c>
      <c r="G93" s="235">
        <v>13</v>
      </c>
      <c r="H93" s="235">
        <v>34</v>
      </c>
      <c r="I93" s="235">
        <v>36</v>
      </c>
      <c r="J93" s="235">
        <v>42</v>
      </c>
      <c r="P93" s="147"/>
      <c r="Q93" s="50">
        <v>1</v>
      </c>
      <c r="S93" s="229">
        <v>2</v>
      </c>
      <c r="T93" s="229">
        <v>0</v>
      </c>
      <c r="U93" s="50">
        <v>1</v>
      </c>
      <c r="V93" s="50">
        <v>200</v>
      </c>
    </row>
    <row r="94" spans="1:22" x14ac:dyDescent="0.2">
      <c r="A94" s="50">
        <v>92</v>
      </c>
      <c r="B94" s="232">
        <v>44049</v>
      </c>
      <c r="C94" s="233">
        <v>30</v>
      </c>
      <c r="D94" s="234" t="s">
        <v>799</v>
      </c>
      <c r="E94" s="235">
        <v>3</v>
      </c>
      <c r="F94" s="235">
        <v>7</v>
      </c>
      <c r="G94" s="235">
        <v>13</v>
      </c>
      <c r="H94" s="235">
        <v>34</v>
      </c>
      <c r="I94" s="235">
        <v>36</v>
      </c>
      <c r="J94" s="235">
        <v>46</v>
      </c>
      <c r="P94" s="147"/>
      <c r="S94" s="229">
        <v>2</v>
      </c>
      <c r="T94" s="229">
        <v>0</v>
      </c>
      <c r="U94" s="50">
        <v>0</v>
      </c>
      <c r="V94" s="50">
        <v>0</v>
      </c>
    </row>
    <row r="95" spans="1:22" x14ac:dyDescent="0.2">
      <c r="A95" s="50">
        <v>93</v>
      </c>
      <c r="B95" s="232">
        <v>44049</v>
      </c>
      <c r="C95" s="233">
        <v>30</v>
      </c>
      <c r="D95" s="234" t="s">
        <v>799</v>
      </c>
      <c r="E95" s="235">
        <v>3</v>
      </c>
      <c r="F95" s="235">
        <v>7</v>
      </c>
      <c r="G95" s="235">
        <v>13</v>
      </c>
      <c r="H95" s="235">
        <v>34</v>
      </c>
      <c r="I95" s="235">
        <v>36</v>
      </c>
      <c r="J95" s="235">
        <v>47</v>
      </c>
      <c r="P95" s="147"/>
      <c r="Q95" s="50">
        <v>1</v>
      </c>
      <c r="S95" s="229">
        <v>2</v>
      </c>
      <c r="T95" s="229">
        <v>0</v>
      </c>
      <c r="U95" s="50">
        <v>1</v>
      </c>
      <c r="V95" s="50">
        <v>200</v>
      </c>
    </row>
    <row r="96" spans="1:22" x14ac:dyDescent="0.2">
      <c r="A96" s="50">
        <v>94</v>
      </c>
      <c r="B96" s="232">
        <v>44049</v>
      </c>
      <c r="C96" s="233">
        <v>30</v>
      </c>
      <c r="D96" s="234" t="s">
        <v>799</v>
      </c>
      <c r="E96" s="235">
        <v>3</v>
      </c>
      <c r="F96" s="235">
        <v>7</v>
      </c>
      <c r="G96" s="235">
        <v>13</v>
      </c>
      <c r="H96" s="235">
        <v>34</v>
      </c>
      <c r="I96" s="235">
        <v>40</v>
      </c>
      <c r="J96" s="235">
        <v>42</v>
      </c>
      <c r="P96" s="147"/>
      <c r="Q96" s="50">
        <v>1</v>
      </c>
      <c r="S96" s="229">
        <v>2</v>
      </c>
      <c r="T96" s="229">
        <v>0</v>
      </c>
      <c r="U96" s="50">
        <v>1</v>
      </c>
      <c r="V96" s="50">
        <v>200</v>
      </c>
    </row>
    <row r="97" spans="1:22" x14ac:dyDescent="0.2">
      <c r="A97" s="50">
        <v>95</v>
      </c>
      <c r="B97" s="232">
        <v>44049</v>
      </c>
      <c r="C97" s="233">
        <v>30</v>
      </c>
      <c r="D97" s="234" t="s">
        <v>799</v>
      </c>
      <c r="E97" s="235">
        <v>3</v>
      </c>
      <c r="F97" s="235">
        <v>7</v>
      </c>
      <c r="G97" s="235">
        <v>13</v>
      </c>
      <c r="H97" s="235">
        <v>34</v>
      </c>
      <c r="I97" s="235">
        <v>40</v>
      </c>
      <c r="J97" s="235">
        <v>46</v>
      </c>
      <c r="P97" s="147"/>
      <c r="S97" s="229">
        <v>2</v>
      </c>
      <c r="T97" s="229">
        <v>0</v>
      </c>
      <c r="U97" s="50">
        <v>0</v>
      </c>
      <c r="V97" s="50">
        <v>0</v>
      </c>
    </row>
    <row r="98" spans="1:22" x14ac:dyDescent="0.2">
      <c r="A98" s="50">
        <v>96</v>
      </c>
      <c r="B98" s="232">
        <v>44049</v>
      </c>
      <c r="C98" s="233">
        <v>30</v>
      </c>
      <c r="D98" s="234" t="s">
        <v>799</v>
      </c>
      <c r="E98" s="235">
        <v>3</v>
      </c>
      <c r="F98" s="235">
        <v>7</v>
      </c>
      <c r="G98" s="235">
        <v>13</v>
      </c>
      <c r="H98" s="235">
        <v>34</v>
      </c>
      <c r="I98" s="235">
        <v>40</v>
      </c>
      <c r="J98" s="235">
        <v>47</v>
      </c>
      <c r="P98" s="147"/>
      <c r="Q98" s="50">
        <v>1</v>
      </c>
      <c r="S98" s="229">
        <v>2</v>
      </c>
      <c r="T98" s="229">
        <v>0</v>
      </c>
      <c r="U98" s="50">
        <v>1</v>
      </c>
      <c r="V98" s="50">
        <v>200</v>
      </c>
    </row>
    <row r="99" spans="1:22" x14ac:dyDescent="0.2">
      <c r="A99" s="50">
        <v>97</v>
      </c>
      <c r="B99" s="232">
        <v>44049</v>
      </c>
      <c r="C99" s="233">
        <v>30</v>
      </c>
      <c r="D99" s="234" t="s">
        <v>799</v>
      </c>
      <c r="E99" s="235">
        <v>3</v>
      </c>
      <c r="F99" s="235">
        <v>7</v>
      </c>
      <c r="G99" s="235">
        <v>13</v>
      </c>
      <c r="H99" s="235">
        <v>34</v>
      </c>
      <c r="I99" s="235">
        <v>42</v>
      </c>
      <c r="J99" s="235">
        <v>46</v>
      </c>
      <c r="P99" s="147"/>
      <c r="Q99" s="50">
        <v>1</v>
      </c>
      <c r="S99" s="229">
        <v>2</v>
      </c>
      <c r="T99" s="229">
        <v>0</v>
      </c>
      <c r="U99" s="50">
        <v>1</v>
      </c>
      <c r="V99" s="50">
        <v>200</v>
      </c>
    </row>
    <row r="100" spans="1:22" x14ac:dyDescent="0.2">
      <c r="A100" s="50">
        <v>98</v>
      </c>
      <c r="B100" s="232">
        <v>44049</v>
      </c>
      <c r="C100" s="233">
        <v>30</v>
      </c>
      <c r="D100" s="234" t="s">
        <v>799</v>
      </c>
      <c r="E100" s="235">
        <v>3</v>
      </c>
      <c r="F100" s="235">
        <v>7</v>
      </c>
      <c r="G100" s="235">
        <v>13</v>
      </c>
      <c r="H100" s="235">
        <v>34</v>
      </c>
      <c r="I100" s="235">
        <v>42</v>
      </c>
      <c r="J100" s="235">
        <v>47</v>
      </c>
      <c r="P100" s="147"/>
      <c r="Q100" s="50">
        <v>2</v>
      </c>
      <c r="S100" s="229">
        <v>2</v>
      </c>
      <c r="T100" s="229">
        <v>0</v>
      </c>
      <c r="U100" s="50">
        <v>1</v>
      </c>
      <c r="V100" s="50">
        <v>400</v>
      </c>
    </row>
    <row r="101" spans="1:22" x14ac:dyDescent="0.2">
      <c r="A101" s="50">
        <v>99</v>
      </c>
      <c r="B101" s="232">
        <v>44049</v>
      </c>
      <c r="C101" s="233">
        <v>30</v>
      </c>
      <c r="D101" s="234" t="s">
        <v>799</v>
      </c>
      <c r="E101" s="235">
        <v>3</v>
      </c>
      <c r="F101" s="235">
        <v>7</v>
      </c>
      <c r="G101" s="235">
        <v>13</v>
      </c>
      <c r="H101" s="235">
        <v>34</v>
      </c>
      <c r="I101" s="235">
        <v>46</v>
      </c>
      <c r="J101" s="235">
        <v>47</v>
      </c>
      <c r="P101" s="147"/>
      <c r="Q101" s="50">
        <v>1</v>
      </c>
      <c r="S101" s="229">
        <v>2</v>
      </c>
      <c r="T101" s="229">
        <v>0</v>
      </c>
      <c r="U101" s="50">
        <v>1</v>
      </c>
      <c r="V101" s="50">
        <v>200</v>
      </c>
    </row>
    <row r="102" spans="1:22" x14ac:dyDescent="0.2">
      <c r="A102" s="50">
        <v>100</v>
      </c>
      <c r="B102" s="232">
        <v>44049</v>
      </c>
      <c r="C102" s="233">
        <v>30</v>
      </c>
      <c r="D102" s="234" t="s">
        <v>799</v>
      </c>
      <c r="E102" s="235">
        <v>3</v>
      </c>
      <c r="F102" s="235">
        <v>7</v>
      </c>
      <c r="G102" s="235">
        <v>13</v>
      </c>
      <c r="H102" s="235">
        <v>36</v>
      </c>
      <c r="I102" s="235">
        <v>40</v>
      </c>
      <c r="J102" s="235">
        <v>42</v>
      </c>
      <c r="P102" s="147"/>
      <c r="Q102" s="50">
        <v>1</v>
      </c>
      <c r="S102" s="229">
        <v>2</v>
      </c>
      <c r="T102" s="229">
        <v>0</v>
      </c>
      <c r="U102" s="50">
        <v>1</v>
      </c>
      <c r="V102" s="50">
        <v>200</v>
      </c>
    </row>
    <row r="103" spans="1:22" x14ac:dyDescent="0.2">
      <c r="A103" s="50">
        <v>101</v>
      </c>
      <c r="B103" s="232">
        <v>44049</v>
      </c>
      <c r="C103" s="233">
        <v>30</v>
      </c>
      <c r="D103" s="234" t="s">
        <v>799</v>
      </c>
      <c r="E103" s="235">
        <v>3</v>
      </c>
      <c r="F103" s="235">
        <v>7</v>
      </c>
      <c r="G103" s="235">
        <v>13</v>
      </c>
      <c r="H103" s="235">
        <v>36</v>
      </c>
      <c r="I103" s="235">
        <v>40</v>
      </c>
      <c r="J103" s="235">
        <v>46</v>
      </c>
      <c r="P103" s="147"/>
      <c r="S103" s="229">
        <v>2</v>
      </c>
      <c r="T103" s="229">
        <v>0</v>
      </c>
      <c r="U103" s="50">
        <v>0</v>
      </c>
      <c r="V103" s="50">
        <v>0</v>
      </c>
    </row>
    <row r="104" spans="1:22" x14ac:dyDescent="0.2">
      <c r="A104" s="50">
        <v>102</v>
      </c>
      <c r="B104" s="232">
        <v>44049</v>
      </c>
      <c r="C104" s="233">
        <v>30</v>
      </c>
      <c r="D104" s="234" t="s">
        <v>799</v>
      </c>
      <c r="E104" s="235">
        <v>3</v>
      </c>
      <c r="F104" s="235">
        <v>7</v>
      </c>
      <c r="G104" s="235">
        <v>13</v>
      </c>
      <c r="H104" s="235">
        <v>36</v>
      </c>
      <c r="I104" s="235">
        <v>40</v>
      </c>
      <c r="J104" s="235">
        <v>47</v>
      </c>
      <c r="P104" s="147"/>
      <c r="Q104" s="50">
        <v>1</v>
      </c>
      <c r="S104" s="229">
        <v>2</v>
      </c>
      <c r="T104" s="229">
        <v>0</v>
      </c>
      <c r="U104" s="50">
        <v>1</v>
      </c>
      <c r="V104" s="50">
        <v>200</v>
      </c>
    </row>
    <row r="105" spans="1:22" x14ac:dyDescent="0.2">
      <c r="A105" s="50">
        <v>103</v>
      </c>
      <c r="B105" s="232">
        <v>44049</v>
      </c>
      <c r="C105" s="233">
        <v>30</v>
      </c>
      <c r="D105" s="234" t="s">
        <v>799</v>
      </c>
      <c r="E105" s="235">
        <v>3</v>
      </c>
      <c r="F105" s="235">
        <v>7</v>
      </c>
      <c r="G105" s="235">
        <v>13</v>
      </c>
      <c r="H105" s="235">
        <v>36</v>
      </c>
      <c r="I105" s="235">
        <v>42</v>
      </c>
      <c r="J105" s="235">
        <v>46</v>
      </c>
      <c r="P105" s="147"/>
      <c r="Q105" s="50">
        <v>1</v>
      </c>
      <c r="S105" s="229">
        <v>2</v>
      </c>
      <c r="T105" s="229">
        <v>0</v>
      </c>
      <c r="U105" s="50">
        <v>1</v>
      </c>
      <c r="V105" s="50">
        <v>200</v>
      </c>
    </row>
    <row r="106" spans="1:22" x14ac:dyDescent="0.2">
      <c r="A106" s="50">
        <v>104</v>
      </c>
      <c r="B106" s="232">
        <v>44049</v>
      </c>
      <c r="C106" s="233">
        <v>30</v>
      </c>
      <c r="D106" s="234" t="s">
        <v>799</v>
      </c>
      <c r="E106" s="235">
        <v>3</v>
      </c>
      <c r="F106" s="235">
        <v>7</v>
      </c>
      <c r="G106" s="235">
        <v>13</v>
      </c>
      <c r="H106" s="235">
        <v>36</v>
      </c>
      <c r="I106" s="235">
        <v>42</v>
      </c>
      <c r="J106" s="235">
        <v>47</v>
      </c>
      <c r="P106" s="147"/>
      <c r="Q106" s="50">
        <v>2</v>
      </c>
      <c r="S106" s="229">
        <v>2</v>
      </c>
      <c r="T106" s="229">
        <v>0</v>
      </c>
      <c r="U106" s="50">
        <v>1</v>
      </c>
      <c r="V106" s="50">
        <v>400</v>
      </c>
    </row>
    <row r="107" spans="1:22" x14ac:dyDescent="0.2">
      <c r="A107" s="50">
        <v>105</v>
      </c>
      <c r="B107" s="232">
        <v>44049</v>
      </c>
      <c r="C107" s="233">
        <v>30</v>
      </c>
      <c r="D107" s="234" t="s">
        <v>799</v>
      </c>
      <c r="E107" s="235">
        <v>3</v>
      </c>
      <c r="F107" s="235">
        <v>7</v>
      </c>
      <c r="G107" s="235">
        <v>13</v>
      </c>
      <c r="H107" s="235">
        <v>36</v>
      </c>
      <c r="I107" s="235">
        <v>46</v>
      </c>
      <c r="J107" s="235">
        <v>47</v>
      </c>
      <c r="P107" s="147"/>
      <c r="Q107" s="50">
        <v>1</v>
      </c>
      <c r="S107" s="229">
        <v>2</v>
      </c>
      <c r="T107" s="229">
        <v>0</v>
      </c>
      <c r="U107" s="50">
        <v>1</v>
      </c>
      <c r="V107" s="50">
        <v>200</v>
      </c>
    </row>
    <row r="108" spans="1:22" x14ac:dyDescent="0.2">
      <c r="A108" s="50">
        <v>106</v>
      </c>
      <c r="B108" s="232">
        <v>44049</v>
      </c>
      <c r="C108" s="233">
        <v>30</v>
      </c>
      <c r="D108" s="234" t="s">
        <v>799</v>
      </c>
      <c r="E108" s="235">
        <v>3</v>
      </c>
      <c r="F108" s="235">
        <v>7</v>
      </c>
      <c r="G108" s="235">
        <v>14</v>
      </c>
      <c r="H108" s="235">
        <v>27</v>
      </c>
      <c r="I108" s="235">
        <v>34</v>
      </c>
      <c r="J108" s="235">
        <v>36</v>
      </c>
      <c r="P108" s="147"/>
      <c r="Q108" s="50">
        <v>1</v>
      </c>
      <c r="S108" s="229">
        <v>2</v>
      </c>
      <c r="T108" s="229">
        <v>0</v>
      </c>
      <c r="U108" s="50">
        <v>1</v>
      </c>
      <c r="V108" s="50">
        <v>200</v>
      </c>
    </row>
    <row r="109" spans="1:22" x14ac:dyDescent="0.2">
      <c r="A109" s="50">
        <v>107</v>
      </c>
      <c r="B109" s="232">
        <v>44049</v>
      </c>
      <c r="C109" s="233">
        <v>30</v>
      </c>
      <c r="D109" s="234" t="s">
        <v>799</v>
      </c>
      <c r="E109" s="235">
        <v>3</v>
      </c>
      <c r="F109" s="235">
        <v>7</v>
      </c>
      <c r="G109" s="235">
        <v>14</v>
      </c>
      <c r="H109" s="235">
        <v>27</v>
      </c>
      <c r="I109" s="235">
        <v>34</v>
      </c>
      <c r="J109" s="235">
        <v>40</v>
      </c>
      <c r="P109" s="147"/>
      <c r="Q109" s="50">
        <v>1</v>
      </c>
      <c r="S109" s="229">
        <v>2</v>
      </c>
      <c r="T109" s="229">
        <v>0</v>
      </c>
      <c r="U109" s="50">
        <v>1</v>
      </c>
      <c r="V109" s="50">
        <v>200</v>
      </c>
    </row>
    <row r="110" spans="1:22" x14ac:dyDescent="0.2">
      <c r="A110" s="50">
        <v>108</v>
      </c>
      <c r="B110" s="232">
        <v>44049</v>
      </c>
      <c r="C110" s="233">
        <v>30</v>
      </c>
      <c r="D110" s="234" t="s">
        <v>799</v>
      </c>
      <c r="E110" s="235">
        <v>3</v>
      </c>
      <c r="F110" s="235">
        <v>7</v>
      </c>
      <c r="G110" s="235">
        <v>14</v>
      </c>
      <c r="H110" s="235">
        <v>27</v>
      </c>
      <c r="I110" s="235">
        <v>34</v>
      </c>
      <c r="J110" s="235">
        <v>42</v>
      </c>
      <c r="P110" s="147"/>
      <c r="Q110" s="50">
        <v>2</v>
      </c>
      <c r="S110" s="229">
        <v>2</v>
      </c>
      <c r="T110" s="229">
        <v>0</v>
      </c>
      <c r="U110" s="50">
        <v>1</v>
      </c>
      <c r="V110" s="50">
        <v>400</v>
      </c>
    </row>
    <row r="111" spans="1:22" x14ac:dyDescent="0.2">
      <c r="A111" s="50">
        <v>109</v>
      </c>
      <c r="B111" s="232">
        <v>44049</v>
      </c>
      <c r="C111" s="233">
        <v>30</v>
      </c>
      <c r="D111" s="234" t="s">
        <v>799</v>
      </c>
      <c r="E111" s="235">
        <v>3</v>
      </c>
      <c r="F111" s="235">
        <v>7</v>
      </c>
      <c r="G111" s="235">
        <v>14</v>
      </c>
      <c r="H111" s="235">
        <v>27</v>
      </c>
      <c r="I111" s="235">
        <v>34</v>
      </c>
      <c r="J111" s="235">
        <v>46</v>
      </c>
      <c r="P111" s="147"/>
      <c r="Q111" s="50">
        <v>1</v>
      </c>
      <c r="S111" s="229">
        <v>2</v>
      </c>
      <c r="T111" s="229">
        <v>0</v>
      </c>
      <c r="U111" s="50">
        <v>1</v>
      </c>
      <c r="V111" s="50">
        <v>200</v>
      </c>
    </row>
    <row r="112" spans="1:22" x14ac:dyDescent="0.2">
      <c r="A112" s="50">
        <v>110</v>
      </c>
      <c r="B112" s="232">
        <v>44049</v>
      </c>
      <c r="C112" s="233">
        <v>30</v>
      </c>
      <c r="D112" s="234" t="s">
        <v>799</v>
      </c>
      <c r="E112" s="235">
        <v>3</v>
      </c>
      <c r="F112" s="235">
        <v>7</v>
      </c>
      <c r="G112" s="235">
        <v>14</v>
      </c>
      <c r="H112" s="235">
        <v>27</v>
      </c>
      <c r="I112" s="235">
        <v>34</v>
      </c>
      <c r="J112" s="235">
        <v>47</v>
      </c>
      <c r="P112" s="147"/>
      <c r="Q112" s="50">
        <v>2</v>
      </c>
      <c r="S112" s="229">
        <v>2</v>
      </c>
      <c r="T112" s="229">
        <v>0</v>
      </c>
      <c r="U112" s="50">
        <v>1</v>
      </c>
      <c r="V112" s="50">
        <v>400</v>
      </c>
    </row>
    <row r="113" spans="1:22" x14ac:dyDescent="0.2">
      <c r="A113" s="50">
        <v>111</v>
      </c>
      <c r="B113" s="232">
        <v>44049</v>
      </c>
      <c r="C113" s="233">
        <v>30</v>
      </c>
      <c r="D113" s="234" t="s">
        <v>799</v>
      </c>
      <c r="E113" s="235">
        <v>3</v>
      </c>
      <c r="F113" s="235">
        <v>7</v>
      </c>
      <c r="G113" s="235">
        <v>14</v>
      </c>
      <c r="H113" s="235">
        <v>27</v>
      </c>
      <c r="I113" s="235">
        <v>36</v>
      </c>
      <c r="J113" s="235">
        <v>40</v>
      </c>
      <c r="P113" s="147"/>
      <c r="Q113" s="50">
        <v>1</v>
      </c>
      <c r="S113" s="229">
        <v>2</v>
      </c>
      <c r="T113" s="229">
        <v>0</v>
      </c>
      <c r="U113" s="50">
        <v>1</v>
      </c>
      <c r="V113" s="50">
        <v>200</v>
      </c>
    </row>
    <row r="114" spans="1:22" x14ac:dyDescent="0.2">
      <c r="A114" s="50">
        <v>112</v>
      </c>
      <c r="B114" s="232">
        <v>44049</v>
      </c>
      <c r="C114" s="233">
        <v>30</v>
      </c>
      <c r="D114" s="234" t="s">
        <v>799</v>
      </c>
      <c r="E114" s="235">
        <v>3</v>
      </c>
      <c r="F114" s="235">
        <v>7</v>
      </c>
      <c r="G114" s="235">
        <v>14</v>
      </c>
      <c r="H114" s="235">
        <v>27</v>
      </c>
      <c r="I114" s="235">
        <v>36</v>
      </c>
      <c r="J114" s="235">
        <v>42</v>
      </c>
      <c r="P114" s="147"/>
      <c r="Q114" s="50">
        <v>2</v>
      </c>
      <c r="S114" s="229">
        <v>2</v>
      </c>
      <c r="T114" s="229">
        <v>0</v>
      </c>
      <c r="U114" s="50">
        <v>1</v>
      </c>
      <c r="V114" s="50">
        <v>400</v>
      </c>
    </row>
    <row r="115" spans="1:22" x14ac:dyDescent="0.2">
      <c r="A115" s="50">
        <v>113</v>
      </c>
      <c r="B115" s="232">
        <v>44049</v>
      </c>
      <c r="C115" s="233">
        <v>30</v>
      </c>
      <c r="D115" s="234" t="s">
        <v>799</v>
      </c>
      <c r="E115" s="235">
        <v>3</v>
      </c>
      <c r="F115" s="235">
        <v>7</v>
      </c>
      <c r="G115" s="235">
        <v>14</v>
      </c>
      <c r="H115" s="235">
        <v>27</v>
      </c>
      <c r="I115" s="235">
        <v>36</v>
      </c>
      <c r="J115" s="235">
        <v>46</v>
      </c>
      <c r="P115" s="147"/>
      <c r="Q115" s="50">
        <v>1</v>
      </c>
      <c r="S115" s="229">
        <v>2</v>
      </c>
      <c r="T115" s="229">
        <v>0</v>
      </c>
      <c r="U115" s="50">
        <v>1</v>
      </c>
      <c r="V115" s="50">
        <v>200</v>
      </c>
    </row>
    <row r="116" spans="1:22" x14ac:dyDescent="0.2">
      <c r="A116" s="50">
        <v>114</v>
      </c>
      <c r="B116" s="232">
        <v>44049</v>
      </c>
      <c r="C116" s="233">
        <v>30</v>
      </c>
      <c r="D116" s="234" t="s">
        <v>799</v>
      </c>
      <c r="E116" s="235">
        <v>3</v>
      </c>
      <c r="F116" s="235">
        <v>7</v>
      </c>
      <c r="G116" s="235">
        <v>14</v>
      </c>
      <c r="H116" s="235">
        <v>27</v>
      </c>
      <c r="I116" s="235">
        <v>36</v>
      </c>
      <c r="J116" s="235">
        <v>47</v>
      </c>
      <c r="P116" s="147"/>
      <c r="Q116" s="50">
        <v>2</v>
      </c>
      <c r="S116" s="229">
        <v>2</v>
      </c>
      <c r="T116" s="229">
        <v>0</v>
      </c>
      <c r="U116" s="50">
        <v>1</v>
      </c>
      <c r="V116" s="50">
        <v>400</v>
      </c>
    </row>
    <row r="117" spans="1:22" x14ac:dyDescent="0.2">
      <c r="A117" s="50">
        <v>115</v>
      </c>
      <c r="B117" s="232">
        <v>44049</v>
      </c>
      <c r="C117" s="233">
        <v>30</v>
      </c>
      <c r="D117" s="234" t="s">
        <v>799</v>
      </c>
      <c r="E117" s="235">
        <v>3</v>
      </c>
      <c r="F117" s="235">
        <v>7</v>
      </c>
      <c r="G117" s="235">
        <v>14</v>
      </c>
      <c r="H117" s="235">
        <v>27</v>
      </c>
      <c r="I117" s="235">
        <v>40</v>
      </c>
      <c r="J117" s="235">
        <v>42</v>
      </c>
      <c r="P117" s="147"/>
      <c r="Q117" s="50">
        <v>2</v>
      </c>
      <c r="S117" s="229">
        <v>2</v>
      </c>
      <c r="T117" s="229">
        <v>0</v>
      </c>
      <c r="U117" s="50">
        <v>1</v>
      </c>
      <c r="V117" s="50">
        <v>400</v>
      </c>
    </row>
    <row r="118" spans="1:22" x14ac:dyDescent="0.2">
      <c r="A118" s="50">
        <v>116</v>
      </c>
      <c r="B118" s="232">
        <v>44049</v>
      </c>
      <c r="C118" s="233">
        <v>30</v>
      </c>
      <c r="D118" s="234" t="s">
        <v>799</v>
      </c>
      <c r="E118" s="235">
        <v>3</v>
      </c>
      <c r="F118" s="235">
        <v>7</v>
      </c>
      <c r="G118" s="235">
        <v>14</v>
      </c>
      <c r="H118" s="235">
        <v>27</v>
      </c>
      <c r="I118" s="235">
        <v>40</v>
      </c>
      <c r="J118" s="235">
        <v>46</v>
      </c>
      <c r="P118" s="147"/>
      <c r="Q118" s="50">
        <v>1</v>
      </c>
      <c r="S118" s="229">
        <v>2</v>
      </c>
      <c r="T118" s="229">
        <v>0</v>
      </c>
      <c r="U118" s="50">
        <v>1</v>
      </c>
      <c r="V118" s="50">
        <v>200</v>
      </c>
    </row>
    <row r="119" spans="1:22" x14ac:dyDescent="0.2">
      <c r="A119" s="50">
        <v>117</v>
      </c>
      <c r="B119" s="232">
        <v>44049</v>
      </c>
      <c r="C119" s="233">
        <v>30</v>
      </c>
      <c r="D119" s="234" t="s">
        <v>799</v>
      </c>
      <c r="E119" s="235">
        <v>3</v>
      </c>
      <c r="F119" s="235">
        <v>7</v>
      </c>
      <c r="G119" s="235">
        <v>14</v>
      </c>
      <c r="H119" s="235">
        <v>27</v>
      </c>
      <c r="I119" s="235">
        <v>40</v>
      </c>
      <c r="J119" s="235">
        <v>47</v>
      </c>
      <c r="P119" s="147"/>
      <c r="Q119" s="50">
        <v>2</v>
      </c>
      <c r="S119" s="229">
        <v>2</v>
      </c>
      <c r="T119" s="229">
        <v>0</v>
      </c>
      <c r="U119" s="50">
        <v>1</v>
      </c>
      <c r="V119" s="50">
        <v>400</v>
      </c>
    </row>
    <row r="120" spans="1:22" x14ac:dyDescent="0.2">
      <c r="A120" s="50">
        <v>118</v>
      </c>
      <c r="B120" s="232">
        <v>44049</v>
      </c>
      <c r="C120" s="233">
        <v>30</v>
      </c>
      <c r="D120" s="234" t="s">
        <v>799</v>
      </c>
      <c r="E120" s="235">
        <v>3</v>
      </c>
      <c r="F120" s="235">
        <v>7</v>
      </c>
      <c r="G120" s="235">
        <v>14</v>
      </c>
      <c r="H120" s="235">
        <v>27</v>
      </c>
      <c r="I120" s="235">
        <v>42</v>
      </c>
      <c r="J120" s="235">
        <v>46</v>
      </c>
      <c r="P120" s="147"/>
      <c r="Q120" s="50">
        <v>2</v>
      </c>
      <c r="S120" s="229">
        <v>2</v>
      </c>
      <c r="T120" s="229">
        <v>0</v>
      </c>
      <c r="U120" s="50">
        <v>1</v>
      </c>
      <c r="V120" s="50">
        <v>400</v>
      </c>
    </row>
    <row r="121" spans="1:22" x14ac:dyDescent="0.2">
      <c r="A121" s="50">
        <v>119</v>
      </c>
      <c r="B121" s="232">
        <v>44049</v>
      </c>
      <c r="C121" s="233">
        <v>30</v>
      </c>
      <c r="D121" s="234" t="s">
        <v>799</v>
      </c>
      <c r="E121" s="235">
        <v>3</v>
      </c>
      <c r="F121" s="235">
        <v>7</v>
      </c>
      <c r="G121" s="235">
        <v>14</v>
      </c>
      <c r="H121" s="235">
        <v>27</v>
      </c>
      <c r="I121" s="235">
        <v>42</v>
      </c>
      <c r="J121" s="235">
        <v>47</v>
      </c>
      <c r="P121" s="147"/>
      <c r="Q121" s="50">
        <v>3</v>
      </c>
      <c r="S121" s="229">
        <v>2</v>
      </c>
      <c r="T121" s="229">
        <v>0</v>
      </c>
      <c r="U121" s="50">
        <v>1</v>
      </c>
      <c r="V121" s="50">
        <v>800</v>
      </c>
    </row>
    <row r="122" spans="1:22" x14ac:dyDescent="0.2">
      <c r="A122" s="50">
        <v>120</v>
      </c>
      <c r="B122" s="232">
        <v>44049</v>
      </c>
      <c r="C122" s="233">
        <v>30</v>
      </c>
      <c r="D122" s="234" t="s">
        <v>799</v>
      </c>
      <c r="E122" s="235">
        <v>3</v>
      </c>
      <c r="F122" s="235">
        <v>7</v>
      </c>
      <c r="G122" s="235">
        <v>14</v>
      </c>
      <c r="H122" s="235">
        <v>27</v>
      </c>
      <c r="I122" s="235">
        <v>46</v>
      </c>
      <c r="J122" s="235">
        <v>47</v>
      </c>
      <c r="P122" s="147"/>
      <c r="Q122" s="50">
        <v>2</v>
      </c>
      <c r="S122" s="229">
        <v>2</v>
      </c>
      <c r="T122" s="229">
        <v>0</v>
      </c>
      <c r="U122" s="50">
        <v>1</v>
      </c>
      <c r="V122" s="50">
        <v>400</v>
      </c>
    </row>
    <row r="123" spans="1:22" x14ac:dyDescent="0.2">
      <c r="A123" s="50">
        <v>121</v>
      </c>
      <c r="B123" s="232">
        <v>44049</v>
      </c>
      <c r="C123" s="233">
        <v>30</v>
      </c>
      <c r="D123" s="234" t="s">
        <v>799</v>
      </c>
      <c r="E123" s="235">
        <v>3</v>
      </c>
      <c r="F123" s="235">
        <v>7</v>
      </c>
      <c r="G123" s="235">
        <v>14</v>
      </c>
      <c r="H123" s="235">
        <v>34</v>
      </c>
      <c r="I123" s="235">
        <v>36</v>
      </c>
      <c r="J123" s="235">
        <v>40</v>
      </c>
      <c r="P123" s="147"/>
      <c r="S123" s="229">
        <v>2</v>
      </c>
      <c r="T123" s="229">
        <v>0</v>
      </c>
      <c r="U123" s="50">
        <v>0</v>
      </c>
      <c r="V123" s="50">
        <v>0</v>
      </c>
    </row>
    <row r="124" spans="1:22" x14ac:dyDescent="0.2">
      <c r="A124" s="50">
        <v>122</v>
      </c>
      <c r="B124" s="232">
        <v>44049</v>
      </c>
      <c r="C124" s="233">
        <v>30</v>
      </c>
      <c r="D124" s="234" t="s">
        <v>799</v>
      </c>
      <c r="E124" s="235">
        <v>3</v>
      </c>
      <c r="F124" s="235">
        <v>7</v>
      </c>
      <c r="G124" s="235">
        <v>14</v>
      </c>
      <c r="H124" s="235">
        <v>34</v>
      </c>
      <c r="I124" s="235">
        <v>36</v>
      </c>
      <c r="J124" s="235">
        <v>42</v>
      </c>
      <c r="P124" s="147"/>
      <c r="Q124" s="50">
        <v>1</v>
      </c>
      <c r="S124" s="229">
        <v>2</v>
      </c>
      <c r="T124" s="229">
        <v>0</v>
      </c>
      <c r="U124" s="50">
        <v>1</v>
      </c>
      <c r="V124" s="50">
        <v>200</v>
      </c>
    </row>
    <row r="125" spans="1:22" x14ac:dyDescent="0.2">
      <c r="A125" s="50">
        <v>123</v>
      </c>
      <c r="B125" s="232">
        <v>44049</v>
      </c>
      <c r="C125" s="233">
        <v>30</v>
      </c>
      <c r="D125" s="234" t="s">
        <v>799</v>
      </c>
      <c r="E125" s="235">
        <v>3</v>
      </c>
      <c r="F125" s="235">
        <v>7</v>
      </c>
      <c r="G125" s="235">
        <v>14</v>
      </c>
      <c r="H125" s="235">
        <v>34</v>
      </c>
      <c r="I125" s="235">
        <v>36</v>
      </c>
      <c r="J125" s="235">
        <v>46</v>
      </c>
      <c r="P125" s="147"/>
      <c r="S125" s="229">
        <v>2</v>
      </c>
      <c r="T125" s="229">
        <v>0</v>
      </c>
      <c r="U125" s="50">
        <v>0</v>
      </c>
      <c r="V125" s="50">
        <v>0</v>
      </c>
    </row>
    <row r="126" spans="1:22" x14ac:dyDescent="0.2">
      <c r="A126" s="50">
        <v>124</v>
      </c>
      <c r="B126" s="232">
        <v>44049</v>
      </c>
      <c r="C126" s="233">
        <v>30</v>
      </c>
      <c r="D126" s="234" t="s">
        <v>799</v>
      </c>
      <c r="E126" s="235">
        <v>3</v>
      </c>
      <c r="F126" s="235">
        <v>7</v>
      </c>
      <c r="G126" s="235">
        <v>14</v>
      </c>
      <c r="H126" s="235">
        <v>34</v>
      </c>
      <c r="I126" s="235">
        <v>36</v>
      </c>
      <c r="J126" s="235">
        <v>47</v>
      </c>
      <c r="P126" s="147"/>
      <c r="Q126" s="50">
        <v>1</v>
      </c>
      <c r="S126" s="229">
        <v>2</v>
      </c>
      <c r="T126" s="229">
        <v>0</v>
      </c>
      <c r="U126" s="50">
        <v>1</v>
      </c>
      <c r="V126" s="50">
        <v>200</v>
      </c>
    </row>
    <row r="127" spans="1:22" x14ac:dyDescent="0.2">
      <c r="A127" s="50">
        <v>125</v>
      </c>
      <c r="B127" s="232">
        <v>44049</v>
      </c>
      <c r="C127" s="233">
        <v>30</v>
      </c>
      <c r="D127" s="234" t="s">
        <v>799</v>
      </c>
      <c r="E127" s="235">
        <v>3</v>
      </c>
      <c r="F127" s="235">
        <v>7</v>
      </c>
      <c r="G127" s="235">
        <v>14</v>
      </c>
      <c r="H127" s="235">
        <v>34</v>
      </c>
      <c r="I127" s="235">
        <v>40</v>
      </c>
      <c r="J127" s="235">
        <v>42</v>
      </c>
      <c r="P127" s="147"/>
      <c r="Q127" s="50">
        <v>1</v>
      </c>
      <c r="S127" s="229">
        <v>2</v>
      </c>
      <c r="T127" s="229">
        <v>0</v>
      </c>
      <c r="U127" s="50">
        <v>1</v>
      </c>
      <c r="V127" s="50">
        <v>200</v>
      </c>
    </row>
    <row r="128" spans="1:22" x14ac:dyDescent="0.2">
      <c r="A128" s="50">
        <v>126</v>
      </c>
      <c r="B128" s="232">
        <v>44049</v>
      </c>
      <c r="C128" s="233">
        <v>30</v>
      </c>
      <c r="D128" s="234" t="s">
        <v>799</v>
      </c>
      <c r="E128" s="235">
        <v>3</v>
      </c>
      <c r="F128" s="235">
        <v>7</v>
      </c>
      <c r="G128" s="235">
        <v>14</v>
      </c>
      <c r="H128" s="235">
        <v>34</v>
      </c>
      <c r="I128" s="235">
        <v>40</v>
      </c>
      <c r="J128" s="235">
        <v>46</v>
      </c>
      <c r="P128" s="147"/>
      <c r="S128" s="229">
        <v>2</v>
      </c>
      <c r="T128" s="229">
        <v>0</v>
      </c>
      <c r="U128" s="50">
        <v>0</v>
      </c>
      <c r="V128" s="50">
        <v>0</v>
      </c>
    </row>
    <row r="129" spans="1:22" x14ac:dyDescent="0.2">
      <c r="A129" s="50">
        <v>127</v>
      </c>
      <c r="B129" s="232">
        <v>44049</v>
      </c>
      <c r="C129" s="233">
        <v>30</v>
      </c>
      <c r="D129" s="234" t="s">
        <v>799</v>
      </c>
      <c r="E129" s="235">
        <v>3</v>
      </c>
      <c r="F129" s="235">
        <v>7</v>
      </c>
      <c r="G129" s="235">
        <v>14</v>
      </c>
      <c r="H129" s="235">
        <v>34</v>
      </c>
      <c r="I129" s="235">
        <v>40</v>
      </c>
      <c r="J129" s="235">
        <v>47</v>
      </c>
      <c r="P129" s="147"/>
      <c r="Q129" s="50">
        <v>1</v>
      </c>
      <c r="S129" s="229">
        <v>2</v>
      </c>
      <c r="T129" s="229">
        <v>0</v>
      </c>
      <c r="U129" s="50">
        <v>1</v>
      </c>
      <c r="V129" s="50">
        <v>200</v>
      </c>
    </row>
    <row r="130" spans="1:22" x14ac:dyDescent="0.2">
      <c r="A130" s="50">
        <v>128</v>
      </c>
      <c r="B130" s="232">
        <v>44049</v>
      </c>
      <c r="C130" s="233">
        <v>30</v>
      </c>
      <c r="D130" s="234" t="s">
        <v>799</v>
      </c>
      <c r="E130" s="235">
        <v>3</v>
      </c>
      <c r="F130" s="235">
        <v>7</v>
      </c>
      <c r="G130" s="235">
        <v>14</v>
      </c>
      <c r="H130" s="235">
        <v>34</v>
      </c>
      <c r="I130" s="235">
        <v>42</v>
      </c>
      <c r="J130" s="235">
        <v>46</v>
      </c>
      <c r="P130" s="147"/>
      <c r="Q130" s="50">
        <v>1</v>
      </c>
      <c r="S130" s="229">
        <v>2</v>
      </c>
      <c r="T130" s="229">
        <v>0</v>
      </c>
      <c r="U130" s="50">
        <v>1</v>
      </c>
      <c r="V130" s="50">
        <v>200</v>
      </c>
    </row>
    <row r="131" spans="1:22" x14ac:dyDescent="0.2">
      <c r="A131" s="50">
        <v>129</v>
      </c>
      <c r="B131" s="232">
        <v>44049</v>
      </c>
      <c r="C131" s="233">
        <v>30</v>
      </c>
      <c r="D131" s="234" t="s">
        <v>799</v>
      </c>
      <c r="E131" s="235">
        <v>3</v>
      </c>
      <c r="F131" s="235">
        <v>7</v>
      </c>
      <c r="G131" s="235">
        <v>14</v>
      </c>
      <c r="H131" s="235">
        <v>34</v>
      </c>
      <c r="I131" s="235">
        <v>42</v>
      </c>
      <c r="J131" s="235">
        <v>47</v>
      </c>
      <c r="P131" s="147"/>
      <c r="Q131" s="50">
        <v>2</v>
      </c>
      <c r="S131" s="229">
        <v>2</v>
      </c>
      <c r="T131" s="229">
        <v>0</v>
      </c>
      <c r="U131" s="50">
        <v>1</v>
      </c>
      <c r="V131" s="50">
        <v>400</v>
      </c>
    </row>
    <row r="132" spans="1:22" x14ac:dyDescent="0.2">
      <c r="A132" s="50">
        <v>130</v>
      </c>
      <c r="B132" s="232">
        <v>44049</v>
      </c>
      <c r="C132" s="233">
        <v>30</v>
      </c>
      <c r="D132" s="234" t="s">
        <v>799</v>
      </c>
      <c r="E132" s="235">
        <v>3</v>
      </c>
      <c r="F132" s="235">
        <v>7</v>
      </c>
      <c r="G132" s="235">
        <v>14</v>
      </c>
      <c r="H132" s="235">
        <v>34</v>
      </c>
      <c r="I132" s="235">
        <v>46</v>
      </c>
      <c r="J132" s="235">
        <v>47</v>
      </c>
      <c r="P132" s="147"/>
      <c r="Q132" s="50">
        <v>1</v>
      </c>
      <c r="S132" s="229">
        <v>2</v>
      </c>
      <c r="T132" s="229">
        <v>0</v>
      </c>
      <c r="U132" s="50">
        <v>1</v>
      </c>
      <c r="V132" s="50">
        <v>200</v>
      </c>
    </row>
    <row r="133" spans="1:22" x14ac:dyDescent="0.2">
      <c r="A133" s="50">
        <v>131</v>
      </c>
      <c r="B133" s="232">
        <v>44049</v>
      </c>
      <c r="C133" s="233">
        <v>30</v>
      </c>
      <c r="D133" s="234" t="s">
        <v>799</v>
      </c>
      <c r="E133" s="235">
        <v>3</v>
      </c>
      <c r="F133" s="235">
        <v>7</v>
      </c>
      <c r="G133" s="235">
        <v>14</v>
      </c>
      <c r="H133" s="235">
        <v>36</v>
      </c>
      <c r="I133" s="235">
        <v>40</v>
      </c>
      <c r="J133" s="235">
        <v>42</v>
      </c>
      <c r="P133" s="147"/>
      <c r="Q133" s="50">
        <v>1</v>
      </c>
      <c r="S133" s="229">
        <v>2</v>
      </c>
      <c r="T133" s="229">
        <v>0</v>
      </c>
      <c r="U133" s="50">
        <v>1</v>
      </c>
      <c r="V133" s="50">
        <v>200</v>
      </c>
    </row>
    <row r="134" spans="1:22" x14ac:dyDescent="0.2">
      <c r="A134" s="50">
        <v>132</v>
      </c>
      <c r="B134" s="232">
        <v>44049</v>
      </c>
      <c r="C134" s="233">
        <v>30</v>
      </c>
      <c r="D134" s="234" t="s">
        <v>799</v>
      </c>
      <c r="E134" s="235">
        <v>3</v>
      </c>
      <c r="F134" s="235">
        <v>7</v>
      </c>
      <c r="G134" s="235">
        <v>14</v>
      </c>
      <c r="H134" s="235">
        <v>36</v>
      </c>
      <c r="I134" s="235">
        <v>40</v>
      </c>
      <c r="J134" s="235">
        <v>46</v>
      </c>
      <c r="P134" s="147"/>
      <c r="S134" s="229">
        <v>2</v>
      </c>
      <c r="T134" s="229">
        <v>0</v>
      </c>
      <c r="U134" s="50">
        <v>0</v>
      </c>
      <c r="V134" s="50">
        <v>0</v>
      </c>
    </row>
    <row r="135" spans="1:22" x14ac:dyDescent="0.2">
      <c r="A135" s="50">
        <v>133</v>
      </c>
      <c r="B135" s="232">
        <v>44049</v>
      </c>
      <c r="C135" s="233">
        <v>30</v>
      </c>
      <c r="D135" s="234" t="s">
        <v>799</v>
      </c>
      <c r="E135" s="235">
        <v>3</v>
      </c>
      <c r="F135" s="235">
        <v>7</v>
      </c>
      <c r="G135" s="235">
        <v>14</v>
      </c>
      <c r="H135" s="235">
        <v>36</v>
      </c>
      <c r="I135" s="235">
        <v>40</v>
      </c>
      <c r="J135" s="235">
        <v>47</v>
      </c>
      <c r="P135" s="147"/>
      <c r="Q135" s="50">
        <v>1</v>
      </c>
      <c r="S135" s="229">
        <v>2</v>
      </c>
      <c r="T135" s="229">
        <v>0</v>
      </c>
      <c r="U135" s="50">
        <v>1</v>
      </c>
      <c r="V135" s="50">
        <v>200</v>
      </c>
    </row>
    <row r="136" spans="1:22" x14ac:dyDescent="0.2">
      <c r="A136" s="50">
        <v>134</v>
      </c>
      <c r="B136" s="232">
        <v>44049</v>
      </c>
      <c r="C136" s="233">
        <v>30</v>
      </c>
      <c r="D136" s="234" t="s">
        <v>799</v>
      </c>
      <c r="E136" s="235">
        <v>3</v>
      </c>
      <c r="F136" s="235">
        <v>7</v>
      </c>
      <c r="G136" s="235">
        <v>14</v>
      </c>
      <c r="H136" s="235">
        <v>36</v>
      </c>
      <c r="I136" s="235">
        <v>42</v>
      </c>
      <c r="J136" s="235">
        <v>46</v>
      </c>
      <c r="P136" s="147"/>
      <c r="Q136" s="50">
        <v>1</v>
      </c>
      <c r="S136" s="229">
        <v>2</v>
      </c>
      <c r="T136" s="229">
        <v>0</v>
      </c>
      <c r="U136" s="50">
        <v>1</v>
      </c>
      <c r="V136" s="50">
        <v>200</v>
      </c>
    </row>
    <row r="137" spans="1:22" x14ac:dyDescent="0.2">
      <c r="A137" s="50">
        <v>135</v>
      </c>
      <c r="B137" s="232">
        <v>44049</v>
      </c>
      <c r="C137" s="233">
        <v>30</v>
      </c>
      <c r="D137" s="234" t="s">
        <v>799</v>
      </c>
      <c r="E137" s="235">
        <v>3</v>
      </c>
      <c r="F137" s="235">
        <v>7</v>
      </c>
      <c r="G137" s="235">
        <v>14</v>
      </c>
      <c r="H137" s="235">
        <v>36</v>
      </c>
      <c r="I137" s="235">
        <v>42</v>
      </c>
      <c r="J137" s="235">
        <v>47</v>
      </c>
      <c r="P137" s="147"/>
      <c r="Q137" s="50">
        <v>2</v>
      </c>
      <c r="S137" s="229">
        <v>2</v>
      </c>
      <c r="T137" s="229">
        <v>0</v>
      </c>
      <c r="U137" s="50">
        <v>1</v>
      </c>
      <c r="V137" s="50">
        <v>400</v>
      </c>
    </row>
    <row r="138" spans="1:22" x14ac:dyDescent="0.2">
      <c r="A138" s="50">
        <v>136</v>
      </c>
      <c r="B138" s="232">
        <v>44049</v>
      </c>
      <c r="C138" s="233">
        <v>30</v>
      </c>
      <c r="D138" s="234" t="s">
        <v>799</v>
      </c>
      <c r="E138" s="235">
        <v>3</v>
      </c>
      <c r="F138" s="235">
        <v>7</v>
      </c>
      <c r="G138" s="235">
        <v>14</v>
      </c>
      <c r="H138" s="235">
        <v>36</v>
      </c>
      <c r="I138" s="235">
        <v>46</v>
      </c>
      <c r="J138" s="235">
        <v>47</v>
      </c>
      <c r="P138" s="147"/>
      <c r="Q138" s="50">
        <v>1</v>
      </c>
      <c r="S138" s="229">
        <v>2</v>
      </c>
      <c r="T138" s="229">
        <v>0</v>
      </c>
      <c r="U138" s="50">
        <v>1</v>
      </c>
      <c r="V138" s="50">
        <v>200</v>
      </c>
    </row>
    <row r="139" spans="1:22" x14ac:dyDescent="0.2">
      <c r="A139" s="50">
        <v>137</v>
      </c>
      <c r="B139" s="232">
        <v>44049</v>
      </c>
      <c r="C139" s="233">
        <v>30</v>
      </c>
      <c r="D139" s="234" t="s">
        <v>799</v>
      </c>
      <c r="E139" s="235">
        <v>3</v>
      </c>
      <c r="F139" s="235">
        <v>7</v>
      </c>
      <c r="G139" s="235">
        <v>27</v>
      </c>
      <c r="H139" s="235">
        <v>34</v>
      </c>
      <c r="I139" s="235">
        <v>36</v>
      </c>
      <c r="J139" s="235">
        <v>40</v>
      </c>
      <c r="P139" s="147"/>
      <c r="Q139" s="50">
        <v>1</v>
      </c>
      <c r="S139" s="229">
        <v>2</v>
      </c>
      <c r="T139" s="229">
        <v>0</v>
      </c>
      <c r="U139" s="50">
        <v>1</v>
      </c>
      <c r="V139" s="50">
        <v>200</v>
      </c>
    </row>
    <row r="140" spans="1:22" x14ac:dyDescent="0.2">
      <c r="A140" s="50">
        <v>138</v>
      </c>
      <c r="B140" s="232">
        <v>44049</v>
      </c>
      <c r="C140" s="233">
        <v>30</v>
      </c>
      <c r="D140" s="234" t="s">
        <v>799</v>
      </c>
      <c r="E140" s="235">
        <v>3</v>
      </c>
      <c r="F140" s="235">
        <v>7</v>
      </c>
      <c r="G140" s="235">
        <v>27</v>
      </c>
      <c r="H140" s="235">
        <v>34</v>
      </c>
      <c r="I140" s="235">
        <v>36</v>
      </c>
      <c r="J140" s="235">
        <v>42</v>
      </c>
      <c r="P140" s="147"/>
      <c r="Q140" s="50">
        <v>2</v>
      </c>
      <c r="S140" s="229">
        <v>2</v>
      </c>
      <c r="T140" s="229">
        <v>0</v>
      </c>
      <c r="U140" s="50">
        <v>1</v>
      </c>
      <c r="V140" s="50">
        <v>400</v>
      </c>
    </row>
    <row r="141" spans="1:22" x14ac:dyDescent="0.2">
      <c r="A141" s="50">
        <v>139</v>
      </c>
      <c r="B141" s="232">
        <v>44049</v>
      </c>
      <c r="C141" s="233">
        <v>30</v>
      </c>
      <c r="D141" s="234" t="s">
        <v>799</v>
      </c>
      <c r="E141" s="235">
        <v>3</v>
      </c>
      <c r="F141" s="235">
        <v>7</v>
      </c>
      <c r="G141" s="235">
        <v>27</v>
      </c>
      <c r="H141" s="235">
        <v>34</v>
      </c>
      <c r="I141" s="235">
        <v>36</v>
      </c>
      <c r="J141" s="235">
        <v>46</v>
      </c>
      <c r="P141" s="147"/>
      <c r="Q141" s="50">
        <v>1</v>
      </c>
      <c r="S141" s="229">
        <v>2</v>
      </c>
      <c r="T141" s="229">
        <v>0</v>
      </c>
      <c r="U141" s="50">
        <v>1</v>
      </c>
      <c r="V141" s="50">
        <v>200</v>
      </c>
    </row>
    <row r="142" spans="1:22" x14ac:dyDescent="0.2">
      <c r="A142" s="50">
        <v>140</v>
      </c>
      <c r="B142" s="232">
        <v>44049</v>
      </c>
      <c r="C142" s="233">
        <v>30</v>
      </c>
      <c r="D142" s="234" t="s">
        <v>799</v>
      </c>
      <c r="E142" s="235">
        <v>3</v>
      </c>
      <c r="F142" s="235">
        <v>7</v>
      </c>
      <c r="G142" s="235">
        <v>27</v>
      </c>
      <c r="H142" s="235">
        <v>34</v>
      </c>
      <c r="I142" s="235">
        <v>36</v>
      </c>
      <c r="J142" s="235">
        <v>47</v>
      </c>
      <c r="P142" s="147"/>
      <c r="Q142" s="50">
        <v>2</v>
      </c>
      <c r="S142" s="229">
        <v>2</v>
      </c>
      <c r="T142" s="229">
        <v>0</v>
      </c>
      <c r="U142" s="50">
        <v>1</v>
      </c>
      <c r="V142" s="50">
        <v>400</v>
      </c>
    </row>
    <row r="143" spans="1:22" x14ac:dyDescent="0.2">
      <c r="A143" s="50">
        <v>141</v>
      </c>
      <c r="B143" s="232">
        <v>44049</v>
      </c>
      <c r="C143" s="233">
        <v>30</v>
      </c>
      <c r="D143" s="234" t="s">
        <v>799</v>
      </c>
      <c r="E143" s="235">
        <v>3</v>
      </c>
      <c r="F143" s="235">
        <v>7</v>
      </c>
      <c r="G143" s="235">
        <v>27</v>
      </c>
      <c r="H143" s="235">
        <v>34</v>
      </c>
      <c r="I143" s="235">
        <v>40</v>
      </c>
      <c r="J143" s="235">
        <v>42</v>
      </c>
      <c r="P143" s="147"/>
      <c r="Q143" s="50">
        <v>2</v>
      </c>
      <c r="S143" s="229">
        <v>2</v>
      </c>
      <c r="T143" s="229">
        <v>0</v>
      </c>
      <c r="U143" s="50">
        <v>1</v>
      </c>
      <c r="V143" s="50">
        <v>400</v>
      </c>
    </row>
    <row r="144" spans="1:22" x14ac:dyDescent="0.2">
      <c r="A144" s="50">
        <v>142</v>
      </c>
      <c r="B144" s="232">
        <v>44049</v>
      </c>
      <c r="C144" s="233">
        <v>30</v>
      </c>
      <c r="D144" s="234" t="s">
        <v>799</v>
      </c>
      <c r="E144" s="235">
        <v>3</v>
      </c>
      <c r="F144" s="235">
        <v>7</v>
      </c>
      <c r="G144" s="235">
        <v>27</v>
      </c>
      <c r="H144" s="235">
        <v>34</v>
      </c>
      <c r="I144" s="235">
        <v>40</v>
      </c>
      <c r="J144" s="235">
        <v>46</v>
      </c>
      <c r="P144" s="147"/>
      <c r="Q144" s="50">
        <v>1</v>
      </c>
      <c r="S144" s="229">
        <v>2</v>
      </c>
      <c r="T144" s="229">
        <v>0</v>
      </c>
      <c r="U144" s="50">
        <v>1</v>
      </c>
      <c r="V144" s="50">
        <v>200</v>
      </c>
    </row>
    <row r="145" spans="1:22" x14ac:dyDescent="0.2">
      <c r="A145" s="50">
        <v>143</v>
      </c>
      <c r="B145" s="232">
        <v>44049</v>
      </c>
      <c r="C145" s="233">
        <v>30</v>
      </c>
      <c r="D145" s="234" t="s">
        <v>799</v>
      </c>
      <c r="E145" s="235">
        <v>3</v>
      </c>
      <c r="F145" s="235">
        <v>7</v>
      </c>
      <c r="G145" s="235">
        <v>27</v>
      </c>
      <c r="H145" s="235">
        <v>34</v>
      </c>
      <c r="I145" s="235">
        <v>40</v>
      </c>
      <c r="J145" s="235">
        <v>47</v>
      </c>
      <c r="P145" s="147"/>
      <c r="Q145" s="50">
        <v>2</v>
      </c>
      <c r="S145" s="229">
        <v>2</v>
      </c>
      <c r="T145" s="229">
        <v>0</v>
      </c>
      <c r="U145" s="50">
        <v>1</v>
      </c>
      <c r="V145" s="50">
        <v>400</v>
      </c>
    </row>
    <row r="146" spans="1:22" x14ac:dyDescent="0.2">
      <c r="A146" s="50">
        <v>144</v>
      </c>
      <c r="B146" s="232">
        <v>44049</v>
      </c>
      <c r="C146" s="233">
        <v>30</v>
      </c>
      <c r="D146" s="234" t="s">
        <v>799</v>
      </c>
      <c r="E146" s="235">
        <v>3</v>
      </c>
      <c r="F146" s="235">
        <v>7</v>
      </c>
      <c r="G146" s="235">
        <v>27</v>
      </c>
      <c r="H146" s="235">
        <v>34</v>
      </c>
      <c r="I146" s="235">
        <v>42</v>
      </c>
      <c r="J146" s="235">
        <v>46</v>
      </c>
      <c r="P146" s="147"/>
      <c r="Q146" s="50">
        <v>2</v>
      </c>
      <c r="S146" s="229">
        <v>2</v>
      </c>
      <c r="T146" s="229">
        <v>0</v>
      </c>
      <c r="U146" s="50">
        <v>1</v>
      </c>
      <c r="V146" s="50">
        <v>400</v>
      </c>
    </row>
    <row r="147" spans="1:22" x14ac:dyDescent="0.2">
      <c r="A147" s="50">
        <v>145</v>
      </c>
      <c r="B147" s="232">
        <v>44049</v>
      </c>
      <c r="C147" s="233">
        <v>30</v>
      </c>
      <c r="D147" s="234" t="s">
        <v>799</v>
      </c>
      <c r="E147" s="235">
        <v>3</v>
      </c>
      <c r="F147" s="235">
        <v>7</v>
      </c>
      <c r="G147" s="235">
        <v>27</v>
      </c>
      <c r="H147" s="235">
        <v>34</v>
      </c>
      <c r="I147" s="235">
        <v>42</v>
      </c>
      <c r="J147" s="235">
        <v>47</v>
      </c>
      <c r="P147" s="147"/>
      <c r="Q147" s="50">
        <v>3</v>
      </c>
      <c r="S147" s="229">
        <v>2</v>
      </c>
      <c r="T147" s="229">
        <v>0</v>
      </c>
      <c r="U147" s="50">
        <v>1</v>
      </c>
      <c r="V147" s="50">
        <v>800</v>
      </c>
    </row>
    <row r="148" spans="1:22" x14ac:dyDescent="0.2">
      <c r="A148" s="50">
        <v>146</v>
      </c>
      <c r="B148" s="232">
        <v>44049</v>
      </c>
      <c r="C148" s="233">
        <v>30</v>
      </c>
      <c r="D148" s="234" t="s">
        <v>799</v>
      </c>
      <c r="E148" s="235">
        <v>3</v>
      </c>
      <c r="F148" s="235">
        <v>7</v>
      </c>
      <c r="G148" s="235">
        <v>27</v>
      </c>
      <c r="H148" s="235">
        <v>34</v>
      </c>
      <c r="I148" s="235">
        <v>46</v>
      </c>
      <c r="J148" s="235">
        <v>47</v>
      </c>
      <c r="P148" s="147"/>
      <c r="Q148" s="50">
        <v>2</v>
      </c>
      <c r="S148" s="229">
        <v>2</v>
      </c>
      <c r="T148" s="229">
        <v>0</v>
      </c>
      <c r="U148" s="50">
        <v>1</v>
      </c>
      <c r="V148" s="50">
        <v>400</v>
      </c>
    </row>
    <row r="149" spans="1:22" x14ac:dyDescent="0.2">
      <c r="A149" s="50">
        <v>147</v>
      </c>
      <c r="B149" s="232">
        <v>44049</v>
      </c>
      <c r="C149" s="233">
        <v>30</v>
      </c>
      <c r="D149" s="234" t="s">
        <v>799</v>
      </c>
      <c r="E149" s="235">
        <v>3</v>
      </c>
      <c r="F149" s="235">
        <v>7</v>
      </c>
      <c r="G149" s="235">
        <v>27</v>
      </c>
      <c r="H149" s="235">
        <v>36</v>
      </c>
      <c r="I149" s="235">
        <v>40</v>
      </c>
      <c r="J149" s="235">
        <v>42</v>
      </c>
      <c r="P149" s="147"/>
      <c r="Q149" s="50">
        <v>2</v>
      </c>
      <c r="S149" s="229">
        <v>2</v>
      </c>
      <c r="T149" s="229">
        <v>0</v>
      </c>
      <c r="U149" s="50">
        <v>1</v>
      </c>
      <c r="V149" s="50">
        <v>400</v>
      </c>
    </row>
    <row r="150" spans="1:22" x14ac:dyDescent="0.2">
      <c r="A150" s="50">
        <v>148</v>
      </c>
      <c r="B150" s="232">
        <v>44049</v>
      </c>
      <c r="C150" s="233">
        <v>30</v>
      </c>
      <c r="D150" s="234" t="s">
        <v>799</v>
      </c>
      <c r="E150" s="235">
        <v>3</v>
      </c>
      <c r="F150" s="235">
        <v>7</v>
      </c>
      <c r="G150" s="235">
        <v>27</v>
      </c>
      <c r="H150" s="235">
        <v>36</v>
      </c>
      <c r="I150" s="235">
        <v>40</v>
      </c>
      <c r="J150" s="235">
        <v>46</v>
      </c>
      <c r="P150" s="147"/>
      <c r="Q150" s="50">
        <v>1</v>
      </c>
      <c r="S150" s="229">
        <v>2</v>
      </c>
      <c r="T150" s="229">
        <v>0</v>
      </c>
      <c r="U150" s="50">
        <v>1</v>
      </c>
      <c r="V150" s="50">
        <v>200</v>
      </c>
    </row>
    <row r="151" spans="1:22" x14ac:dyDescent="0.2">
      <c r="A151" s="50">
        <v>149</v>
      </c>
      <c r="B151" s="232">
        <v>44049</v>
      </c>
      <c r="C151" s="233">
        <v>30</v>
      </c>
      <c r="D151" s="234" t="s">
        <v>799</v>
      </c>
      <c r="E151" s="235">
        <v>3</v>
      </c>
      <c r="F151" s="235">
        <v>7</v>
      </c>
      <c r="G151" s="235">
        <v>27</v>
      </c>
      <c r="H151" s="235">
        <v>36</v>
      </c>
      <c r="I151" s="235">
        <v>40</v>
      </c>
      <c r="J151" s="235">
        <v>47</v>
      </c>
      <c r="P151" s="147"/>
      <c r="Q151" s="50">
        <v>2</v>
      </c>
      <c r="S151" s="229">
        <v>2</v>
      </c>
      <c r="T151" s="229">
        <v>0</v>
      </c>
      <c r="U151" s="50">
        <v>1</v>
      </c>
      <c r="V151" s="50">
        <v>400</v>
      </c>
    </row>
    <row r="152" spans="1:22" x14ac:dyDescent="0.2">
      <c r="A152" s="50">
        <v>150</v>
      </c>
      <c r="B152" s="232">
        <v>44049</v>
      </c>
      <c r="C152" s="233">
        <v>30</v>
      </c>
      <c r="D152" s="234" t="s">
        <v>799</v>
      </c>
      <c r="E152" s="235">
        <v>3</v>
      </c>
      <c r="F152" s="235">
        <v>7</v>
      </c>
      <c r="G152" s="235">
        <v>27</v>
      </c>
      <c r="H152" s="235">
        <v>36</v>
      </c>
      <c r="I152" s="235">
        <v>42</v>
      </c>
      <c r="J152" s="235">
        <v>46</v>
      </c>
      <c r="P152" s="147"/>
      <c r="Q152" s="50">
        <v>2</v>
      </c>
      <c r="S152" s="229">
        <v>2</v>
      </c>
      <c r="T152" s="229">
        <v>0</v>
      </c>
      <c r="U152" s="50">
        <v>1</v>
      </c>
      <c r="V152" s="50">
        <v>400</v>
      </c>
    </row>
    <row r="153" spans="1:22" x14ac:dyDescent="0.2">
      <c r="A153" s="50">
        <v>151</v>
      </c>
      <c r="B153" s="232">
        <v>44049</v>
      </c>
      <c r="C153" s="233">
        <v>30</v>
      </c>
      <c r="D153" s="234" t="s">
        <v>799</v>
      </c>
      <c r="E153" s="235">
        <v>3</v>
      </c>
      <c r="F153" s="235">
        <v>7</v>
      </c>
      <c r="G153" s="235">
        <v>27</v>
      </c>
      <c r="H153" s="235">
        <v>36</v>
      </c>
      <c r="I153" s="235">
        <v>42</v>
      </c>
      <c r="J153" s="235">
        <v>47</v>
      </c>
      <c r="P153" s="147"/>
      <c r="Q153" s="50">
        <v>3</v>
      </c>
      <c r="S153" s="229">
        <v>2</v>
      </c>
      <c r="T153" s="229">
        <v>0</v>
      </c>
      <c r="U153" s="50">
        <v>1</v>
      </c>
      <c r="V153" s="50">
        <v>800</v>
      </c>
    </row>
    <row r="154" spans="1:22" x14ac:dyDescent="0.2">
      <c r="A154" s="50">
        <v>152</v>
      </c>
      <c r="B154" s="232">
        <v>44049</v>
      </c>
      <c r="C154" s="233">
        <v>30</v>
      </c>
      <c r="D154" s="234" t="s">
        <v>799</v>
      </c>
      <c r="E154" s="235">
        <v>3</v>
      </c>
      <c r="F154" s="235">
        <v>7</v>
      </c>
      <c r="G154" s="235">
        <v>27</v>
      </c>
      <c r="H154" s="235">
        <v>36</v>
      </c>
      <c r="I154" s="235">
        <v>46</v>
      </c>
      <c r="J154" s="235">
        <v>47</v>
      </c>
      <c r="P154" s="147"/>
      <c r="Q154" s="50">
        <v>2</v>
      </c>
      <c r="S154" s="229">
        <v>2</v>
      </c>
      <c r="T154" s="229">
        <v>0</v>
      </c>
      <c r="U154" s="50">
        <v>1</v>
      </c>
      <c r="V154" s="50">
        <v>400</v>
      </c>
    </row>
    <row r="155" spans="1:22" x14ac:dyDescent="0.2">
      <c r="A155" s="50">
        <v>153</v>
      </c>
      <c r="B155" s="232">
        <v>44049</v>
      </c>
      <c r="C155" s="233">
        <v>30</v>
      </c>
      <c r="D155" s="234" t="s">
        <v>799</v>
      </c>
      <c r="E155" s="235">
        <v>3</v>
      </c>
      <c r="F155" s="235">
        <v>9</v>
      </c>
      <c r="G155" s="235">
        <v>12</v>
      </c>
      <c r="H155" s="235">
        <v>13</v>
      </c>
      <c r="I155" s="235">
        <v>27</v>
      </c>
      <c r="J155" s="235">
        <v>34</v>
      </c>
      <c r="P155" s="147"/>
      <c r="Q155" s="50">
        <v>2</v>
      </c>
      <c r="S155" s="229">
        <v>2</v>
      </c>
      <c r="T155" s="229">
        <v>0</v>
      </c>
      <c r="U155" s="50">
        <v>1</v>
      </c>
      <c r="V155" s="50">
        <v>400</v>
      </c>
    </row>
    <row r="156" spans="1:22" x14ac:dyDescent="0.2">
      <c r="A156" s="50">
        <v>154</v>
      </c>
      <c r="B156" s="232">
        <v>44049</v>
      </c>
      <c r="C156" s="233">
        <v>30</v>
      </c>
      <c r="D156" s="234" t="s">
        <v>799</v>
      </c>
      <c r="E156" s="235">
        <v>3</v>
      </c>
      <c r="F156" s="235">
        <v>9</v>
      </c>
      <c r="G156" s="235">
        <v>12</v>
      </c>
      <c r="H156" s="235">
        <v>13</v>
      </c>
      <c r="I156" s="235">
        <v>27</v>
      </c>
      <c r="J156" s="235">
        <v>36</v>
      </c>
      <c r="P156" s="147"/>
      <c r="Q156" s="50">
        <v>2</v>
      </c>
      <c r="S156" s="229">
        <v>2</v>
      </c>
      <c r="T156" s="229">
        <v>0</v>
      </c>
      <c r="U156" s="50">
        <v>1</v>
      </c>
      <c r="V156" s="50">
        <v>400</v>
      </c>
    </row>
    <row r="157" spans="1:22" x14ac:dyDescent="0.2">
      <c r="A157" s="50">
        <v>155</v>
      </c>
      <c r="B157" s="232">
        <v>44049</v>
      </c>
      <c r="C157" s="233">
        <v>30</v>
      </c>
      <c r="D157" s="234" t="s">
        <v>799</v>
      </c>
      <c r="E157" s="235">
        <v>3</v>
      </c>
      <c r="F157" s="235">
        <v>9</v>
      </c>
      <c r="G157" s="235">
        <v>12</v>
      </c>
      <c r="H157" s="235">
        <v>13</v>
      </c>
      <c r="I157" s="235">
        <v>27</v>
      </c>
      <c r="J157" s="235">
        <v>40</v>
      </c>
      <c r="P157" s="147"/>
      <c r="Q157" s="50">
        <v>2</v>
      </c>
      <c r="S157" s="229">
        <v>2</v>
      </c>
      <c r="T157" s="229">
        <v>0</v>
      </c>
      <c r="U157" s="50">
        <v>1</v>
      </c>
      <c r="V157" s="50">
        <v>400</v>
      </c>
    </row>
    <row r="158" spans="1:22" x14ac:dyDescent="0.2">
      <c r="A158" s="50">
        <v>156</v>
      </c>
      <c r="B158" s="232">
        <v>44049</v>
      </c>
      <c r="C158" s="233">
        <v>30</v>
      </c>
      <c r="D158" s="234" t="s">
        <v>799</v>
      </c>
      <c r="E158" s="235">
        <v>3</v>
      </c>
      <c r="F158" s="235">
        <v>9</v>
      </c>
      <c r="G158" s="235">
        <v>12</v>
      </c>
      <c r="H158" s="235">
        <v>13</v>
      </c>
      <c r="I158" s="235">
        <v>27</v>
      </c>
      <c r="J158" s="235">
        <v>42</v>
      </c>
      <c r="P158" s="147"/>
      <c r="Q158" s="50">
        <v>3</v>
      </c>
      <c r="S158" s="229">
        <v>2</v>
      </c>
      <c r="T158" s="229">
        <v>0</v>
      </c>
      <c r="U158" s="50">
        <v>1</v>
      </c>
      <c r="V158" s="50">
        <v>800</v>
      </c>
    </row>
    <row r="159" spans="1:22" x14ac:dyDescent="0.2">
      <c r="A159" s="50">
        <v>157</v>
      </c>
      <c r="B159" s="232">
        <v>44049</v>
      </c>
      <c r="C159" s="233">
        <v>30</v>
      </c>
      <c r="D159" s="234" t="s">
        <v>799</v>
      </c>
      <c r="E159" s="235">
        <v>3</v>
      </c>
      <c r="F159" s="235">
        <v>9</v>
      </c>
      <c r="G159" s="235">
        <v>12</v>
      </c>
      <c r="H159" s="235">
        <v>13</v>
      </c>
      <c r="I159" s="235">
        <v>27</v>
      </c>
      <c r="J159" s="235">
        <v>46</v>
      </c>
      <c r="P159" s="147"/>
      <c r="Q159" s="50">
        <v>2</v>
      </c>
      <c r="S159" s="229">
        <v>2</v>
      </c>
      <c r="T159" s="229">
        <v>0</v>
      </c>
      <c r="U159" s="50">
        <v>1</v>
      </c>
      <c r="V159" s="50">
        <v>400</v>
      </c>
    </row>
    <row r="160" spans="1:22" x14ac:dyDescent="0.2">
      <c r="A160" s="50">
        <v>158</v>
      </c>
      <c r="B160" s="232">
        <v>44049</v>
      </c>
      <c r="C160" s="233">
        <v>30</v>
      </c>
      <c r="D160" s="234" t="s">
        <v>799</v>
      </c>
      <c r="E160" s="235">
        <v>3</v>
      </c>
      <c r="F160" s="235">
        <v>9</v>
      </c>
      <c r="G160" s="235">
        <v>12</v>
      </c>
      <c r="H160" s="235">
        <v>13</v>
      </c>
      <c r="I160" s="235">
        <v>34</v>
      </c>
      <c r="J160" s="235">
        <v>40</v>
      </c>
      <c r="P160" s="147"/>
      <c r="Q160" s="50">
        <v>1</v>
      </c>
      <c r="S160" s="229">
        <v>2</v>
      </c>
      <c r="T160" s="229">
        <v>0</v>
      </c>
      <c r="U160" s="50">
        <v>1</v>
      </c>
      <c r="V160" s="50">
        <v>200</v>
      </c>
    </row>
    <row r="161" spans="1:22" x14ac:dyDescent="0.2">
      <c r="A161" s="50">
        <v>159</v>
      </c>
      <c r="B161" s="232">
        <v>44049</v>
      </c>
      <c r="C161" s="233">
        <v>30</v>
      </c>
      <c r="D161" s="234" t="s">
        <v>799</v>
      </c>
      <c r="E161" s="235">
        <v>3</v>
      </c>
      <c r="F161" s="235">
        <v>9</v>
      </c>
      <c r="G161" s="235">
        <v>12</v>
      </c>
      <c r="H161" s="235">
        <v>13</v>
      </c>
      <c r="I161" s="235">
        <v>34</v>
      </c>
      <c r="J161" s="235">
        <v>42</v>
      </c>
      <c r="P161" s="147"/>
      <c r="Q161" s="50">
        <v>2</v>
      </c>
      <c r="S161" s="229">
        <v>2</v>
      </c>
      <c r="T161" s="229">
        <v>0</v>
      </c>
      <c r="U161" s="50">
        <v>1</v>
      </c>
      <c r="V161" s="50">
        <v>400</v>
      </c>
    </row>
    <row r="162" spans="1:22" x14ac:dyDescent="0.2">
      <c r="A162" s="50">
        <v>160</v>
      </c>
      <c r="B162" s="232">
        <v>44049</v>
      </c>
      <c r="C162" s="233">
        <v>30</v>
      </c>
      <c r="D162" s="234" t="s">
        <v>799</v>
      </c>
      <c r="E162" s="235">
        <v>3</v>
      </c>
      <c r="F162" s="235">
        <v>9</v>
      </c>
      <c r="G162" s="235">
        <v>12</v>
      </c>
      <c r="H162" s="235">
        <v>13</v>
      </c>
      <c r="I162" s="235">
        <v>34</v>
      </c>
      <c r="J162" s="235">
        <v>46</v>
      </c>
      <c r="P162" s="147"/>
      <c r="Q162" s="50">
        <v>1</v>
      </c>
      <c r="S162" s="229">
        <v>2</v>
      </c>
      <c r="T162" s="229">
        <v>0</v>
      </c>
      <c r="U162" s="50">
        <v>1</v>
      </c>
      <c r="V162" s="50">
        <v>200</v>
      </c>
    </row>
    <row r="163" spans="1:22" x14ac:dyDescent="0.2">
      <c r="A163" s="50">
        <v>161</v>
      </c>
      <c r="B163" s="232">
        <v>44049</v>
      </c>
      <c r="C163" s="233">
        <v>30</v>
      </c>
      <c r="D163" s="234" t="s">
        <v>799</v>
      </c>
      <c r="E163" s="235">
        <v>3</v>
      </c>
      <c r="F163" s="235">
        <v>9</v>
      </c>
      <c r="G163" s="235">
        <v>12</v>
      </c>
      <c r="H163" s="235">
        <v>13</v>
      </c>
      <c r="I163" s="235">
        <v>34</v>
      </c>
      <c r="J163" s="235">
        <v>47</v>
      </c>
      <c r="P163" s="147"/>
      <c r="Q163" s="50">
        <v>2</v>
      </c>
      <c r="S163" s="229">
        <v>2</v>
      </c>
      <c r="T163" s="229">
        <v>0</v>
      </c>
      <c r="U163" s="50">
        <v>1</v>
      </c>
      <c r="V163" s="50">
        <v>400</v>
      </c>
    </row>
    <row r="164" spans="1:22" x14ac:dyDescent="0.2">
      <c r="A164" s="50">
        <v>162</v>
      </c>
      <c r="B164" s="232">
        <v>44049</v>
      </c>
      <c r="C164" s="233">
        <v>30</v>
      </c>
      <c r="D164" s="234" t="s">
        <v>799</v>
      </c>
      <c r="E164" s="235">
        <v>3</v>
      </c>
      <c r="F164" s="235">
        <v>9</v>
      </c>
      <c r="G164" s="235">
        <v>12</v>
      </c>
      <c r="H164" s="235">
        <v>13</v>
      </c>
      <c r="I164" s="235">
        <v>36</v>
      </c>
      <c r="J164" s="235">
        <v>40</v>
      </c>
      <c r="P164" s="147"/>
      <c r="Q164" s="50">
        <v>1</v>
      </c>
      <c r="S164" s="229">
        <v>2</v>
      </c>
      <c r="T164" s="229">
        <v>0</v>
      </c>
      <c r="U164" s="50">
        <v>1</v>
      </c>
      <c r="V164" s="50">
        <v>200</v>
      </c>
    </row>
    <row r="165" spans="1:22" x14ac:dyDescent="0.2">
      <c r="A165" s="50">
        <v>163</v>
      </c>
      <c r="B165" s="232">
        <v>44049</v>
      </c>
      <c r="C165" s="233">
        <v>30</v>
      </c>
      <c r="D165" s="234" t="s">
        <v>799</v>
      </c>
      <c r="E165" s="235">
        <v>3</v>
      </c>
      <c r="F165" s="235">
        <v>9</v>
      </c>
      <c r="G165" s="235">
        <v>12</v>
      </c>
      <c r="H165" s="235">
        <v>13</v>
      </c>
      <c r="I165" s="235">
        <v>36</v>
      </c>
      <c r="J165" s="235">
        <v>42</v>
      </c>
      <c r="P165" s="147"/>
      <c r="Q165" s="50">
        <v>2</v>
      </c>
      <c r="S165" s="229">
        <v>2</v>
      </c>
      <c r="T165" s="229">
        <v>0</v>
      </c>
      <c r="U165" s="50">
        <v>1</v>
      </c>
      <c r="V165" s="50">
        <v>400</v>
      </c>
    </row>
    <row r="166" spans="1:22" x14ac:dyDescent="0.2">
      <c r="A166" s="50">
        <v>164</v>
      </c>
      <c r="B166" s="232">
        <v>44049</v>
      </c>
      <c r="C166" s="233">
        <v>30</v>
      </c>
      <c r="D166" s="234" t="s">
        <v>799</v>
      </c>
      <c r="E166" s="235">
        <v>3</v>
      </c>
      <c r="F166" s="235">
        <v>9</v>
      </c>
      <c r="G166" s="235">
        <v>12</v>
      </c>
      <c r="H166" s="235">
        <v>13</v>
      </c>
      <c r="I166" s="235">
        <v>36</v>
      </c>
      <c r="J166" s="235">
        <v>46</v>
      </c>
      <c r="P166" s="147"/>
      <c r="Q166" s="50">
        <v>1</v>
      </c>
      <c r="S166" s="229">
        <v>2</v>
      </c>
      <c r="T166" s="229">
        <v>0</v>
      </c>
      <c r="U166" s="50">
        <v>1</v>
      </c>
      <c r="V166" s="50">
        <v>200</v>
      </c>
    </row>
    <row r="167" spans="1:22" x14ac:dyDescent="0.2">
      <c r="A167" s="50">
        <v>165</v>
      </c>
      <c r="B167" s="232">
        <v>44049</v>
      </c>
      <c r="C167" s="233">
        <v>30</v>
      </c>
      <c r="D167" s="234" t="s">
        <v>799</v>
      </c>
      <c r="E167" s="235">
        <v>3</v>
      </c>
      <c r="F167" s="235">
        <v>9</v>
      </c>
      <c r="G167" s="235">
        <v>12</v>
      </c>
      <c r="H167" s="235">
        <v>13</v>
      </c>
      <c r="I167" s="235">
        <v>36</v>
      </c>
      <c r="J167" s="235">
        <v>47</v>
      </c>
      <c r="P167" s="147"/>
      <c r="Q167" s="50">
        <v>2</v>
      </c>
      <c r="S167" s="229">
        <v>2</v>
      </c>
      <c r="T167" s="229">
        <v>0</v>
      </c>
      <c r="U167" s="50">
        <v>1</v>
      </c>
      <c r="V167" s="50">
        <v>400</v>
      </c>
    </row>
    <row r="168" spans="1:22" x14ac:dyDescent="0.2">
      <c r="A168" s="50">
        <v>166</v>
      </c>
      <c r="B168" s="232">
        <v>44049</v>
      </c>
      <c r="C168" s="233">
        <v>30</v>
      </c>
      <c r="D168" s="234" t="s">
        <v>799</v>
      </c>
      <c r="E168" s="235">
        <v>3</v>
      </c>
      <c r="F168" s="235">
        <v>9</v>
      </c>
      <c r="G168" s="235">
        <v>12</v>
      </c>
      <c r="H168" s="235">
        <v>14</v>
      </c>
      <c r="I168" s="235">
        <v>27</v>
      </c>
      <c r="J168" s="235">
        <v>34</v>
      </c>
      <c r="P168" s="147"/>
      <c r="Q168" s="50">
        <v>2</v>
      </c>
      <c r="S168" s="229">
        <v>2</v>
      </c>
      <c r="T168" s="229">
        <v>0</v>
      </c>
      <c r="U168" s="50">
        <v>1</v>
      </c>
      <c r="V168" s="50">
        <v>400</v>
      </c>
    </row>
    <row r="169" spans="1:22" x14ac:dyDescent="0.2">
      <c r="A169" s="50">
        <v>167</v>
      </c>
      <c r="B169" s="232">
        <v>44049</v>
      </c>
      <c r="C169" s="233">
        <v>30</v>
      </c>
      <c r="D169" s="234" t="s">
        <v>799</v>
      </c>
      <c r="E169" s="235">
        <v>3</v>
      </c>
      <c r="F169" s="235">
        <v>9</v>
      </c>
      <c r="G169" s="235">
        <v>12</v>
      </c>
      <c r="H169" s="235">
        <v>14</v>
      </c>
      <c r="I169" s="235">
        <v>27</v>
      </c>
      <c r="J169" s="235">
        <v>36</v>
      </c>
      <c r="P169" s="147"/>
      <c r="Q169" s="50">
        <v>2</v>
      </c>
      <c r="S169" s="229">
        <v>2</v>
      </c>
      <c r="T169" s="229">
        <v>0</v>
      </c>
      <c r="U169" s="50">
        <v>1</v>
      </c>
      <c r="V169" s="50">
        <v>400</v>
      </c>
    </row>
    <row r="170" spans="1:22" x14ac:dyDescent="0.2">
      <c r="A170" s="50">
        <v>168</v>
      </c>
      <c r="B170" s="232">
        <v>44049</v>
      </c>
      <c r="C170" s="233">
        <v>30</v>
      </c>
      <c r="D170" s="234" t="s">
        <v>799</v>
      </c>
      <c r="E170" s="235">
        <v>3</v>
      </c>
      <c r="F170" s="235">
        <v>9</v>
      </c>
      <c r="G170" s="235">
        <v>12</v>
      </c>
      <c r="H170" s="235">
        <v>14</v>
      </c>
      <c r="I170" s="235">
        <v>27</v>
      </c>
      <c r="J170" s="235">
        <v>40</v>
      </c>
      <c r="P170" s="147"/>
      <c r="Q170" s="50">
        <v>2</v>
      </c>
      <c r="S170" s="229">
        <v>2</v>
      </c>
      <c r="T170" s="229">
        <v>0</v>
      </c>
      <c r="U170" s="50">
        <v>1</v>
      </c>
      <c r="V170" s="50">
        <v>400</v>
      </c>
    </row>
    <row r="171" spans="1:22" x14ac:dyDescent="0.2">
      <c r="A171" s="50">
        <v>169</v>
      </c>
      <c r="B171" s="232">
        <v>44049</v>
      </c>
      <c r="C171" s="233">
        <v>30</v>
      </c>
      <c r="D171" s="234" t="s">
        <v>799</v>
      </c>
      <c r="E171" s="235">
        <v>3</v>
      </c>
      <c r="F171" s="235">
        <v>9</v>
      </c>
      <c r="G171" s="235">
        <v>12</v>
      </c>
      <c r="H171" s="235">
        <v>14</v>
      </c>
      <c r="I171" s="235">
        <v>27</v>
      </c>
      <c r="J171" s="235">
        <v>42</v>
      </c>
      <c r="P171" s="147"/>
      <c r="Q171" s="50">
        <v>3</v>
      </c>
      <c r="S171" s="229">
        <v>2</v>
      </c>
      <c r="T171" s="229">
        <v>0</v>
      </c>
      <c r="U171" s="50">
        <v>1</v>
      </c>
      <c r="V171" s="50">
        <v>800</v>
      </c>
    </row>
    <row r="172" spans="1:22" x14ac:dyDescent="0.2">
      <c r="A172" s="50">
        <v>170</v>
      </c>
      <c r="B172" s="232">
        <v>44049</v>
      </c>
      <c r="C172" s="233">
        <v>30</v>
      </c>
      <c r="D172" s="234" t="s">
        <v>799</v>
      </c>
      <c r="E172" s="235">
        <v>3</v>
      </c>
      <c r="F172" s="235">
        <v>9</v>
      </c>
      <c r="G172" s="235">
        <v>12</v>
      </c>
      <c r="H172" s="235">
        <v>14</v>
      </c>
      <c r="I172" s="235">
        <v>27</v>
      </c>
      <c r="J172" s="235">
        <v>46</v>
      </c>
      <c r="P172" s="147"/>
      <c r="Q172" s="50">
        <v>2</v>
      </c>
      <c r="S172" s="229">
        <v>2</v>
      </c>
      <c r="T172" s="229">
        <v>0</v>
      </c>
      <c r="U172" s="50">
        <v>1</v>
      </c>
      <c r="V172" s="50">
        <v>400</v>
      </c>
    </row>
    <row r="173" spans="1:22" x14ac:dyDescent="0.2">
      <c r="A173" s="50">
        <v>171</v>
      </c>
      <c r="B173" s="232">
        <v>44049</v>
      </c>
      <c r="C173" s="233">
        <v>30</v>
      </c>
      <c r="D173" s="234" t="s">
        <v>799</v>
      </c>
      <c r="E173" s="235">
        <v>3</v>
      </c>
      <c r="F173" s="235">
        <v>9</v>
      </c>
      <c r="G173" s="235">
        <v>12</v>
      </c>
      <c r="H173" s="235">
        <v>14</v>
      </c>
      <c r="I173" s="235">
        <v>27</v>
      </c>
      <c r="J173" s="235">
        <v>47</v>
      </c>
      <c r="P173" s="147"/>
      <c r="Q173" s="50">
        <v>3</v>
      </c>
      <c r="S173" s="229">
        <v>2</v>
      </c>
      <c r="T173" s="229">
        <v>0</v>
      </c>
      <c r="U173" s="50">
        <v>1</v>
      </c>
      <c r="V173" s="50">
        <v>800</v>
      </c>
    </row>
    <row r="174" spans="1:22" x14ac:dyDescent="0.2">
      <c r="A174" s="50">
        <v>172</v>
      </c>
      <c r="B174" s="232">
        <v>44049</v>
      </c>
      <c r="C174" s="233">
        <v>30</v>
      </c>
      <c r="D174" s="234" t="s">
        <v>799</v>
      </c>
      <c r="E174" s="235">
        <v>3</v>
      </c>
      <c r="F174" s="235">
        <v>9</v>
      </c>
      <c r="G174" s="235">
        <v>12</v>
      </c>
      <c r="H174" s="235">
        <v>14</v>
      </c>
      <c r="I174" s="235">
        <v>34</v>
      </c>
      <c r="J174" s="235">
        <v>40</v>
      </c>
      <c r="P174" s="147"/>
      <c r="Q174" s="50">
        <v>1</v>
      </c>
      <c r="S174" s="229">
        <v>2</v>
      </c>
      <c r="T174" s="229">
        <v>0</v>
      </c>
      <c r="U174" s="50">
        <v>1</v>
      </c>
      <c r="V174" s="50">
        <v>200</v>
      </c>
    </row>
    <row r="175" spans="1:22" x14ac:dyDescent="0.2">
      <c r="A175" s="50">
        <v>173</v>
      </c>
      <c r="B175" s="232">
        <v>44049</v>
      </c>
      <c r="C175" s="233">
        <v>30</v>
      </c>
      <c r="D175" s="234" t="s">
        <v>799</v>
      </c>
      <c r="E175" s="235">
        <v>3</v>
      </c>
      <c r="F175" s="235">
        <v>9</v>
      </c>
      <c r="G175" s="235">
        <v>12</v>
      </c>
      <c r="H175" s="235">
        <v>14</v>
      </c>
      <c r="I175" s="235">
        <v>34</v>
      </c>
      <c r="J175" s="235">
        <v>42</v>
      </c>
      <c r="P175" s="147"/>
      <c r="Q175" s="50">
        <v>2</v>
      </c>
      <c r="S175" s="229">
        <v>2</v>
      </c>
      <c r="T175" s="229">
        <v>0</v>
      </c>
      <c r="U175" s="50">
        <v>1</v>
      </c>
      <c r="V175" s="50">
        <v>400</v>
      </c>
    </row>
    <row r="176" spans="1:22" x14ac:dyDescent="0.2">
      <c r="A176" s="50">
        <v>174</v>
      </c>
      <c r="B176" s="232">
        <v>44049</v>
      </c>
      <c r="C176" s="233">
        <v>30</v>
      </c>
      <c r="D176" s="234" t="s">
        <v>799</v>
      </c>
      <c r="E176" s="235">
        <v>3</v>
      </c>
      <c r="F176" s="235">
        <v>9</v>
      </c>
      <c r="G176" s="235">
        <v>12</v>
      </c>
      <c r="H176" s="235">
        <v>14</v>
      </c>
      <c r="I176" s="235">
        <v>34</v>
      </c>
      <c r="J176" s="235">
        <v>46</v>
      </c>
      <c r="P176" s="147"/>
      <c r="Q176" s="50">
        <v>1</v>
      </c>
      <c r="S176" s="229">
        <v>2</v>
      </c>
      <c r="T176" s="229">
        <v>0</v>
      </c>
      <c r="U176" s="50">
        <v>1</v>
      </c>
      <c r="V176" s="50">
        <v>200</v>
      </c>
    </row>
    <row r="177" spans="1:22" x14ac:dyDescent="0.2">
      <c r="A177" s="50">
        <v>175</v>
      </c>
      <c r="B177" s="232">
        <v>44049</v>
      </c>
      <c r="C177" s="233">
        <v>30</v>
      </c>
      <c r="D177" s="234" t="s">
        <v>799</v>
      </c>
      <c r="E177" s="235">
        <v>3</v>
      </c>
      <c r="F177" s="235">
        <v>9</v>
      </c>
      <c r="G177" s="235">
        <v>12</v>
      </c>
      <c r="H177" s="235">
        <v>14</v>
      </c>
      <c r="I177" s="235">
        <v>34</v>
      </c>
      <c r="J177" s="235">
        <v>47</v>
      </c>
      <c r="P177" s="147"/>
      <c r="Q177" s="50">
        <v>2</v>
      </c>
      <c r="S177" s="229">
        <v>2</v>
      </c>
      <c r="T177" s="229">
        <v>0</v>
      </c>
      <c r="U177" s="50">
        <v>1</v>
      </c>
      <c r="V177" s="50">
        <v>400</v>
      </c>
    </row>
    <row r="178" spans="1:22" x14ac:dyDescent="0.2">
      <c r="A178" s="50">
        <v>176</v>
      </c>
      <c r="B178" s="232">
        <v>44049</v>
      </c>
      <c r="C178" s="233">
        <v>30</v>
      </c>
      <c r="D178" s="234" t="s">
        <v>799</v>
      </c>
      <c r="E178" s="235">
        <v>3</v>
      </c>
      <c r="F178" s="235">
        <v>9</v>
      </c>
      <c r="G178" s="235">
        <v>12</v>
      </c>
      <c r="H178" s="235">
        <v>14</v>
      </c>
      <c r="I178" s="235">
        <v>36</v>
      </c>
      <c r="J178" s="235">
        <v>40</v>
      </c>
      <c r="P178" s="147"/>
      <c r="Q178" s="50">
        <v>1</v>
      </c>
      <c r="S178" s="229">
        <v>2</v>
      </c>
      <c r="T178" s="229">
        <v>0</v>
      </c>
      <c r="U178" s="50">
        <v>1</v>
      </c>
      <c r="V178" s="50">
        <v>200</v>
      </c>
    </row>
    <row r="179" spans="1:22" x14ac:dyDescent="0.2">
      <c r="A179" s="50">
        <v>177</v>
      </c>
      <c r="B179" s="232">
        <v>44049</v>
      </c>
      <c r="C179" s="233">
        <v>30</v>
      </c>
      <c r="D179" s="234" t="s">
        <v>799</v>
      </c>
      <c r="E179" s="235">
        <v>3</v>
      </c>
      <c r="F179" s="235">
        <v>9</v>
      </c>
      <c r="G179" s="235">
        <v>12</v>
      </c>
      <c r="H179" s="235">
        <v>14</v>
      </c>
      <c r="I179" s="235">
        <v>36</v>
      </c>
      <c r="J179" s="235">
        <v>42</v>
      </c>
      <c r="P179" s="147"/>
      <c r="Q179" s="50">
        <v>2</v>
      </c>
      <c r="S179" s="229">
        <v>2</v>
      </c>
      <c r="T179" s="229">
        <v>0</v>
      </c>
      <c r="U179" s="50">
        <v>1</v>
      </c>
      <c r="V179" s="50">
        <v>400</v>
      </c>
    </row>
    <row r="180" spans="1:22" x14ac:dyDescent="0.2">
      <c r="A180" s="50">
        <v>178</v>
      </c>
      <c r="B180" s="232">
        <v>44049</v>
      </c>
      <c r="C180" s="233">
        <v>30</v>
      </c>
      <c r="D180" s="234" t="s">
        <v>799</v>
      </c>
      <c r="E180" s="235">
        <v>3</v>
      </c>
      <c r="F180" s="235">
        <v>9</v>
      </c>
      <c r="G180" s="235">
        <v>12</v>
      </c>
      <c r="H180" s="235">
        <v>14</v>
      </c>
      <c r="I180" s="235">
        <v>36</v>
      </c>
      <c r="J180" s="235">
        <v>46</v>
      </c>
      <c r="P180" s="147"/>
      <c r="Q180" s="50">
        <v>1</v>
      </c>
      <c r="S180" s="229">
        <v>2</v>
      </c>
      <c r="T180" s="229">
        <v>0</v>
      </c>
      <c r="U180" s="50">
        <v>1</v>
      </c>
      <c r="V180" s="50">
        <v>200</v>
      </c>
    </row>
    <row r="181" spans="1:22" x14ac:dyDescent="0.2">
      <c r="A181" s="50">
        <v>179</v>
      </c>
      <c r="B181" s="232">
        <v>44049</v>
      </c>
      <c r="C181" s="233">
        <v>30</v>
      </c>
      <c r="D181" s="234" t="s">
        <v>799</v>
      </c>
      <c r="E181" s="235">
        <v>3</v>
      </c>
      <c r="F181" s="235">
        <v>9</v>
      </c>
      <c r="G181" s="235">
        <v>12</v>
      </c>
      <c r="H181" s="235">
        <v>14</v>
      </c>
      <c r="I181" s="235">
        <v>36</v>
      </c>
      <c r="J181" s="235">
        <v>47</v>
      </c>
      <c r="P181" s="147"/>
      <c r="Q181" s="50">
        <v>2</v>
      </c>
      <c r="S181" s="229">
        <v>2</v>
      </c>
      <c r="T181" s="229">
        <v>0</v>
      </c>
      <c r="U181" s="50">
        <v>1</v>
      </c>
      <c r="V181" s="50">
        <v>400</v>
      </c>
    </row>
    <row r="182" spans="1:22" x14ac:dyDescent="0.2">
      <c r="A182" s="50">
        <v>180</v>
      </c>
      <c r="B182" s="232">
        <v>44049</v>
      </c>
      <c r="C182" s="233">
        <v>30</v>
      </c>
      <c r="D182" s="234" t="s">
        <v>799</v>
      </c>
      <c r="E182" s="235">
        <v>3</v>
      </c>
      <c r="F182" s="235">
        <v>9</v>
      </c>
      <c r="G182" s="235">
        <v>12</v>
      </c>
      <c r="H182" s="235">
        <v>27</v>
      </c>
      <c r="I182" s="235">
        <v>34</v>
      </c>
      <c r="J182" s="235">
        <v>36</v>
      </c>
      <c r="P182" s="147"/>
      <c r="Q182" s="50">
        <v>2</v>
      </c>
      <c r="S182" s="229">
        <v>2</v>
      </c>
      <c r="T182" s="229">
        <v>0</v>
      </c>
      <c r="U182" s="50">
        <v>1</v>
      </c>
      <c r="V182" s="50">
        <v>400</v>
      </c>
    </row>
    <row r="183" spans="1:22" x14ac:dyDescent="0.2">
      <c r="A183" s="50">
        <v>181</v>
      </c>
      <c r="B183" s="232">
        <v>44049</v>
      </c>
      <c r="C183" s="233">
        <v>30</v>
      </c>
      <c r="D183" s="234" t="s">
        <v>799</v>
      </c>
      <c r="E183" s="235">
        <v>3</v>
      </c>
      <c r="F183" s="235">
        <v>9</v>
      </c>
      <c r="G183" s="235">
        <v>12</v>
      </c>
      <c r="H183" s="235">
        <v>27</v>
      </c>
      <c r="I183" s="235">
        <v>34</v>
      </c>
      <c r="J183" s="235">
        <v>40</v>
      </c>
      <c r="P183" s="147"/>
      <c r="Q183" s="50">
        <v>2</v>
      </c>
      <c r="S183" s="229">
        <v>2</v>
      </c>
      <c r="T183" s="229">
        <v>0</v>
      </c>
      <c r="U183" s="50">
        <v>1</v>
      </c>
      <c r="V183" s="50">
        <v>400</v>
      </c>
    </row>
    <row r="184" spans="1:22" x14ac:dyDescent="0.2">
      <c r="A184" s="50">
        <v>182</v>
      </c>
      <c r="B184" s="232">
        <v>44049</v>
      </c>
      <c r="C184" s="233">
        <v>30</v>
      </c>
      <c r="D184" s="234" t="s">
        <v>799</v>
      </c>
      <c r="E184" s="235">
        <v>3</v>
      </c>
      <c r="F184" s="235">
        <v>9</v>
      </c>
      <c r="G184" s="235">
        <v>12</v>
      </c>
      <c r="H184" s="235">
        <v>27</v>
      </c>
      <c r="I184" s="235">
        <v>34</v>
      </c>
      <c r="J184" s="235">
        <v>42</v>
      </c>
      <c r="P184" s="147"/>
      <c r="Q184" s="50">
        <v>3</v>
      </c>
      <c r="S184" s="229">
        <v>2</v>
      </c>
      <c r="T184" s="229">
        <v>0</v>
      </c>
      <c r="U184" s="50">
        <v>1</v>
      </c>
      <c r="V184" s="50">
        <v>800</v>
      </c>
    </row>
    <row r="185" spans="1:22" x14ac:dyDescent="0.2">
      <c r="A185" s="50">
        <v>183</v>
      </c>
      <c r="B185" s="232">
        <v>44049</v>
      </c>
      <c r="C185" s="233">
        <v>30</v>
      </c>
      <c r="D185" s="234" t="s">
        <v>799</v>
      </c>
      <c r="E185" s="235">
        <v>3</v>
      </c>
      <c r="F185" s="235">
        <v>9</v>
      </c>
      <c r="G185" s="235">
        <v>12</v>
      </c>
      <c r="H185" s="235">
        <v>27</v>
      </c>
      <c r="I185" s="235">
        <v>34</v>
      </c>
      <c r="J185" s="235">
        <v>46</v>
      </c>
      <c r="P185" s="147"/>
      <c r="Q185" s="50">
        <v>2</v>
      </c>
      <c r="S185" s="229">
        <v>2</v>
      </c>
      <c r="T185" s="229">
        <v>0</v>
      </c>
      <c r="U185" s="50">
        <v>1</v>
      </c>
      <c r="V185" s="50">
        <v>400</v>
      </c>
    </row>
    <row r="186" spans="1:22" x14ac:dyDescent="0.2">
      <c r="A186" s="50">
        <v>184</v>
      </c>
      <c r="B186" s="232">
        <v>44049</v>
      </c>
      <c r="C186" s="233">
        <v>30</v>
      </c>
      <c r="D186" s="234" t="s">
        <v>799</v>
      </c>
      <c r="E186" s="235">
        <v>3</v>
      </c>
      <c r="F186" s="235">
        <v>9</v>
      </c>
      <c r="G186" s="235">
        <v>12</v>
      </c>
      <c r="H186" s="235">
        <v>27</v>
      </c>
      <c r="I186" s="235">
        <v>34</v>
      </c>
      <c r="J186" s="235">
        <v>47</v>
      </c>
      <c r="P186" s="147"/>
      <c r="Q186" s="50">
        <v>3</v>
      </c>
      <c r="S186" s="229">
        <v>2</v>
      </c>
      <c r="T186" s="229">
        <v>0</v>
      </c>
      <c r="U186" s="50">
        <v>1</v>
      </c>
      <c r="V186" s="50">
        <v>800</v>
      </c>
    </row>
    <row r="187" spans="1:22" x14ac:dyDescent="0.2">
      <c r="A187" s="50">
        <v>185</v>
      </c>
      <c r="B187" s="232">
        <v>44049</v>
      </c>
      <c r="C187" s="233">
        <v>30</v>
      </c>
      <c r="D187" s="234" t="s">
        <v>799</v>
      </c>
      <c r="E187" s="235">
        <v>3</v>
      </c>
      <c r="F187" s="235">
        <v>9</v>
      </c>
      <c r="G187" s="235">
        <v>12</v>
      </c>
      <c r="H187" s="235">
        <v>27</v>
      </c>
      <c r="I187" s="235">
        <v>36</v>
      </c>
      <c r="J187" s="235">
        <v>40</v>
      </c>
      <c r="P187" s="147"/>
      <c r="Q187" s="50">
        <v>2</v>
      </c>
      <c r="S187" s="229">
        <v>2</v>
      </c>
      <c r="T187" s="229">
        <v>0</v>
      </c>
      <c r="U187" s="50">
        <v>1</v>
      </c>
      <c r="V187" s="50">
        <v>400</v>
      </c>
    </row>
    <row r="188" spans="1:22" x14ac:dyDescent="0.2">
      <c r="A188" s="50">
        <v>186</v>
      </c>
      <c r="B188" s="232">
        <v>44049</v>
      </c>
      <c r="C188" s="233">
        <v>30</v>
      </c>
      <c r="D188" s="234" t="s">
        <v>799</v>
      </c>
      <c r="E188" s="235">
        <v>3</v>
      </c>
      <c r="F188" s="235">
        <v>9</v>
      </c>
      <c r="G188" s="235">
        <v>12</v>
      </c>
      <c r="H188" s="235">
        <v>27</v>
      </c>
      <c r="I188" s="235">
        <v>36</v>
      </c>
      <c r="J188" s="235">
        <v>42</v>
      </c>
      <c r="P188" s="147"/>
      <c r="Q188" s="50">
        <v>3</v>
      </c>
      <c r="S188" s="229">
        <v>2</v>
      </c>
      <c r="T188" s="229">
        <v>0</v>
      </c>
      <c r="U188" s="50">
        <v>1</v>
      </c>
      <c r="V188" s="50">
        <v>800</v>
      </c>
    </row>
    <row r="189" spans="1:22" x14ac:dyDescent="0.2">
      <c r="A189" s="50">
        <v>187</v>
      </c>
      <c r="B189" s="232">
        <v>44049</v>
      </c>
      <c r="C189" s="233">
        <v>30</v>
      </c>
      <c r="D189" s="234" t="s">
        <v>799</v>
      </c>
      <c r="E189" s="235">
        <v>3</v>
      </c>
      <c r="F189" s="235">
        <v>9</v>
      </c>
      <c r="G189" s="235">
        <v>12</v>
      </c>
      <c r="H189" s="235">
        <v>27</v>
      </c>
      <c r="I189" s="235">
        <v>36</v>
      </c>
      <c r="J189" s="235">
        <v>46</v>
      </c>
      <c r="P189" s="147"/>
      <c r="Q189" s="50">
        <v>2</v>
      </c>
      <c r="S189" s="229">
        <v>2</v>
      </c>
      <c r="T189" s="229">
        <v>0</v>
      </c>
      <c r="U189" s="50">
        <v>1</v>
      </c>
      <c r="V189" s="50">
        <v>400</v>
      </c>
    </row>
    <row r="190" spans="1:22" x14ac:dyDescent="0.2">
      <c r="A190" s="50">
        <v>188</v>
      </c>
      <c r="B190" s="232">
        <v>44049</v>
      </c>
      <c r="C190" s="233">
        <v>30</v>
      </c>
      <c r="D190" s="234" t="s">
        <v>799</v>
      </c>
      <c r="E190" s="235">
        <v>3</v>
      </c>
      <c r="F190" s="235">
        <v>9</v>
      </c>
      <c r="G190" s="235">
        <v>12</v>
      </c>
      <c r="H190" s="235">
        <v>27</v>
      </c>
      <c r="I190" s="235">
        <v>36</v>
      </c>
      <c r="J190" s="235">
        <v>47</v>
      </c>
      <c r="P190" s="147"/>
      <c r="Q190" s="50">
        <v>3</v>
      </c>
      <c r="S190" s="229">
        <v>2</v>
      </c>
      <c r="T190" s="229">
        <v>0</v>
      </c>
      <c r="U190" s="50">
        <v>1</v>
      </c>
      <c r="V190" s="50">
        <v>800</v>
      </c>
    </row>
    <row r="191" spans="1:22" x14ac:dyDescent="0.2">
      <c r="A191" s="50">
        <v>189</v>
      </c>
      <c r="B191" s="232">
        <v>44049</v>
      </c>
      <c r="C191" s="233">
        <v>30</v>
      </c>
      <c r="D191" s="234" t="s">
        <v>799</v>
      </c>
      <c r="E191" s="235">
        <v>3</v>
      </c>
      <c r="F191" s="235">
        <v>9</v>
      </c>
      <c r="G191" s="235">
        <v>12</v>
      </c>
      <c r="H191" s="235">
        <v>27</v>
      </c>
      <c r="I191" s="235">
        <v>40</v>
      </c>
      <c r="J191" s="235">
        <v>42</v>
      </c>
      <c r="P191" s="147"/>
      <c r="Q191" s="50">
        <v>3</v>
      </c>
      <c r="S191" s="229">
        <v>2</v>
      </c>
      <c r="T191" s="229">
        <v>0</v>
      </c>
      <c r="U191" s="50">
        <v>1</v>
      </c>
      <c r="V191" s="50">
        <v>800</v>
      </c>
    </row>
    <row r="192" spans="1:22" x14ac:dyDescent="0.2">
      <c r="A192" s="50">
        <v>190</v>
      </c>
      <c r="B192" s="232">
        <v>44049</v>
      </c>
      <c r="C192" s="233">
        <v>30</v>
      </c>
      <c r="D192" s="234" t="s">
        <v>799</v>
      </c>
      <c r="E192" s="235">
        <v>3</v>
      </c>
      <c r="F192" s="235">
        <v>9</v>
      </c>
      <c r="G192" s="235">
        <v>12</v>
      </c>
      <c r="H192" s="235">
        <v>27</v>
      </c>
      <c r="I192" s="235">
        <v>40</v>
      </c>
      <c r="J192" s="235">
        <v>46</v>
      </c>
      <c r="P192" s="147"/>
      <c r="Q192" s="50">
        <v>2</v>
      </c>
      <c r="S192" s="229">
        <v>2</v>
      </c>
      <c r="T192" s="229">
        <v>0</v>
      </c>
      <c r="U192" s="50">
        <v>1</v>
      </c>
      <c r="V192" s="50">
        <v>400</v>
      </c>
    </row>
    <row r="193" spans="1:22" x14ac:dyDescent="0.2">
      <c r="A193" s="50">
        <v>191</v>
      </c>
      <c r="B193" s="232">
        <v>44049</v>
      </c>
      <c r="C193" s="233">
        <v>30</v>
      </c>
      <c r="D193" s="234" t="s">
        <v>799</v>
      </c>
      <c r="E193" s="235">
        <v>3</v>
      </c>
      <c r="F193" s="235">
        <v>9</v>
      </c>
      <c r="G193" s="235">
        <v>12</v>
      </c>
      <c r="H193" s="235">
        <v>27</v>
      </c>
      <c r="I193" s="235">
        <v>40</v>
      </c>
      <c r="J193" s="235">
        <v>47</v>
      </c>
      <c r="P193" s="147"/>
      <c r="Q193" s="50">
        <v>3</v>
      </c>
      <c r="S193" s="229">
        <v>2</v>
      </c>
      <c r="T193" s="229">
        <v>0</v>
      </c>
      <c r="U193" s="50">
        <v>1</v>
      </c>
      <c r="V193" s="50">
        <v>800</v>
      </c>
    </row>
    <row r="194" spans="1:22" x14ac:dyDescent="0.2">
      <c r="A194" s="50">
        <v>192</v>
      </c>
      <c r="B194" s="232">
        <v>44049</v>
      </c>
      <c r="C194" s="233">
        <v>30</v>
      </c>
      <c r="D194" s="234" t="s">
        <v>799</v>
      </c>
      <c r="E194" s="235">
        <v>3</v>
      </c>
      <c r="F194" s="235">
        <v>9</v>
      </c>
      <c r="G194" s="235">
        <v>12</v>
      </c>
      <c r="H194" s="235">
        <v>27</v>
      </c>
      <c r="I194" s="235">
        <v>42</v>
      </c>
      <c r="J194" s="235">
        <v>46</v>
      </c>
      <c r="P194" s="147"/>
      <c r="Q194" s="50">
        <v>3</v>
      </c>
      <c r="S194" s="229">
        <v>2</v>
      </c>
      <c r="T194" s="229">
        <v>0</v>
      </c>
      <c r="U194" s="50">
        <v>1</v>
      </c>
      <c r="V194" s="50">
        <v>800</v>
      </c>
    </row>
    <row r="195" spans="1:22" x14ac:dyDescent="0.2">
      <c r="A195" s="50">
        <v>193</v>
      </c>
      <c r="B195" s="232">
        <v>44049</v>
      </c>
      <c r="C195" s="233">
        <v>30</v>
      </c>
      <c r="D195" s="234" t="s">
        <v>799</v>
      </c>
      <c r="E195" s="235">
        <v>3</v>
      </c>
      <c r="F195" s="235">
        <v>9</v>
      </c>
      <c r="G195" s="235">
        <v>12</v>
      </c>
      <c r="H195" s="235">
        <v>27</v>
      </c>
      <c r="I195" s="235">
        <v>42</v>
      </c>
      <c r="J195" s="235">
        <v>47</v>
      </c>
      <c r="P195" s="147"/>
      <c r="Q195" s="231" t="s">
        <v>788</v>
      </c>
      <c r="S195" s="229">
        <v>2</v>
      </c>
      <c r="T195" s="229">
        <v>8</v>
      </c>
      <c r="U195" s="50">
        <v>1</v>
      </c>
      <c r="V195" s="50">
        <v>900</v>
      </c>
    </row>
    <row r="196" spans="1:22" x14ac:dyDescent="0.2">
      <c r="A196" s="50">
        <v>194</v>
      </c>
      <c r="B196" s="232">
        <v>44049</v>
      </c>
      <c r="C196" s="233">
        <v>30</v>
      </c>
      <c r="D196" s="234" t="s">
        <v>799</v>
      </c>
      <c r="E196" s="235">
        <v>3</v>
      </c>
      <c r="F196" s="235">
        <v>9</v>
      </c>
      <c r="G196" s="235">
        <v>12</v>
      </c>
      <c r="H196" s="235">
        <v>27</v>
      </c>
      <c r="I196" s="235">
        <v>46</v>
      </c>
      <c r="J196" s="235">
        <v>47</v>
      </c>
      <c r="P196" s="147"/>
      <c r="Q196" s="50">
        <v>3</v>
      </c>
      <c r="S196" s="229">
        <v>2</v>
      </c>
      <c r="T196" s="229">
        <v>0</v>
      </c>
      <c r="U196" s="50">
        <v>1</v>
      </c>
      <c r="V196" s="50">
        <v>800</v>
      </c>
    </row>
    <row r="197" spans="1:22" x14ac:dyDescent="0.2">
      <c r="A197" s="50">
        <v>195</v>
      </c>
      <c r="B197" s="232">
        <v>44049</v>
      </c>
      <c r="C197" s="233">
        <v>30</v>
      </c>
      <c r="D197" s="234" t="s">
        <v>799</v>
      </c>
      <c r="E197" s="235">
        <v>3</v>
      </c>
      <c r="F197" s="235">
        <v>9</v>
      </c>
      <c r="G197" s="235">
        <v>12</v>
      </c>
      <c r="H197" s="235">
        <v>34</v>
      </c>
      <c r="I197" s="235">
        <v>36</v>
      </c>
      <c r="J197" s="235">
        <v>40</v>
      </c>
      <c r="P197" s="147"/>
      <c r="Q197" s="50">
        <v>1</v>
      </c>
      <c r="S197" s="229">
        <v>2</v>
      </c>
      <c r="T197" s="229">
        <v>0</v>
      </c>
      <c r="U197" s="50">
        <v>1</v>
      </c>
      <c r="V197" s="50">
        <v>200</v>
      </c>
    </row>
    <row r="198" spans="1:22" x14ac:dyDescent="0.2">
      <c r="A198" s="50">
        <v>196</v>
      </c>
      <c r="B198" s="232">
        <v>44049</v>
      </c>
      <c r="C198" s="233">
        <v>30</v>
      </c>
      <c r="D198" s="234" t="s">
        <v>799</v>
      </c>
      <c r="E198" s="235">
        <v>3</v>
      </c>
      <c r="F198" s="235">
        <v>9</v>
      </c>
      <c r="G198" s="235">
        <v>12</v>
      </c>
      <c r="H198" s="235">
        <v>34</v>
      </c>
      <c r="I198" s="235">
        <v>36</v>
      </c>
      <c r="J198" s="235">
        <v>42</v>
      </c>
      <c r="P198" s="147"/>
      <c r="Q198" s="50">
        <v>2</v>
      </c>
      <c r="S198" s="229">
        <v>2</v>
      </c>
      <c r="T198" s="229">
        <v>0</v>
      </c>
      <c r="U198" s="50">
        <v>1</v>
      </c>
      <c r="V198" s="50">
        <v>400</v>
      </c>
    </row>
    <row r="199" spans="1:22" x14ac:dyDescent="0.2">
      <c r="A199" s="50">
        <v>197</v>
      </c>
      <c r="B199" s="232">
        <v>44049</v>
      </c>
      <c r="C199" s="233">
        <v>30</v>
      </c>
      <c r="D199" s="234" t="s">
        <v>799</v>
      </c>
      <c r="E199" s="235">
        <v>3</v>
      </c>
      <c r="F199" s="235">
        <v>9</v>
      </c>
      <c r="G199" s="235">
        <v>12</v>
      </c>
      <c r="H199" s="235">
        <v>34</v>
      </c>
      <c r="I199" s="235">
        <v>36</v>
      </c>
      <c r="J199" s="235">
        <v>46</v>
      </c>
      <c r="P199" s="147"/>
      <c r="Q199" s="50">
        <v>1</v>
      </c>
      <c r="S199" s="229">
        <v>2</v>
      </c>
      <c r="T199" s="229">
        <v>0</v>
      </c>
      <c r="U199" s="50">
        <v>1</v>
      </c>
      <c r="V199" s="50">
        <v>200</v>
      </c>
    </row>
    <row r="200" spans="1:22" x14ac:dyDescent="0.2">
      <c r="A200" s="50">
        <v>198</v>
      </c>
      <c r="B200" s="232">
        <v>44049</v>
      </c>
      <c r="C200" s="233">
        <v>30</v>
      </c>
      <c r="D200" s="234" t="s">
        <v>799</v>
      </c>
      <c r="E200" s="235">
        <v>3</v>
      </c>
      <c r="F200" s="235">
        <v>9</v>
      </c>
      <c r="G200" s="235">
        <v>12</v>
      </c>
      <c r="H200" s="235">
        <v>34</v>
      </c>
      <c r="I200" s="235">
        <v>36</v>
      </c>
      <c r="J200" s="235">
        <v>47</v>
      </c>
      <c r="P200" s="147"/>
      <c r="Q200" s="50">
        <v>2</v>
      </c>
      <c r="S200" s="229">
        <v>2</v>
      </c>
      <c r="T200" s="229">
        <v>0</v>
      </c>
      <c r="U200" s="50">
        <v>1</v>
      </c>
      <c r="V200" s="50">
        <v>400</v>
      </c>
    </row>
    <row r="201" spans="1:22" x14ac:dyDescent="0.2">
      <c r="A201" s="50">
        <v>199</v>
      </c>
      <c r="B201" s="232">
        <v>44049</v>
      </c>
      <c r="C201" s="233">
        <v>30</v>
      </c>
      <c r="D201" s="234" t="s">
        <v>799</v>
      </c>
      <c r="E201" s="235">
        <v>3</v>
      </c>
      <c r="F201" s="235">
        <v>9</v>
      </c>
      <c r="G201" s="235">
        <v>12</v>
      </c>
      <c r="H201" s="235">
        <v>34</v>
      </c>
      <c r="I201" s="235">
        <v>40</v>
      </c>
      <c r="J201" s="235">
        <v>42</v>
      </c>
      <c r="P201" s="147"/>
      <c r="Q201" s="50">
        <v>2</v>
      </c>
      <c r="S201" s="229">
        <v>2</v>
      </c>
      <c r="T201" s="229">
        <v>0</v>
      </c>
      <c r="U201" s="50">
        <v>1</v>
      </c>
      <c r="V201" s="50">
        <v>400</v>
      </c>
    </row>
    <row r="202" spans="1:22" x14ac:dyDescent="0.2">
      <c r="A202" s="50">
        <v>200</v>
      </c>
      <c r="B202" s="232">
        <v>44049</v>
      </c>
      <c r="C202" s="233">
        <v>30</v>
      </c>
      <c r="D202" s="234" t="s">
        <v>799</v>
      </c>
      <c r="E202" s="235">
        <v>3</v>
      </c>
      <c r="F202" s="235">
        <v>9</v>
      </c>
      <c r="G202" s="235">
        <v>12</v>
      </c>
      <c r="H202" s="235">
        <v>34</v>
      </c>
      <c r="I202" s="235">
        <v>40</v>
      </c>
      <c r="J202" s="235">
        <v>46</v>
      </c>
      <c r="P202" s="147"/>
      <c r="Q202" s="50">
        <v>1</v>
      </c>
      <c r="S202" s="229">
        <v>2</v>
      </c>
      <c r="T202" s="229">
        <v>0</v>
      </c>
      <c r="U202" s="50">
        <v>1</v>
      </c>
      <c r="V202" s="50">
        <v>200</v>
      </c>
    </row>
    <row r="203" spans="1:22" x14ac:dyDescent="0.2">
      <c r="A203" s="50">
        <v>201</v>
      </c>
      <c r="B203" s="232">
        <v>44049</v>
      </c>
      <c r="C203" s="233">
        <v>30</v>
      </c>
      <c r="D203" s="234" t="s">
        <v>799</v>
      </c>
      <c r="E203" s="235">
        <v>3</v>
      </c>
      <c r="F203" s="235">
        <v>9</v>
      </c>
      <c r="G203" s="235">
        <v>12</v>
      </c>
      <c r="H203" s="235">
        <v>34</v>
      </c>
      <c r="I203" s="235">
        <v>40</v>
      </c>
      <c r="J203" s="235">
        <v>47</v>
      </c>
      <c r="P203" s="147"/>
      <c r="Q203" s="50">
        <v>2</v>
      </c>
      <c r="S203" s="229">
        <v>2</v>
      </c>
      <c r="T203" s="229">
        <v>0</v>
      </c>
      <c r="U203" s="50">
        <v>1</v>
      </c>
      <c r="V203" s="50">
        <v>400</v>
      </c>
    </row>
    <row r="204" spans="1:22" x14ac:dyDescent="0.2">
      <c r="A204" s="50">
        <v>202</v>
      </c>
      <c r="B204" s="232">
        <v>44049</v>
      </c>
      <c r="C204" s="233">
        <v>30</v>
      </c>
      <c r="D204" s="234" t="s">
        <v>799</v>
      </c>
      <c r="E204" s="235">
        <v>3</v>
      </c>
      <c r="F204" s="235">
        <v>9</v>
      </c>
      <c r="G204" s="235">
        <v>12</v>
      </c>
      <c r="H204" s="235">
        <v>34</v>
      </c>
      <c r="I204" s="235">
        <v>42</v>
      </c>
      <c r="J204" s="235">
        <v>46</v>
      </c>
      <c r="P204" s="147"/>
      <c r="Q204" s="50">
        <v>2</v>
      </c>
      <c r="S204" s="229">
        <v>2</v>
      </c>
      <c r="T204" s="229">
        <v>0</v>
      </c>
      <c r="U204" s="50">
        <v>1</v>
      </c>
      <c r="V204" s="50">
        <v>400</v>
      </c>
    </row>
    <row r="205" spans="1:22" x14ac:dyDescent="0.2">
      <c r="A205" s="50">
        <v>203</v>
      </c>
      <c r="B205" s="232">
        <v>44049</v>
      </c>
      <c r="C205" s="233">
        <v>30</v>
      </c>
      <c r="D205" s="234" t="s">
        <v>799</v>
      </c>
      <c r="E205" s="235">
        <v>3</v>
      </c>
      <c r="F205" s="235">
        <v>9</v>
      </c>
      <c r="G205" s="235">
        <v>12</v>
      </c>
      <c r="H205" s="235">
        <v>34</v>
      </c>
      <c r="I205" s="235">
        <v>42</v>
      </c>
      <c r="J205" s="235">
        <v>47</v>
      </c>
      <c r="P205" s="147"/>
      <c r="Q205" s="231" t="s">
        <v>788</v>
      </c>
      <c r="S205" s="229">
        <v>2</v>
      </c>
      <c r="T205" s="229">
        <v>8</v>
      </c>
      <c r="U205" s="50">
        <v>1</v>
      </c>
      <c r="V205" s="50">
        <v>800</v>
      </c>
    </row>
    <row r="206" spans="1:22" x14ac:dyDescent="0.2">
      <c r="A206" s="50">
        <v>204</v>
      </c>
      <c r="B206" s="232">
        <v>44049</v>
      </c>
      <c r="C206" s="233">
        <v>30</v>
      </c>
      <c r="D206" s="234" t="s">
        <v>799</v>
      </c>
      <c r="E206" s="235">
        <v>3</v>
      </c>
      <c r="F206" s="235">
        <v>9</v>
      </c>
      <c r="G206" s="235">
        <v>12</v>
      </c>
      <c r="H206" s="235">
        <v>34</v>
      </c>
      <c r="I206" s="235">
        <v>46</v>
      </c>
      <c r="J206" s="235">
        <v>47</v>
      </c>
      <c r="P206" s="147"/>
      <c r="Q206" s="50">
        <v>2</v>
      </c>
      <c r="S206" s="229">
        <v>2</v>
      </c>
      <c r="T206" s="229">
        <v>0</v>
      </c>
      <c r="U206" s="50">
        <v>1</v>
      </c>
      <c r="V206" s="50">
        <v>400</v>
      </c>
    </row>
    <row r="207" spans="1:22" x14ac:dyDescent="0.2">
      <c r="A207" s="50">
        <v>205</v>
      </c>
      <c r="B207" s="232">
        <v>44049</v>
      </c>
      <c r="C207" s="233">
        <v>30</v>
      </c>
      <c r="D207" s="234" t="s">
        <v>799</v>
      </c>
      <c r="E207" s="235">
        <v>3</v>
      </c>
      <c r="F207" s="235">
        <v>9</v>
      </c>
      <c r="G207" s="235">
        <v>12</v>
      </c>
      <c r="H207" s="235">
        <v>36</v>
      </c>
      <c r="I207" s="235">
        <v>40</v>
      </c>
      <c r="J207" s="235">
        <v>42</v>
      </c>
      <c r="P207" s="147"/>
      <c r="Q207" s="50">
        <v>2</v>
      </c>
      <c r="S207" s="229">
        <v>2</v>
      </c>
      <c r="T207" s="229">
        <v>0</v>
      </c>
      <c r="U207" s="50">
        <v>1</v>
      </c>
      <c r="V207" s="50">
        <v>400</v>
      </c>
    </row>
    <row r="208" spans="1:22" x14ac:dyDescent="0.2">
      <c r="A208" s="50">
        <v>206</v>
      </c>
      <c r="B208" s="232">
        <v>44049</v>
      </c>
      <c r="C208" s="233">
        <v>30</v>
      </c>
      <c r="D208" s="234" t="s">
        <v>799</v>
      </c>
      <c r="E208" s="235">
        <v>3</v>
      </c>
      <c r="F208" s="235">
        <v>9</v>
      </c>
      <c r="G208" s="235">
        <v>12</v>
      </c>
      <c r="H208" s="235">
        <v>36</v>
      </c>
      <c r="I208" s="235">
        <v>40</v>
      </c>
      <c r="J208" s="235">
        <v>46</v>
      </c>
      <c r="P208" s="147"/>
      <c r="Q208" s="50">
        <v>1</v>
      </c>
      <c r="S208" s="229">
        <v>2</v>
      </c>
      <c r="T208" s="229">
        <v>0</v>
      </c>
      <c r="U208" s="50">
        <v>1</v>
      </c>
      <c r="V208" s="50">
        <v>200</v>
      </c>
    </row>
    <row r="209" spans="1:22" x14ac:dyDescent="0.2">
      <c r="A209" s="50">
        <v>207</v>
      </c>
      <c r="B209" s="232">
        <v>44049</v>
      </c>
      <c r="C209" s="233">
        <v>30</v>
      </c>
      <c r="D209" s="234" t="s">
        <v>799</v>
      </c>
      <c r="E209" s="235">
        <v>3</v>
      </c>
      <c r="F209" s="235">
        <v>9</v>
      </c>
      <c r="G209" s="235">
        <v>12</v>
      </c>
      <c r="H209" s="235">
        <v>36</v>
      </c>
      <c r="I209" s="235">
        <v>40</v>
      </c>
      <c r="J209" s="235">
        <v>47</v>
      </c>
      <c r="P209" s="147"/>
      <c r="Q209" s="50">
        <v>2</v>
      </c>
      <c r="S209" s="229">
        <v>2</v>
      </c>
      <c r="T209" s="229">
        <v>0</v>
      </c>
      <c r="U209" s="50">
        <v>1</v>
      </c>
      <c r="V209" s="50">
        <v>400</v>
      </c>
    </row>
    <row r="210" spans="1:22" x14ac:dyDescent="0.2">
      <c r="A210" s="50">
        <v>208</v>
      </c>
      <c r="B210" s="232">
        <v>44049</v>
      </c>
      <c r="C210" s="233">
        <v>30</v>
      </c>
      <c r="D210" s="234" t="s">
        <v>799</v>
      </c>
      <c r="E210" s="235">
        <v>3</v>
      </c>
      <c r="F210" s="235">
        <v>9</v>
      </c>
      <c r="G210" s="235">
        <v>12</v>
      </c>
      <c r="H210" s="235">
        <v>36</v>
      </c>
      <c r="I210" s="235">
        <v>42</v>
      </c>
      <c r="J210" s="235">
        <v>46</v>
      </c>
      <c r="P210" s="147"/>
      <c r="Q210" s="50">
        <v>2</v>
      </c>
      <c r="S210" s="229">
        <v>2</v>
      </c>
      <c r="T210" s="229">
        <v>0</v>
      </c>
      <c r="U210" s="50">
        <v>1</v>
      </c>
      <c r="V210" s="50">
        <v>400</v>
      </c>
    </row>
    <row r="211" spans="1:22" x14ac:dyDescent="0.2">
      <c r="A211" s="50">
        <v>209</v>
      </c>
      <c r="B211" s="232">
        <v>44049</v>
      </c>
      <c r="C211" s="233">
        <v>30</v>
      </c>
      <c r="D211" s="234" t="s">
        <v>799</v>
      </c>
      <c r="E211" s="235">
        <v>3</v>
      </c>
      <c r="F211" s="235">
        <v>9</v>
      </c>
      <c r="G211" s="235">
        <v>12</v>
      </c>
      <c r="H211" s="235">
        <v>36</v>
      </c>
      <c r="I211" s="235">
        <v>42</v>
      </c>
      <c r="J211" s="235">
        <v>47</v>
      </c>
      <c r="P211" s="147"/>
      <c r="Q211" s="231" t="s">
        <v>788</v>
      </c>
      <c r="S211" s="229">
        <v>2</v>
      </c>
      <c r="T211" s="229">
        <v>8</v>
      </c>
      <c r="U211" s="50">
        <v>1</v>
      </c>
      <c r="V211" s="50">
        <v>800</v>
      </c>
    </row>
    <row r="212" spans="1:22" x14ac:dyDescent="0.2">
      <c r="A212" s="50">
        <v>210</v>
      </c>
      <c r="B212" s="232">
        <v>44049</v>
      </c>
      <c r="C212" s="233">
        <v>30</v>
      </c>
      <c r="D212" s="234" t="s">
        <v>799</v>
      </c>
      <c r="E212" s="235">
        <v>3</v>
      </c>
      <c r="F212" s="235">
        <v>9</v>
      </c>
      <c r="G212" s="235">
        <v>12</v>
      </c>
      <c r="H212" s="235">
        <v>36</v>
      </c>
      <c r="I212" s="235">
        <v>46</v>
      </c>
      <c r="J212" s="235">
        <v>47</v>
      </c>
      <c r="P212" s="147"/>
      <c r="Q212" s="50">
        <v>2</v>
      </c>
      <c r="S212" s="229">
        <v>2</v>
      </c>
      <c r="T212" s="229">
        <v>0</v>
      </c>
      <c r="U212" s="50">
        <v>1</v>
      </c>
      <c r="V212" s="50">
        <v>400</v>
      </c>
    </row>
    <row r="213" spans="1:22" x14ac:dyDescent="0.2">
      <c r="A213" s="50">
        <v>211</v>
      </c>
      <c r="B213" s="232">
        <v>44049</v>
      </c>
      <c r="C213" s="233">
        <v>30</v>
      </c>
      <c r="D213" s="234" t="s">
        <v>799</v>
      </c>
      <c r="E213" s="235">
        <v>3</v>
      </c>
      <c r="F213" s="235">
        <v>9</v>
      </c>
      <c r="G213" s="235">
        <v>13</v>
      </c>
      <c r="H213" s="235">
        <v>14</v>
      </c>
      <c r="I213" s="235">
        <v>27</v>
      </c>
      <c r="J213" s="235">
        <v>34</v>
      </c>
      <c r="P213" s="147"/>
      <c r="Q213" s="50">
        <v>2</v>
      </c>
      <c r="S213" s="229">
        <v>2</v>
      </c>
      <c r="T213" s="229">
        <v>0</v>
      </c>
      <c r="U213" s="50">
        <v>1</v>
      </c>
      <c r="V213" s="50">
        <v>400</v>
      </c>
    </row>
    <row r="214" spans="1:22" x14ac:dyDescent="0.2">
      <c r="A214" s="50">
        <v>212</v>
      </c>
      <c r="B214" s="232">
        <v>44049</v>
      </c>
      <c r="C214" s="233">
        <v>30</v>
      </c>
      <c r="D214" s="234" t="s">
        <v>799</v>
      </c>
      <c r="E214" s="235">
        <v>3</v>
      </c>
      <c r="F214" s="235">
        <v>9</v>
      </c>
      <c r="G214" s="235">
        <v>13</v>
      </c>
      <c r="H214" s="235">
        <v>14</v>
      </c>
      <c r="I214" s="235">
        <v>27</v>
      </c>
      <c r="J214" s="235">
        <v>36</v>
      </c>
      <c r="P214" s="147"/>
      <c r="Q214" s="50">
        <v>2</v>
      </c>
      <c r="S214" s="229">
        <v>2</v>
      </c>
      <c r="T214" s="229">
        <v>0</v>
      </c>
      <c r="U214" s="50">
        <v>1</v>
      </c>
      <c r="V214" s="50">
        <v>400</v>
      </c>
    </row>
    <row r="215" spans="1:22" x14ac:dyDescent="0.2">
      <c r="A215" s="50">
        <v>213</v>
      </c>
      <c r="B215" s="232">
        <v>44049</v>
      </c>
      <c r="C215" s="233">
        <v>30</v>
      </c>
      <c r="D215" s="234" t="s">
        <v>799</v>
      </c>
      <c r="E215" s="235">
        <v>3</v>
      </c>
      <c r="F215" s="235">
        <v>9</v>
      </c>
      <c r="G215" s="235">
        <v>13</v>
      </c>
      <c r="H215" s="235">
        <v>14</v>
      </c>
      <c r="I215" s="235">
        <v>27</v>
      </c>
      <c r="J215" s="235">
        <v>40</v>
      </c>
      <c r="P215" s="147"/>
      <c r="Q215" s="50">
        <v>2</v>
      </c>
      <c r="S215" s="229">
        <v>2</v>
      </c>
      <c r="T215" s="229">
        <v>0</v>
      </c>
      <c r="U215" s="50">
        <v>1</v>
      </c>
      <c r="V215" s="50">
        <v>400</v>
      </c>
    </row>
    <row r="216" spans="1:22" x14ac:dyDescent="0.2">
      <c r="A216" s="50">
        <v>214</v>
      </c>
      <c r="B216" s="232">
        <v>44049</v>
      </c>
      <c r="C216" s="233">
        <v>30</v>
      </c>
      <c r="D216" s="234" t="s">
        <v>799</v>
      </c>
      <c r="E216" s="235">
        <v>3</v>
      </c>
      <c r="F216" s="235">
        <v>9</v>
      </c>
      <c r="G216" s="235">
        <v>13</v>
      </c>
      <c r="H216" s="235">
        <v>14</v>
      </c>
      <c r="I216" s="235">
        <v>27</v>
      </c>
      <c r="J216" s="235">
        <v>42</v>
      </c>
      <c r="P216" s="147"/>
      <c r="Q216" s="50">
        <v>3</v>
      </c>
      <c r="S216" s="229">
        <v>2</v>
      </c>
      <c r="T216" s="229">
        <v>0</v>
      </c>
      <c r="U216" s="50">
        <v>1</v>
      </c>
      <c r="V216" s="50">
        <v>800</v>
      </c>
    </row>
    <row r="217" spans="1:22" x14ac:dyDescent="0.2">
      <c r="A217" s="50">
        <v>215</v>
      </c>
      <c r="B217" s="232">
        <v>44049</v>
      </c>
      <c r="C217" s="233">
        <v>30</v>
      </c>
      <c r="D217" s="234" t="s">
        <v>799</v>
      </c>
      <c r="E217" s="235">
        <v>3</v>
      </c>
      <c r="F217" s="235">
        <v>9</v>
      </c>
      <c r="G217" s="235">
        <v>13</v>
      </c>
      <c r="H217" s="235">
        <v>14</v>
      </c>
      <c r="I217" s="235">
        <v>27</v>
      </c>
      <c r="J217" s="235">
        <v>46</v>
      </c>
      <c r="P217" s="147"/>
      <c r="Q217" s="50">
        <v>2</v>
      </c>
      <c r="S217" s="229">
        <v>2</v>
      </c>
      <c r="T217" s="229">
        <v>0</v>
      </c>
      <c r="U217" s="50">
        <v>1</v>
      </c>
      <c r="V217" s="50">
        <v>400</v>
      </c>
    </row>
    <row r="218" spans="1:22" x14ac:dyDescent="0.2">
      <c r="A218" s="50">
        <v>216</v>
      </c>
      <c r="B218" s="232">
        <v>44049</v>
      </c>
      <c r="C218" s="233">
        <v>30</v>
      </c>
      <c r="D218" s="234" t="s">
        <v>799</v>
      </c>
      <c r="E218" s="235">
        <v>3</v>
      </c>
      <c r="F218" s="235">
        <v>9</v>
      </c>
      <c r="G218" s="235">
        <v>13</v>
      </c>
      <c r="H218" s="235">
        <v>14</v>
      </c>
      <c r="I218" s="235">
        <v>34</v>
      </c>
      <c r="J218" s="235">
        <v>40</v>
      </c>
      <c r="P218" s="147"/>
      <c r="Q218" s="50">
        <v>1</v>
      </c>
      <c r="S218" s="229">
        <v>2</v>
      </c>
      <c r="T218" s="229">
        <v>0</v>
      </c>
      <c r="U218" s="50">
        <v>1</v>
      </c>
      <c r="V218" s="50">
        <v>200</v>
      </c>
    </row>
    <row r="219" spans="1:22" x14ac:dyDescent="0.2">
      <c r="A219" s="50">
        <v>217</v>
      </c>
      <c r="B219" s="232">
        <v>44049</v>
      </c>
      <c r="C219" s="233">
        <v>30</v>
      </c>
      <c r="D219" s="234" t="s">
        <v>799</v>
      </c>
      <c r="E219" s="235">
        <v>3</v>
      </c>
      <c r="F219" s="235">
        <v>9</v>
      </c>
      <c r="G219" s="235">
        <v>13</v>
      </c>
      <c r="H219" s="235">
        <v>14</v>
      </c>
      <c r="I219" s="235">
        <v>34</v>
      </c>
      <c r="J219" s="235">
        <v>42</v>
      </c>
      <c r="P219" s="147"/>
      <c r="Q219" s="50">
        <v>2</v>
      </c>
      <c r="S219" s="229">
        <v>2</v>
      </c>
      <c r="T219" s="229">
        <v>0</v>
      </c>
      <c r="U219" s="50">
        <v>1</v>
      </c>
      <c r="V219" s="50">
        <v>400</v>
      </c>
    </row>
    <row r="220" spans="1:22" x14ac:dyDescent="0.2">
      <c r="A220" s="50">
        <v>218</v>
      </c>
      <c r="B220" s="232">
        <v>44049</v>
      </c>
      <c r="C220" s="233">
        <v>30</v>
      </c>
      <c r="D220" s="234" t="s">
        <v>799</v>
      </c>
      <c r="E220" s="235">
        <v>3</v>
      </c>
      <c r="F220" s="235">
        <v>9</v>
      </c>
      <c r="G220" s="235">
        <v>13</v>
      </c>
      <c r="H220" s="235">
        <v>14</v>
      </c>
      <c r="I220" s="235">
        <v>34</v>
      </c>
      <c r="J220" s="235">
        <v>46</v>
      </c>
      <c r="P220" s="147"/>
      <c r="Q220" s="50">
        <v>1</v>
      </c>
      <c r="S220" s="229">
        <v>2</v>
      </c>
      <c r="T220" s="229">
        <v>0</v>
      </c>
      <c r="U220" s="50">
        <v>1</v>
      </c>
      <c r="V220" s="50">
        <v>200</v>
      </c>
    </row>
    <row r="221" spans="1:22" x14ac:dyDescent="0.2">
      <c r="A221" s="50">
        <v>219</v>
      </c>
      <c r="B221" s="232">
        <v>44049</v>
      </c>
      <c r="C221" s="233">
        <v>30</v>
      </c>
      <c r="D221" s="234" t="s">
        <v>799</v>
      </c>
      <c r="E221" s="235">
        <v>3</v>
      </c>
      <c r="F221" s="235">
        <v>9</v>
      </c>
      <c r="G221" s="235">
        <v>13</v>
      </c>
      <c r="H221" s="235">
        <v>14</v>
      </c>
      <c r="I221" s="235">
        <v>34</v>
      </c>
      <c r="J221" s="235">
        <v>47</v>
      </c>
      <c r="P221" s="147"/>
      <c r="Q221" s="50">
        <v>2</v>
      </c>
      <c r="S221" s="229">
        <v>2</v>
      </c>
      <c r="T221" s="229">
        <v>0</v>
      </c>
      <c r="U221" s="50">
        <v>1</v>
      </c>
      <c r="V221" s="50">
        <v>400</v>
      </c>
    </row>
    <row r="222" spans="1:22" x14ac:dyDescent="0.2">
      <c r="A222" s="50">
        <v>220</v>
      </c>
      <c r="B222" s="232">
        <v>44049</v>
      </c>
      <c r="C222" s="233">
        <v>30</v>
      </c>
      <c r="D222" s="234" t="s">
        <v>799</v>
      </c>
      <c r="E222" s="235">
        <v>3</v>
      </c>
      <c r="F222" s="235">
        <v>9</v>
      </c>
      <c r="G222" s="235">
        <v>13</v>
      </c>
      <c r="H222" s="235">
        <v>14</v>
      </c>
      <c r="I222" s="235">
        <v>36</v>
      </c>
      <c r="J222" s="235">
        <v>40</v>
      </c>
      <c r="P222" s="147"/>
      <c r="Q222" s="50">
        <v>1</v>
      </c>
      <c r="S222" s="229">
        <v>2</v>
      </c>
      <c r="T222" s="229">
        <v>0</v>
      </c>
      <c r="U222" s="50">
        <v>1</v>
      </c>
      <c r="V222" s="50">
        <v>200</v>
      </c>
    </row>
    <row r="223" spans="1:22" x14ac:dyDescent="0.2">
      <c r="A223" s="50">
        <v>221</v>
      </c>
      <c r="B223" s="232">
        <v>44049</v>
      </c>
      <c r="C223" s="233">
        <v>30</v>
      </c>
      <c r="D223" s="234" t="s">
        <v>799</v>
      </c>
      <c r="E223" s="235">
        <v>3</v>
      </c>
      <c r="F223" s="235">
        <v>9</v>
      </c>
      <c r="G223" s="235">
        <v>13</v>
      </c>
      <c r="H223" s="235">
        <v>14</v>
      </c>
      <c r="I223" s="235">
        <v>36</v>
      </c>
      <c r="J223" s="235">
        <v>42</v>
      </c>
      <c r="P223" s="147"/>
      <c r="Q223" s="50">
        <v>2</v>
      </c>
      <c r="S223" s="229">
        <v>2</v>
      </c>
      <c r="T223" s="229">
        <v>0</v>
      </c>
      <c r="U223" s="50">
        <v>1</v>
      </c>
      <c r="V223" s="50">
        <v>400</v>
      </c>
    </row>
    <row r="224" spans="1:22" x14ac:dyDescent="0.2">
      <c r="A224" s="50">
        <v>222</v>
      </c>
      <c r="B224" s="232">
        <v>44049</v>
      </c>
      <c r="C224" s="233">
        <v>30</v>
      </c>
      <c r="D224" s="234" t="s">
        <v>799</v>
      </c>
      <c r="E224" s="235">
        <v>3</v>
      </c>
      <c r="F224" s="235">
        <v>9</v>
      </c>
      <c r="G224" s="235">
        <v>13</v>
      </c>
      <c r="H224" s="235">
        <v>14</v>
      </c>
      <c r="I224" s="235">
        <v>36</v>
      </c>
      <c r="J224" s="235">
        <v>46</v>
      </c>
      <c r="P224" s="147"/>
      <c r="Q224" s="50">
        <v>1</v>
      </c>
      <c r="S224" s="229">
        <v>2</v>
      </c>
      <c r="T224" s="229">
        <v>0</v>
      </c>
      <c r="U224" s="50">
        <v>1</v>
      </c>
      <c r="V224" s="50">
        <v>200</v>
      </c>
    </row>
    <row r="225" spans="1:22" x14ac:dyDescent="0.2">
      <c r="A225" s="50">
        <v>223</v>
      </c>
      <c r="B225" s="232">
        <v>44049</v>
      </c>
      <c r="C225" s="233">
        <v>30</v>
      </c>
      <c r="D225" s="234" t="s">
        <v>799</v>
      </c>
      <c r="E225" s="235">
        <v>3</v>
      </c>
      <c r="F225" s="235">
        <v>9</v>
      </c>
      <c r="G225" s="235">
        <v>13</v>
      </c>
      <c r="H225" s="235">
        <v>14</v>
      </c>
      <c r="I225" s="235">
        <v>36</v>
      </c>
      <c r="J225" s="235">
        <v>47</v>
      </c>
      <c r="P225" s="147"/>
      <c r="Q225" s="50">
        <v>2</v>
      </c>
      <c r="S225" s="229">
        <v>2</v>
      </c>
      <c r="T225" s="229">
        <v>0</v>
      </c>
      <c r="U225" s="50">
        <v>1</v>
      </c>
      <c r="V225" s="50">
        <v>400</v>
      </c>
    </row>
    <row r="226" spans="1:22" x14ac:dyDescent="0.2">
      <c r="A226" s="50">
        <v>224</v>
      </c>
      <c r="B226" s="232">
        <v>44049</v>
      </c>
      <c r="C226" s="233">
        <v>30</v>
      </c>
      <c r="D226" s="234" t="s">
        <v>799</v>
      </c>
      <c r="E226" s="235">
        <v>3</v>
      </c>
      <c r="F226" s="235">
        <v>9</v>
      </c>
      <c r="G226" s="235">
        <v>13</v>
      </c>
      <c r="H226" s="235">
        <v>27</v>
      </c>
      <c r="I226" s="235">
        <v>34</v>
      </c>
      <c r="J226" s="235">
        <v>36</v>
      </c>
      <c r="P226" s="147"/>
      <c r="Q226" s="50">
        <v>2</v>
      </c>
      <c r="S226" s="229">
        <v>2</v>
      </c>
      <c r="T226" s="229">
        <v>0</v>
      </c>
      <c r="U226" s="50">
        <v>1</v>
      </c>
      <c r="V226" s="50">
        <v>400</v>
      </c>
    </row>
    <row r="227" spans="1:22" x14ac:dyDescent="0.2">
      <c r="A227" s="50">
        <v>225</v>
      </c>
      <c r="B227" s="232">
        <v>44049</v>
      </c>
      <c r="C227" s="233">
        <v>30</v>
      </c>
      <c r="D227" s="234" t="s">
        <v>799</v>
      </c>
      <c r="E227" s="235">
        <v>3</v>
      </c>
      <c r="F227" s="235">
        <v>9</v>
      </c>
      <c r="G227" s="235">
        <v>13</v>
      </c>
      <c r="H227" s="235">
        <v>27</v>
      </c>
      <c r="I227" s="235">
        <v>34</v>
      </c>
      <c r="J227" s="235">
        <v>40</v>
      </c>
      <c r="P227" s="147"/>
      <c r="Q227" s="50">
        <v>2</v>
      </c>
      <c r="S227" s="229">
        <v>2</v>
      </c>
      <c r="T227" s="229">
        <v>0</v>
      </c>
      <c r="U227" s="50">
        <v>1</v>
      </c>
      <c r="V227" s="50">
        <v>400</v>
      </c>
    </row>
    <row r="228" spans="1:22" x14ac:dyDescent="0.2">
      <c r="A228" s="50">
        <v>226</v>
      </c>
      <c r="B228" s="232">
        <v>44049</v>
      </c>
      <c r="C228" s="233">
        <v>30</v>
      </c>
      <c r="D228" s="234" t="s">
        <v>799</v>
      </c>
      <c r="E228" s="235">
        <v>3</v>
      </c>
      <c r="F228" s="235">
        <v>9</v>
      </c>
      <c r="G228" s="235">
        <v>13</v>
      </c>
      <c r="H228" s="235">
        <v>27</v>
      </c>
      <c r="I228" s="235">
        <v>34</v>
      </c>
      <c r="J228" s="235">
        <v>42</v>
      </c>
      <c r="P228" s="147"/>
      <c r="Q228" s="50">
        <v>3</v>
      </c>
      <c r="S228" s="229">
        <v>2</v>
      </c>
      <c r="T228" s="229">
        <v>0</v>
      </c>
      <c r="U228" s="50">
        <v>1</v>
      </c>
      <c r="V228" s="50">
        <v>800</v>
      </c>
    </row>
    <row r="229" spans="1:22" x14ac:dyDescent="0.2">
      <c r="A229" s="50">
        <v>227</v>
      </c>
      <c r="B229" s="232">
        <v>44049</v>
      </c>
      <c r="C229" s="233">
        <v>30</v>
      </c>
      <c r="D229" s="234" t="s">
        <v>799</v>
      </c>
      <c r="E229" s="235">
        <v>3</v>
      </c>
      <c r="F229" s="235">
        <v>9</v>
      </c>
      <c r="G229" s="235">
        <v>13</v>
      </c>
      <c r="H229" s="235">
        <v>27</v>
      </c>
      <c r="I229" s="235">
        <v>34</v>
      </c>
      <c r="J229" s="235">
        <v>46</v>
      </c>
      <c r="P229" s="147"/>
      <c r="Q229" s="50">
        <v>2</v>
      </c>
      <c r="S229" s="229">
        <v>2</v>
      </c>
      <c r="T229" s="229">
        <v>0</v>
      </c>
      <c r="U229" s="50">
        <v>1</v>
      </c>
      <c r="V229" s="50">
        <v>400</v>
      </c>
    </row>
    <row r="230" spans="1:22" x14ac:dyDescent="0.2">
      <c r="A230" s="50">
        <v>228</v>
      </c>
      <c r="B230" s="232">
        <v>44049</v>
      </c>
      <c r="C230" s="233">
        <v>30</v>
      </c>
      <c r="D230" s="234" t="s">
        <v>799</v>
      </c>
      <c r="E230" s="235">
        <v>3</v>
      </c>
      <c r="F230" s="235">
        <v>9</v>
      </c>
      <c r="G230" s="235">
        <v>13</v>
      </c>
      <c r="H230" s="235">
        <v>27</v>
      </c>
      <c r="I230" s="235">
        <v>36</v>
      </c>
      <c r="J230" s="235">
        <v>40</v>
      </c>
      <c r="P230" s="147"/>
      <c r="Q230" s="50">
        <v>2</v>
      </c>
      <c r="S230" s="229">
        <v>2</v>
      </c>
      <c r="T230" s="229">
        <v>0</v>
      </c>
      <c r="U230" s="50">
        <v>1</v>
      </c>
      <c r="V230" s="50">
        <v>400</v>
      </c>
    </row>
    <row r="231" spans="1:22" x14ac:dyDescent="0.2">
      <c r="A231" s="50">
        <v>229</v>
      </c>
      <c r="B231" s="232">
        <v>44049</v>
      </c>
      <c r="C231" s="233">
        <v>30</v>
      </c>
      <c r="D231" s="234" t="s">
        <v>799</v>
      </c>
      <c r="E231" s="235">
        <v>3</v>
      </c>
      <c r="F231" s="235">
        <v>9</v>
      </c>
      <c r="G231" s="235">
        <v>13</v>
      </c>
      <c r="H231" s="235">
        <v>27</v>
      </c>
      <c r="I231" s="235">
        <v>36</v>
      </c>
      <c r="J231" s="235">
        <v>42</v>
      </c>
      <c r="P231" s="147"/>
      <c r="Q231" s="50">
        <v>3</v>
      </c>
      <c r="S231" s="229">
        <v>2</v>
      </c>
      <c r="T231" s="229">
        <v>0</v>
      </c>
      <c r="U231" s="50">
        <v>1</v>
      </c>
      <c r="V231" s="50">
        <v>800</v>
      </c>
    </row>
    <row r="232" spans="1:22" x14ac:dyDescent="0.2">
      <c r="A232" s="50">
        <v>230</v>
      </c>
      <c r="B232" s="232">
        <v>44049</v>
      </c>
      <c r="C232" s="233">
        <v>30</v>
      </c>
      <c r="D232" s="234" t="s">
        <v>799</v>
      </c>
      <c r="E232" s="235">
        <v>3</v>
      </c>
      <c r="F232" s="235">
        <v>9</v>
      </c>
      <c r="G232" s="235">
        <v>13</v>
      </c>
      <c r="H232" s="235">
        <v>27</v>
      </c>
      <c r="I232" s="235">
        <v>36</v>
      </c>
      <c r="J232" s="235">
        <v>46</v>
      </c>
      <c r="P232" s="147"/>
      <c r="Q232" s="50">
        <v>2</v>
      </c>
      <c r="S232" s="229">
        <v>2</v>
      </c>
      <c r="T232" s="229">
        <v>0</v>
      </c>
      <c r="U232" s="50">
        <v>1</v>
      </c>
      <c r="V232" s="50">
        <v>400</v>
      </c>
    </row>
    <row r="233" spans="1:22" x14ac:dyDescent="0.2">
      <c r="A233" s="50">
        <v>231</v>
      </c>
      <c r="B233" s="232">
        <v>44049</v>
      </c>
      <c r="C233" s="233">
        <v>30</v>
      </c>
      <c r="D233" s="234" t="s">
        <v>799</v>
      </c>
      <c r="E233" s="235">
        <v>3</v>
      </c>
      <c r="F233" s="235">
        <v>9</v>
      </c>
      <c r="G233" s="235">
        <v>13</v>
      </c>
      <c r="H233" s="235">
        <v>27</v>
      </c>
      <c r="I233" s="235">
        <v>40</v>
      </c>
      <c r="J233" s="235">
        <v>42</v>
      </c>
      <c r="P233" s="147"/>
      <c r="Q233" s="50">
        <v>3</v>
      </c>
      <c r="S233" s="229">
        <v>2</v>
      </c>
      <c r="T233" s="229">
        <v>0</v>
      </c>
      <c r="U233" s="50">
        <v>1</v>
      </c>
      <c r="V233" s="50">
        <v>800</v>
      </c>
    </row>
    <row r="234" spans="1:22" x14ac:dyDescent="0.2">
      <c r="A234" s="50">
        <v>232</v>
      </c>
      <c r="B234" s="232">
        <v>44049</v>
      </c>
      <c r="C234" s="233">
        <v>30</v>
      </c>
      <c r="D234" s="234" t="s">
        <v>799</v>
      </c>
      <c r="E234" s="235">
        <v>3</v>
      </c>
      <c r="F234" s="235">
        <v>9</v>
      </c>
      <c r="G234" s="235">
        <v>13</v>
      </c>
      <c r="H234" s="235">
        <v>27</v>
      </c>
      <c r="I234" s="235">
        <v>40</v>
      </c>
      <c r="J234" s="235">
        <v>46</v>
      </c>
      <c r="P234" s="147"/>
      <c r="Q234" s="50">
        <v>2</v>
      </c>
      <c r="S234" s="229">
        <v>2</v>
      </c>
      <c r="T234" s="229">
        <v>0</v>
      </c>
      <c r="U234" s="50">
        <v>1</v>
      </c>
      <c r="V234" s="50">
        <v>400</v>
      </c>
    </row>
    <row r="235" spans="1:22" x14ac:dyDescent="0.2">
      <c r="A235" s="50">
        <v>233</v>
      </c>
      <c r="B235" s="232">
        <v>44049</v>
      </c>
      <c r="C235" s="233">
        <v>30</v>
      </c>
      <c r="D235" s="234" t="s">
        <v>799</v>
      </c>
      <c r="E235" s="235">
        <v>3</v>
      </c>
      <c r="F235" s="235">
        <v>9</v>
      </c>
      <c r="G235" s="235">
        <v>13</v>
      </c>
      <c r="H235" s="235">
        <v>27</v>
      </c>
      <c r="I235" s="235">
        <v>42</v>
      </c>
      <c r="J235" s="235">
        <v>46</v>
      </c>
      <c r="P235" s="147"/>
      <c r="Q235" s="50">
        <v>3</v>
      </c>
      <c r="S235" s="229">
        <v>2</v>
      </c>
      <c r="T235" s="229">
        <v>0</v>
      </c>
      <c r="U235" s="50">
        <v>1</v>
      </c>
      <c r="V235" s="50">
        <v>800</v>
      </c>
    </row>
    <row r="236" spans="1:22" x14ac:dyDescent="0.2">
      <c r="A236" s="50">
        <v>234</v>
      </c>
      <c r="B236" s="232">
        <v>44049</v>
      </c>
      <c r="C236" s="233">
        <v>30</v>
      </c>
      <c r="D236" s="234" t="s">
        <v>799</v>
      </c>
      <c r="E236" s="235">
        <v>3</v>
      </c>
      <c r="F236" s="235">
        <v>9</v>
      </c>
      <c r="G236" s="235">
        <v>13</v>
      </c>
      <c r="H236" s="235">
        <v>34</v>
      </c>
      <c r="I236" s="235">
        <v>36</v>
      </c>
      <c r="J236" s="235">
        <v>40</v>
      </c>
      <c r="P236" s="147"/>
      <c r="Q236" s="50">
        <v>1</v>
      </c>
      <c r="S236" s="229">
        <v>2</v>
      </c>
      <c r="T236" s="229">
        <v>0</v>
      </c>
      <c r="U236" s="50">
        <v>1</v>
      </c>
      <c r="V236" s="50">
        <v>200</v>
      </c>
    </row>
    <row r="237" spans="1:22" x14ac:dyDescent="0.2">
      <c r="A237" s="50">
        <v>235</v>
      </c>
      <c r="B237" s="232">
        <v>44049</v>
      </c>
      <c r="C237" s="233">
        <v>30</v>
      </c>
      <c r="D237" s="234" t="s">
        <v>799</v>
      </c>
      <c r="E237" s="235">
        <v>3</v>
      </c>
      <c r="F237" s="235">
        <v>9</v>
      </c>
      <c r="G237" s="235">
        <v>13</v>
      </c>
      <c r="H237" s="235">
        <v>34</v>
      </c>
      <c r="I237" s="235">
        <v>36</v>
      </c>
      <c r="J237" s="235">
        <v>42</v>
      </c>
      <c r="P237" s="147"/>
      <c r="Q237" s="50">
        <v>2</v>
      </c>
      <c r="S237" s="229">
        <v>2</v>
      </c>
      <c r="T237" s="229">
        <v>0</v>
      </c>
      <c r="U237" s="50">
        <v>1</v>
      </c>
      <c r="V237" s="50">
        <v>400</v>
      </c>
    </row>
    <row r="238" spans="1:22" x14ac:dyDescent="0.2">
      <c r="A238" s="50">
        <v>236</v>
      </c>
      <c r="B238" s="232">
        <v>44049</v>
      </c>
      <c r="C238" s="233">
        <v>30</v>
      </c>
      <c r="D238" s="234" t="s">
        <v>799</v>
      </c>
      <c r="E238" s="235">
        <v>3</v>
      </c>
      <c r="F238" s="235">
        <v>9</v>
      </c>
      <c r="G238" s="235">
        <v>13</v>
      </c>
      <c r="H238" s="235">
        <v>34</v>
      </c>
      <c r="I238" s="235">
        <v>36</v>
      </c>
      <c r="J238" s="235">
        <v>46</v>
      </c>
      <c r="P238" s="147"/>
      <c r="Q238" s="50">
        <v>1</v>
      </c>
      <c r="S238" s="229">
        <v>2</v>
      </c>
      <c r="T238" s="229">
        <v>0</v>
      </c>
      <c r="U238" s="50">
        <v>1</v>
      </c>
      <c r="V238" s="50">
        <v>200</v>
      </c>
    </row>
    <row r="239" spans="1:22" x14ac:dyDescent="0.2">
      <c r="A239" s="50">
        <v>237</v>
      </c>
      <c r="B239" s="232">
        <v>44049</v>
      </c>
      <c r="C239" s="233">
        <v>30</v>
      </c>
      <c r="D239" s="234" t="s">
        <v>799</v>
      </c>
      <c r="E239" s="235">
        <v>3</v>
      </c>
      <c r="F239" s="235">
        <v>9</v>
      </c>
      <c r="G239" s="235">
        <v>13</v>
      </c>
      <c r="H239" s="235">
        <v>34</v>
      </c>
      <c r="I239" s="235">
        <v>36</v>
      </c>
      <c r="J239" s="235">
        <v>47</v>
      </c>
      <c r="P239" s="147"/>
      <c r="Q239" s="50">
        <v>2</v>
      </c>
      <c r="S239" s="229">
        <v>2</v>
      </c>
      <c r="T239" s="229">
        <v>0</v>
      </c>
      <c r="U239" s="50">
        <v>1</v>
      </c>
      <c r="V239" s="50">
        <v>400</v>
      </c>
    </row>
    <row r="240" spans="1:22" x14ac:dyDescent="0.2">
      <c r="A240" s="50">
        <v>238</v>
      </c>
      <c r="B240" s="232">
        <v>44049</v>
      </c>
      <c r="C240" s="233">
        <v>30</v>
      </c>
      <c r="D240" s="234" t="s">
        <v>799</v>
      </c>
      <c r="E240" s="235">
        <v>3</v>
      </c>
      <c r="F240" s="235">
        <v>9</v>
      </c>
      <c r="G240" s="235">
        <v>13</v>
      </c>
      <c r="H240" s="235">
        <v>34</v>
      </c>
      <c r="I240" s="235">
        <v>40</v>
      </c>
      <c r="J240" s="235">
        <v>42</v>
      </c>
      <c r="P240" s="147"/>
      <c r="Q240" s="50">
        <v>2</v>
      </c>
      <c r="S240" s="229">
        <v>2</v>
      </c>
      <c r="T240" s="229">
        <v>0</v>
      </c>
      <c r="U240" s="50">
        <v>1</v>
      </c>
      <c r="V240" s="50">
        <v>400</v>
      </c>
    </row>
    <row r="241" spans="1:22" x14ac:dyDescent="0.2">
      <c r="A241" s="50">
        <v>239</v>
      </c>
      <c r="B241" s="232">
        <v>44049</v>
      </c>
      <c r="C241" s="233">
        <v>30</v>
      </c>
      <c r="D241" s="234" t="s">
        <v>799</v>
      </c>
      <c r="E241" s="235">
        <v>3</v>
      </c>
      <c r="F241" s="235">
        <v>9</v>
      </c>
      <c r="G241" s="235">
        <v>13</v>
      </c>
      <c r="H241" s="235">
        <v>34</v>
      </c>
      <c r="I241" s="235">
        <v>40</v>
      </c>
      <c r="J241" s="235">
        <v>46</v>
      </c>
      <c r="P241" s="147"/>
      <c r="Q241" s="50">
        <v>1</v>
      </c>
      <c r="S241" s="229">
        <v>2</v>
      </c>
      <c r="T241" s="229">
        <v>0</v>
      </c>
      <c r="U241" s="50">
        <v>1</v>
      </c>
      <c r="V241" s="50">
        <v>200</v>
      </c>
    </row>
    <row r="242" spans="1:22" x14ac:dyDescent="0.2">
      <c r="A242" s="50">
        <v>240</v>
      </c>
      <c r="B242" s="232">
        <v>44049</v>
      </c>
      <c r="C242" s="233">
        <v>30</v>
      </c>
      <c r="D242" s="234" t="s">
        <v>799</v>
      </c>
      <c r="E242" s="235">
        <v>3</v>
      </c>
      <c r="F242" s="235">
        <v>9</v>
      </c>
      <c r="G242" s="235">
        <v>13</v>
      </c>
      <c r="H242" s="235">
        <v>34</v>
      </c>
      <c r="I242" s="235">
        <v>40</v>
      </c>
      <c r="J242" s="235">
        <v>47</v>
      </c>
      <c r="P242" s="147"/>
      <c r="Q242" s="50">
        <v>2</v>
      </c>
      <c r="S242" s="229">
        <v>2</v>
      </c>
      <c r="T242" s="229">
        <v>0</v>
      </c>
      <c r="U242" s="50">
        <v>1</v>
      </c>
      <c r="V242" s="50">
        <v>400</v>
      </c>
    </row>
    <row r="243" spans="1:22" x14ac:dyDescent="0.2">
      <c r="A243" s="50">
        <v>241</v>
      </c>
      <c r="B243" s="232">
        <v>44049</v>
      </c>
      <c r="C243" s="233">
        <v>30</v>
      </c>
      <c r="D243" s="234" t="s">
        <v>799</v>
      </c>
      <c r="E243" s="235">
        <v>3</v>
      </c>
      <c r="F243" s="235">
        <v>9</v>
      </c>
      <c r="G243" s="235">
        <v>13</v>
      </c>
      <c r="H243" s="235">
        <v>34</v>
      </c>
      <c r="I243" s="235">
        <v>42</v>
      </c>
      <c r="J243" s="235">
        <v>46</v>
      </c>
      <c r="P243" s="147"/>
      <c r="Q243" s="50">
        <v>2</v>
      </c>
      <c r="S243" s="229">
        <v>2</v>
      </c>
      <c r="T243" s="229">
        <v>0</v>
      </c>
      <c r="U243" s="50">
        <v>1</v>
      </c>
      <c r="V243" s="50">
        <v>400</v>
      </c>
    </row>
    <row r="244" spans="1:22" x14ac:dyDescent="0.2">
      <c r="A244" s="50">
        <v>242</v>
      </c>
      <c r="B244" s="232">
        <v>44049</v>
      </c>
      <c r="C244" s="233">
        <v>30</v>
      </c>
      <c r="D244" s="234" t="s">
        <v>799</v>
      </c>
      <c r="E244" s="235">
        <v>3</v>
      </c>
      <c r="F244" s="235">
        <v>9</v>
      </c>
      <c r="G244" s="235">
        <v>13</v>
      </c>
      <c r="H244" s="235">
        <v>34</v>
      </c>
      <c r="I244" s="235">
        <v>42</v>
      </c>
      <c r="J244" s="235">
        <v>47</v>
      </c>
      <c r="P244" s="147"/>
      <c r="Q244" s="231" t="s">
        <v>788</v>
      </c>
      <c r="S244" s="229">
        <v>2</v>
      </c>
      <c r="T244" s="229">
        <v>8</v>
      </c>
      <c r="U244" s="50">
        <v>1</v>
      </c>
      <c r="V244" s="50">
        <v>800</v>
      </c>
    </row>
    <row r="245" spans="1:22" x14ac:dyDescent="0.2">
      <c r="A245" s="50">
        <v>243</v>
      </c>
      <c r="B245" s="232">
        <v>44049</v>
      </c>
      <c r="C245" s="233">
        <v>30</v>
      </c>
      <c r="D245" s="234" t="s">
        <v>799</v>
      </c>
      <c r="E245" s="235">
        <v>3</v>
      </c>
      <c r="F245" s="235">
        <v>9</v>
      </c>
      <c r="G245" s="235">
        <v>13</v>
      </c>
      <c r="H245" s="235">
        <v>34</v>
      </c>
      <c r="I245" s="235">
        <v>46</v>
      </c>
      <c r="J245" s="235">
        <v>47</v>
      </c>
      <c r="P245" s="147"/>
      <c r="Q245" s="50">
        <v>2</v>
      </c>
      <c r="S245" s="229">
        <v>2</v>
      </c>
      <c r="T245" s="229">
        <v>0</v>
      </c>
      <c r="U245" s="50">
        <v>1</v>
      </c>
      <c r="V245" s="50">
        <v>400</v>
      </c>
    </row>
    <row r="246" spans="1:22" x14ac:dyDescent="0.2">
      <c r="A246" s="50">
        <v>244</v>
      </c>
      <c r="B246" s="232">
        <v>44049</v>
      </c>
      <c r="C246" s="233">
        <v>30</v>
      </c>
      <c r="D246" s="234" t="s">
        <v>799</v>
      </c>
      <c r="E246" s="235">
        <v>3</v>
      </c>
      <c r="F246" s="235">
        <v>9</v>
      </c>
      <c r="G246" s="235">
        <v>13</v>
      </c>
      <c r="H246" s="235">
        <v>36</v>
      </c>
      <c r="I246" s="235">
        <v>40</v>
      </c>
      <c r="J246" s="235">
        <v>42</v>
      </c>
      <c r="P246" s="147"/>
      <c r="Q246" s="50">
        <v>2</v>
      </c>
      <c r="S246" s="229">
        <v>2</v>
      </c>
      <c r="T246" s="229">
        <v>0</v>
      </c>
      <c r="U246" s="50">
        <v>1</v>
      </c>
      <c r="V246" s="50">
        <v>400</v>
      </c>
    </row>
    <row r="247" spans="1:22" x14ac:dyDescent="0.2">
      <c r="A247" s="50">
        <v>245</v>
      </c>
      <c r="B247" s="232">
        <v>44049</v>
      </c>
      <c r="C247" s="233">
        <v>30</v>
      </c>
      <c r="D247" s="234" t="s">
        <v>799</v>
      </c>
      <c r="E247" s="235">
        <v>3</v>
      </c>
      <c r="F247" s="235">
        <v>9</v>
      </c>
      <c r="G247" s="235">
        <v>13</v>
      </c>
      <c r="H247" s="235">
        <v>36</v>
      </c>
      <c r="I247" s="235">
        <v>40</v>
      </c>
      <c r="J247" s="235">
        <v>46</v>
      </c>
      <c r="P247" s="147"/>
      <c r="Q247" s="50">
        <v>1</v>
      </c>
      <c r="S247" s="229">
        <v>2</v>
      </c>
      <c r="T247" s="229">
        <v>0</v>
      </c>
      <c r="U247" s="50">
        <v>1</v>
      </c>
      <c r="V247" s="50">
        <v>200</v>
      </c>
    </row>
    <row r="248" spans="1:22" x14ac:dyDescent="0.2">
      <c r="A248" s="50">
        <v>246</v>
      </c>
      <c r="B248" s="232">
        <v>44049</v>
      </c>
      <c r="C248" s="233">
        <v>30</v>
      </c>
      <c r="D248" s="234" t="s">
        <v>799</v>
      </c>
      <c r="E248" s="235">
        <v>3</v>
      </c>
      <c r="F248" s="235">
        <v>9</v>
      </c>
      <c r="G248" s="235">
        <v>13</v>
      </c>
      <c r="H248" s="235">
        <v>36</v>
      </c>
      <c r="I248" s="235">
        <v>40</v>
      </c>
      <c r="J248" s="235">
        <v>47</v>
      </c>
      <c r="P248" s="147"/>
      <c r="Q248" s="50">
        <v>2</v>
      </c>
      <c r="S248" s="229">
        <v>2</v>
      </c>
      <c r="T248" s="229">
        <v>0</v>
      </c>
      <c r="U248" s="50">
        <v>1</v>
      </c>
      <c r="V248" s="50">
        <v>400</v>
      </c>
    </row>
    <row r="249" spans="1:22" x14ac:dyDescent="0.2">
      <c r="A249" s="50">
        <v>247</v>
      </c>
      <c r="B249" s="232">
        <v>44049</v>
      </c>
      <c r="C249" s="233">
        <v>30</v>
      </c>
      <c r="D249" s="234" t="s">
        <v>799</v>
      </c>
      <c r="E249" s="235">
        <v>3</v>
      </c>
      <c r="F249" s="235">
        <v>9</v>
      </c>
      <c r="G249" s="235">
        <v>13</v>
      </c>
      <c r="H249" s="235">
        <v>36</v>
      </c>
      <c r="I249" s="235">
        <v>42</v>
      </c>
      <c r="J249" s="235">
        <v>46</v>
      </c>
      <c r="P249" s="147"/>
      <c r="Q249" s="50">
        <v>2</v>
      </c>
      <c r="S249" s="229">
        <v>2</v>
      </c>
      <c r="T249" s="229">
        <v>0</v>
      </c>
      <c r="U249" s="50">
        <v>1</v>
      </c>
      <c r="V249" s="50">
        <v>400</v>
      </c>
    </row>
    <row r="250" spans="1:22" x14ac:dyDescent="0.2">
      <c r="A250" s="50">
        <v>248</v>
      </c>
      <c r="B250" s="232">
        <v>44049</v>
      </c>
      <c r="C250" s="233">
        <v>30</v>
      </c>
      <c r="D250" s="234" t="s">
        <v>799</v>
      </c>
      <c r="E250" s="235">
        <v>3</v>
      </c>
      <c r="F250" s="235">
        <v>9</v>
      </c>
      <c r="G250" s="235">
        <v>13</v>
      </c>
      <c r="H250" s="235">
        <v>36</v>
      </c>
      <c r="I250" s="235">
        <v>42</v>
      </c>
      <c r="J250" s="235">
        <v>47</v>
      </c>
      <c r="P250" s="147"/>
      <c r="Q250" s="231" t="s">
        <v>788</v>
      </c>
      <c r="S250" s="229">
        <v>2</v>
      </c>
      <c r="T250" s="229">
        <v>8</v>
      </c>
      <c r="U250" s="50">
        <v>1</v>
      </c>
      <c r="V250" s="50">
        <v>800</v>
      </c>
    </row>
    <row r="251" spans="1:22" x14ac:dyDescent="0.2">
      <c r="A251" s="50">
        <v>249</v>
      </c>
      <c r="B251" s="232">
        <v>44049</v>
      </c>
      <c r="C251" s="233">
        <v>30</v>
      </c>
      <c r="D251" s="234" t="s">
        <v>799</v>
      </c>
      <c r="E251" s="235">
        <v>3</v>
      </c>
      <c r="F251" s="235">
        <v>9</v>
      </c>
      <c r="G251" s="235">
        <v>13</v>
      </c>
      <c r="H251" s="235">
        <v>36</v>
      </c>
      <c r="I251" s="235">
        <v>46</v>
      </c>
      <c r="J251" s="235">
        <v>47</v>
      </c>
      <c r="P251" s="147"/>
      <c r="Q251" s="50">
        <v>2</v>
      </c>
      <c r="S251" s="229">
        <v>2</v>
      </c>
      <c r="T251" s="229">
        <v>0</v>
      </c>
      <c r="U251" s="50">
        <v>1</v>
      </c>
      <c r="V251" s="50">
        <v>400</v>
      </c>
    </row>
    <row r="252" spans="1:22" x14ac:dyDescent="0.2">
      <c r="A252" s="50">
        <v>250</v>
      </c>
      <c r="B252" s="232">
        <v>44049</v>
      </c>
      <c r="C252" s="233">
        <v>30</v>
      </c>
      <c r="D252" s="234" t="s">
        <v>799</v>
      </c>
      <c r="E252" s="235">
        <v>3</v>
      </c>
      <c r="F252" s="235">
        <v>9</v>
      </c>
      <c r="G252" s="235">
        <v>14</v>
      </c>
      <c r="H252" s="235">
        <v>27</v>
      </c>
      <c r="I252" s="235">
        <v>34</v>
      </c>
      <c r="J252" s="235">
        <v>36</v>
      </c>
      <c r="P252" s="147"/>
      <c r="Q252" s="50">
        <v>2</v>
      </c>
      <c r="S252" s="229">
        <v>2</v>
      </c>
      <c r="T252" s="229">
        <v>0</v>
      </c>
      <c r="U252" s="50">
        <v>1</v>
      </c>
      <c r="V252" s="50">
        <v>400</v>
      </c>
    </row>
    <row r="253" spans="1:22" x14ac:dyDescent="0.2">
      <c r="A253" s="50">
        <v>251</v>
      </c>
      <c r="B253" s="232">
        <v>44049</v>
      </c>
      <c r="C253" s="233">
        <v>30</v>
      </c>
      <c r="D253" s="234" t="s">
        <v>799</v>
      </c>
      <c r="E253" s="235">
        <v>3</v>
      </c>
      <c r="F253" s="235">
        <v>9</v>
      </c>
      <c r="G253" s="235">
        <v>14</v>
      </c>
      <c r="H253" s="235">
        <v>27</v>
      </c>
      <c r="I253" s="235">
        <v>34</v>
      </c>
      <c r="J253" s="235">
        <v>40</v>
      </c>
      <c r="P253" s="147"/>
      <c r="Q253" s="50">
        <v>2</v>
      </c>
      <c r="S253" s="229">
        <v>2</v>
      </c>
      <c r="T253" s="229">
        <v>0</v>
      </c>
      <c r="U253" s="50">
        <v>1</v>
      </c>
      <c r="V253" s="50">
        <v>400</v>
      </c>
    </row>
    <row r="254" spans="1:22" x14ac:dyDescent="0.2">
      <c r="A254" s="50">
        <v>252</v>
      </c>
      <c r="B254" s="232">
        <v>44049</v>
      </c>
      <c r="C254" s="233">
        <v>30</v>
      </c>
      <c r="D254" s="234" t="s">
        <v>799</v>
      </c>
      <c r="E254" s="235">
        <v>3</v>
      </c>
      <c r="F254" s="235">
        <v>9</v>
      </c>
      <c r="G254" s="235">
        <v>14</v>
      </c>
      <c r="H254" s="235">
        <v>27</v>
      </c>
      <c r="I254" s="235">
        <v>34</v>
      </c>
      <c r="J254" s="235">
        <v>42</v>
      </c>
      <c r="P254" s="147"/>
      <c r="Q254" s="50">
        <v>3</v>
      </c>
      <c r="S254" s="229">
        <v>2</v>
      </c>
      <c r="T254" s="229">
        <v>0</v>
      </c>
      <c r="U254" s="50">
        <v>1</v>
      </c>
      <c r="V254" s="50">
        <v>800</v>
      </c>
    </row>
    <row r="255" spans="1:22" x14ac:dyDescent="0.2">
      <c r="A255" s="50">
        <v>253</v>
      </c>
      <c r="B255" s="232">
        <v>44049</v>
      </c>
      <c r="C255" s="233">
        <v>30</v>
      </c>
      <c r="D255" s="234" t="s">
        <v>799</v>
      </c>
      <c r="E255" s="235">
        <v>3</v>
      </c>
      <c r="F255" s="235">
        <v>9</v>
      </c>
      <c r="G255" s="235">
        <v>14</v>
      </c>
      <c r="H255" s="235">
        <v>27</v>
      </c>
      <c r="I255" s="235">
        <v>34</v>
      </c>
      <c r="J255" s="235">
        <v>46</v>
      </c>
      <c r="P255" s="147"/>
      <c r="Q255" s="50">
        <v>2</v>
      </c>
      <c r="S255" s="229">
        <v>2</v>
      </c>
      <c r="T255" s="229">
        <v>0</v>
      </c>
      <c r="U255" s="50">
        <v>1</v>
      </c>
      <c r="V255" s="50">
        <v>400</v>
      </c>
    </row>
    <row r="256" spans="1:22" x14ac:dyDescent="0.2">
      <c r="A256" s="50">
        <v>254</v>
      </c>
      <c r="B256" s="232">
        <v>44049</v>
      </c>
      <c r="C256" s="233">
        <v>30</v>
      </c>
      <c r="D256" s="234" t="s">
        <v>799</v>
      </c>
      <c r="E256" s="235">
        <v>3</v>
      </c>
      <c r="F256" s="235">
        <v>9</v>
      </c>
      <c r="G256" s="235">
        <v>14</v>
      </c>
      <c r="H256" s="235">
        <v>27</v>
      </c>
      <c r="I256" s="235">
        <v>34</v>
      </c>
      <c r="J256" s="235">
        <v>47</v>
      </c>
      <c r="P256" s="147"/>
      <c r="Q256" s="50">
        <v>3</v>
      </c>
      <c r="S256" s="229">
        <v>2</v>
      </c>
      <c r="T256" s="229">
        <v>0</v>
      </c>
      <c r="U256" s="50">
        <v>1</v>
      </c>
      <c r="V256" s="50">
        <v>800</v>
      </c>
    </row>
    <row r="257" spans="1:22" x14ac:dyDescent="0.2">
      <c r="A257" s="50">
        <v>255</v>
      </c>
      <c r="B257" s="232">
        <v>44049</v>
      </c>
      <c r="C257" s="233">
        <v>30</v>
      </c>
      <c r="D257" s="234" t="s">
        <v>799</v>
      </c>
      <c r="E257" s="235">
        <v>3</v>
      </c>
      <c r="F257" s="235">
        <v>9</v>
      </c>
      <c r="G257" s="235">
        <v>14</v>
      </c>
      <c r="H257" s="235">
        <v>27</v>
      </c>
      <c r="I257" s="235">
        <v>36</v>
      </c>
      <c r="J257" s="235">
        <v>40</v>
      </c>
      <c r="P257" s="147"/>
      <c r="Q257" s="50">
        <v>2</v>
      </c>
      <c r="S257" s="229">
        <v>2</v>
      </c>
      <c r="T257" s="229">
        <v>0</v>
      </c>
      <c r="U257" s="50">
        <v>1</v>
      </c>
      <c r="V257" s="50">
        <v>400</v>
      </c>
    </row>
    <row r="258" spans="1:22" x14ac:dyDescent="0.2">
      <c r="A258" s="50">
        <v>256</v>
      </c>
      <c r="B258" s="232">
        <v>44049</v>
      </c>
      <c r="C258" s="233">
        <v>30</v>
      </c>
      <c r="D258" s="234" t="s">
        <v>799</v>
      </c>
      <c r="E258" s="235">
        <v>3</v>
      </c>
      <c r="F258" s="235">
        <v>9</v>
      </c>
      <c r="G258" s="235">
        <v>14</v>
      </c>
      <c r="H258" s="235">
        <v>27</v>
      </c>
      <c r="I258" s="235">
        <v>36</v>
      </c>
      <c r="J258" s="235">
        <v>42</v>
      </c>
      <c r="P258" s="147"/>
      <c r="Q258" s="50">
        <v>3</v>
      </c>
      <c r="S258" s="229">
        <v>2</v>
      </c>
      <c r="T258" s="229">
        <v>0</v>
      </c>
      <c r="U258" s="50">
        <v>1</v>
      </c>
      <c r="V258" s="50">
        <v>800</v>
      </c>
    </row>
    <row r="259" spans="1:22" x14ac:dyDescent="0.2">
      <c r="A259" s="50">
        <v>257</v>
      </c>
      <c r="B259" s="232">
        <v>44049</v>
      </c>
      <c r="C259" s="233">
        <v>30</v>
      </c>
      <c r="D259" s="234" t="s">
        <v>799</v>
      </c>
      <c r="E259" s="235">
        <v>3</v>
      </c>
      <c r="F259" s="235">
        <v>9</v>
      </c>
      <c r="G259" s="235">
        <v>14</v>
      </c>
      <c r="H259" s="235">
        <v>27</v>
      </c>
      <c r="I259" s="235">
        <v>36</v>
      </c>
      <c r="J259" s="235">
        <v>46</v>
      </c>
      <c r="P259" s="147"/>
      <c r="Q259" s="50">
        <v>2</v>
      </c>
      <c r="S259" s="229">
        <v>2</v>
      </c>
      <c r="T259" s="229">
        <v>0</v>
      </c>
      <c r="U259" s="50">
        <v>1</v>
      </c>
      <c r="V259" s="50">
        <v>400</v>
      </c>
    </row>
    <row r="260" spans="1:22" x14ac:dyDescent="0.2">
      <c r="A260" s="50">
        <v>258</v>
      </c>
      <c r="B260" s="232">
        <v>44049</v>
      </c>
      <c r="C260" s="233">
        <v>30</v>
      </c>
      <c r="D260" s="234" t="s">
        <v>799</v>
      </c>
      <c r="E260" s="235">
        <v>3</v>
      </c>
      <c r="F260" s="235">
        <v>9</v>
      </c>
      <c r="G260" s="235">
        <v>14</v>
      </c>
      <c r="H260" s="235">
        <v>27</v>
      </c>
      <c r="I260" s="235">
        <v>36</v>
      </c>
      <c r="J260" s="235">
        <v>47</v>
      </c>
      <c r="P260" s="147"/>
      <c r="Q260" s="50">
        <v>3</v>
      </c>
      <c r="S260" s="229">
        <v>2</v>
      </c>
      <c r="T260" s="229">
        <v>0</v>
      </c>
      <c r="U260" s="50">
        <v>1</v>
      </c>
      <c r="V260" s="50">
        <v>800</v>
      </c>
    </row>
    <row r="261" spans="1:22" x14ac:dyDescent="0.2">
      <c r="A261" s="50">
        <v>259</v>
      </c>
      <c r="B261" s="232">
        <v>44049</v>
      </c>
      <c r="C261" s="233">
        <v>30</v>
      </c>
      <c r="D261" s="234" t="s">
        <v>799</v>
      </c>
      <c r="E261" s="235">
        <v>3</v>
      </c>
      <c r="F261" s="235">
        <v>9</v>
      </c>
      <c r="G261" s="235">
        <v>14</v>
      </c>
      <c r="H261" s="235">
        <v>27</v>
      </c>
      <c r="I261" s="235">
        <v>40</v>
      </c>
      <c r="J261" s="235">
        <v>42</v>
      </c>
      <c r="P261" s="147"/>
      <c r="Q261" s="50">
        <v>3</v>
      </c>
      <c r="S261" s="229">
        <v>2</v>
      </c>
      <c r="T261" s="229">
        <v>0</v>
      </c>
      <c r="U261" s="50">
        <v>1</v>
      </c>
      <c r="V261" s="50">
        <v>800</v>
      </c>
    </row>
    <row r="262" spans="1:22" x14ac:dyDescent="0.2">
      <c r="A262" s="50">
        <v>260</v>
      </c>
      <c r="B262" s="232">
        <v>44049</v>
      </c>
      <c r="C262" s="233">
        <v>30</v>
      </c>
      <c r="D262" s="234" t="s">
        <v>799</v>
      </c>
      <c r="E262" s="235">
        <v>3</v>
      </c>
      <c r="F262" s="235">
        <v>9</v>
      </c>
      <c r="G262" s="235">
        <v>14</v>
      </c>
      <c r="H262" s="235">
        <v>27</v>
      </c>
      <c r="I262" s="235">
        <v>40</v>
      </c>
      <c r="J262" s="235">
        <v>46</v>
      </c>
      <c r="P262" s="147"/>
      <c r="Q262" s="50">
        <v>2</v>
      </c>
      <c r="S262" s="229">
        <v>2</v>
      </c>
      <c r="T262" s="229">
        <v>0</v>
      </c>
      <c r="U262" s="50">
        <v>1</v>
      </c>
      <c r="V262" s="50">
        <v>400</v>
      </c>
    </row>
    <row r="263" spans="1:22" x14ac:dyDescent="0.2">
      <c r="A263" s="50">
        <v>261</v>
      </c>
      <c r="B263" s="232">
        <v>44049</v>
      </c>
      <c r="C263" s="233">
        <v>30</v>
      </c>
      <c r="D263" s="234" t="s">
        <v>799</v>
      </c>
      <c r="E263" s="235">
        <v>3</v>
      </c>
      <c r="F263" s="235">
        <v>9</v>
      </c>
      <c r="G263" s="235">
        <v>14</v>
      </c>
      <c r="H263" s="235">
        <v>27</v>
      </c>
      <c r="I263" s="235">
        <v>40</v>
      </c>
      <c r="J263" s="235">
        <v>47</v>
      </c>
      <c r="P263" s="147"/>
      <c r="Q263" s="50">
        <v>3</v>
      </c>
      <c r="S263" s="229">
        <v>2</v>
      </c>
      <c r="T263" s="229">
        <v>0</v>
      </c>
      <c r="U263" s="50">
        <v>1</v>
      </c>
      <c r="V263" s="50">
        <v>800</v>
      </c>
    </row>
    <row r="264" spans="1:22" x14ac:dyDescent="0.2">
      <c r="A264" s="50">
        <v>262</v>
      </c>
      <c r="B264" s="232">
        <v>44049</v>
      </c>
      <c r="C264" s="233">
        <v>30</v>
      </c>
      <c r="D264" s="234" t="s">
        <v>799</v>
      </c>
      <c r="E264" s="235">
        <v>3</v>
      </c>
      <c r="F264" s="235">
        <v>9</v>
      </c>
      <c r="G264" s="235">
        <v>14</v>
      </c>
      <c r="H264" s="235">
        <v>27</v>
      </c>
      <c r="I264" s="235">
        <v>42</v>
      </c>
      <c r="J264" s="235">
        <v>46</v>
      </c>
      <c r="P264" s="147"/>
      <c r="Q264" s="50">
        <v>3</v>
      </c>
      <c r="S264" s="229">
        <v>2</v>
      </c>
      <c r="T264" s="229">
        <v>0</v>
      </c>
      <c r="U264" s="50">
        <v>1</v>
      </c>
      <c r="V264" s="50">
        <v>800</v>
      </c>
    </row>
    <row r="265" spans="1:22" x14ac:dyDescent="0.2">
      <c r="A265" s="50">
        <v>263</v>
      </c>
      <c r="B265" s="232">
        <v>44049</v>
      </c>
      <c r="C265" s="233">
        <v>30</v>
      </c>
      <c r="D265" s="234" t="s">
        <v>799</v>
      </c>
      <c r="E265" s="235">
        <v>3</v>
      </c>
      <c r="F265" s="235">
        <v>9</v>
      </c>
      <c r="G265" s="235">
        <v>14</v>
      </c>
      <c r="H265" s="235">
        <v>27</v>
      </c>
      <c r="I265" s="235">
        <v>42</v>
      </c>
      <c r="J265" s="235">
        <v>47</v>
      </c>
      <c r="P265" s="147"/>
      <c r="Q265" s="231" t="s">
        <v>788</v>
      </c>
      <c r="S265" s="229">
        <v>2</v>
      </c>
      <c r="T265" s="229">
        <v>8</v>
      </c>
      <c r="U265" s="50">
        <v>1</v>
      </c>
      <c r="V265" s="50">
        <v>900</v>
      </c>
    </row>
    <row r="266" spans="1:22" x14ac:dyDescent="0.2">
      <c r="A266" s="50">
        <v>264</v>
      </c>
      <c r="B266" s="232">
        <v>44049</v>
      </c>
      <c r="C266" s="233">
        <v>30</v>
      </c>
      <c r="D266" s="234" t="s">
        <v>799</v>
      </c>
      <c r="E266" s="235">
        <v>3</v>
      </c>
      <c r="F266" s="235">
        <v>9</v>
      </c>
      <c r="G266" s="235">
        <v>14</v>
      </c>
      <c r="H266" s="235">
        <v>27</v>
      </c>
      <c r="I266" s="235">
        <v>46</v>
      </c>
      <c r="J266" s="235">
        <v>47</v>
      </c>
      <c r="P266" s="147"/>
      <c r="Q266" s="50">
        <v>3</v>
      </c>
      <c r="S266" s="229">
        <v>2</v>
      </c>
      <c r="T266" s="229">
        <v>0</v>
      </c>
      <c r="U266" s="50">
        <v>1</v>
      </c>
      <c r="V266" s="50">
        <v>800</v>
      </c>
    </row>
    <row r="267" spans="1:22" x14ac:dyDescent="0.2">
      <c r="A267" s="50">
        <v>265</v>
      </c>
      <c r="B267" s="232">
        <v>44049</v>
      </c>
      <c r="C267" s="233">
        <v>30</v>
      </c>
      <c r="D267" s="234" t="s">
        <v>799</v>
      </c>
      <c r="E267" s="235">
        <v>3</v>
      </c>
      <c r="F267" s="235">
        <v>9</v>
      </c>
      <c r="G267" s="235">
        <v>14</v>
      </c>
      <c r="H267" s="235">
        <v>34</v>
      </c>
      <c r="I267" s="235">
        <v>36</v>
      </c>
      <c r="J267" s="235">
        <v>40</v>
      </c>
      <c r="P267" s="147"/>
      <c r="Q267" s="50">
        <v>1</v>
      </c>
      <c r="S267" s="229">
        <v>2</v>
      </c>
      <c r="T267" s="229">
        <v>0</v>
      </c>
      <c r="U267" s="50">
        <v>1</v>
      </c>
      <c r="V267" s="50">
        <v>200</v>
      </c>
    </row>
    <row r="268" spans="1:22" x14ac:dyDescent="0.2">
      <c r="A268" s="50">
        <v>266</v>
      </c>
      <c r="B268" s="232">
        <v>44049</v>
      </c>
      <c r="C268" s="233">
        <v>30</v>
      </c>
      <c r="D268" s="234" t="s">
        <v>799</v>
      </c>
      <c r="E268" s="235">
        <v>3</v>
      </c>
      <c r="F268" s="235">
        <v>9</v>
      </c>
      <c r="G268" s="235">
        <v>14</v>
      </c>
      <c r="H268" s="235">
        <v>34</v>
      </c>
      <c r="I268" s="235">
        <v>36</v>
      </c>
      <c r="J268" s="235">
        <v>42</v>
      </c>
      <c r="P268" s="147"/>
      <c r="Q268" s="50">
        <v>2</v>
      </c>
      <c r="S268" s="229">
        <v>2</v>
      </c>
      <c r="T268" s="229">
        <v>0</v>
      </c>
      <c r="U268" s="50">
        <v>1</v>
      </c>
      <c r="V268" s="50">
        <v>400</v>
      </c>
    </row>
    <row r="269" spans="1:22" x14ac:dyDescent="0.2">
      <c r="A269" s="50">
        <v>267</v>
      </c>
      <c r="B269" s="232">
        <v>44049</v>
      </c>
      <c r="C269" s="233">
        <v>30</v>
      </c>
      <c r="D269" s="234" t="s">
        <v>799</v>
      </c>
      <c r="E269" s="235">
        <v>3</v>
      </c>
      <c r="F269" s="235">
        <v>9</v>
      </c>
      <c r="G269" s="235">
        <v>14</v>
      </c>
      <c r="H269" s="235">
        <v>34</v>
      </c>
      <c r="I269" s="235">
        <v>36</v>
      </c>
      <c r="J269" s="235">
        <v>46</v>
      </c>
      <c r="P269" s="147"/>
      <c r="Q269" s="50">
        <v>1</v>
      </c>
      <c r="S269" s="229">
        <v>2</v>
      </c>
      <c r="T269" s="229">
        <v>0</v>
      </c>
      <c r="U269" s="50">
        <v>1</v>
      </c>
      <c r="V269" s="50">
        <v>200</v>
      </c>
    </row>
    <row r="270" spans="1:22" x14ac:dyDescent="0.2">
      <c r="A270" s="50">
        <v>268</v>
      </c>
      <c r="B270" s="232">
        <v>44049</v>
      </c>
      <c r="C270" s="233">
        <v>30</v>
      </c>
      <c r="D270" s="234" t="s">
        <v>799</v>
      </c>
      <c r="E270" s="235">
        <v>3</v>
      </c>
      <c r="F270" s="235">
        <v>9</v>
      </c>
      <c r="G270" s="235">
        <v>14</v>
      </c>
      <c r="H270" s="235">
        <v>34</v>
      </c>
      <c r="I270" s="235">
        <v>36</v>
      </c>
      <c r="J270" s="235">
        <v>47</v>
      </c>
      <c r="P270" s="147"/>
      <c r="Q270" s="50">
        <v>2</v>
      </c>
      <c r="S270" s="229">
        <v>2</v>
      </c>
      <c r="T270" s="229">
        <v>0</v>
      </c>
      <c r="U270" s="50">
        <v>1</v>
      </c>
      <c r="V270" s="50">
        <v>400</v>
      </c>
    </row>
    <row r="271" spans="1:22" x14ac:dyDescent="0.2">
      <c r="A271" s="50">
        <v>269</v>
      </c>
      <c r="B271" s="232">
        <v>44049</v>
      </c>
      <c r="C271" s="233">
        <v>30</v>
      </c>
      <c r="D271" s="234" t="s">
        <v>799</v>
      </c>
      <c r="E271" s="235">
        <v>3</v>
      </c>
      <c r="F271" s="235">
        <v>9</v>
      </c>
      <c r="G271" s="235">
        <v>14</v>
      </c>
      <c r="H271" s="235">
        <v>34</v>
      </c>
      <c r="I271" s="235">
        <v>40</v>
      </c>
      <c r="J271" s="235">
        <v>42</v>
      </c>
      <c r="P271" s="147"/>
      <c r="Q271" s="50">
        <v>2</v>
      </c>
      <c r="S271" s="229">
        <v>2</v>
      </c>
      <c r="T271" s="229">
        <v>0</v>
      </c>
      <c r="U271" s="50">
        <v>1</v>
      </c>
      <c r="V271" s="50">
        <v>400</v>
      </c>
    </row>
    <row r="272" spans="1:22" x14ac:dyDescent="0.2">
      <c r="A272" s="50">
        <v>270</v>
      </c>
      <c r="B272" s="232">
        <v>44049</v>
      </c>
      <c r="C272" s="233">
        <v>30</v>
      </c>
      <c r="D272" s="234" t="s">
        <v>799</v>
      </c>
      <c r="E272" s="235">
        <v>3</v>
      </c>
      <c r="F272" s="235">
        <v>9</v>
      </c>
      <c r="G272" s="235">
        <v>14</v>
      </c>
      <c r="H272" s="235">
        <v>34</v>
      </c>
      <c r="I272" s="235">
        <v>40</v>
      </c>
      <c r="J272" s="235">
        <v>46</v>
      </c>
      <c r="P272" s="147"/>
      <c r="Q272" s="50">
        <v>1</v>
      </c>
      <c r="S272" s="229">
        <v>2</v>
      </c>
      <c r="T272" s="229">
        <v>0</v>
      </c>
      <c r="U272" s="50">
        <v>1</v>
      </c>
      <c r="V272" s="50">
        <v>200</v>
      </c>
    </row>
    <row r="273" spans="1:22" x14ac:dyDescent="0.2">
      <c r="A273" s="50">
        <v>271</v>
      </c>
      <c r="B273" s="232">
        <v>44049</v>
      </c>
      <c r="C273" s="233">
        <v>30</v>
      </c>
      <c r="D273" s="234" t="s">
        <v>799</v>
      </c>
      <c r="E273" s="235">
        <v>3</v>
      </c>
      <c r="F273" s="235">
        <v>9</v>
      </c>
      <c r="G273" s="235">
        <v>14</v>
      </c>
      <c r="H273" s="235">
        <v>34</v>
      </c>
      <c r="I273" s="235">
        <v>40</v>
      </c>
      <c r="J273" s="235">
        <v>47</v>
      </c>
      <c r="P273" s="147"/>
      <c r="Q273" s="50">
        <v>2</v>
      </c>
      <c r="S273" s="229">
        <v>2</v>
      </c>
      <c r="T273" s="229">
        <v>0</v>
      </c>
      <c r="U273" s="50">
        <v>1</v>
      </c>
      <c r="V273" s="50">
        <v>400</v>
      </c>
    </row>
    <row r="274" spans="1:22" x14ac:dyDescent="0.2">
      <c r="A274" s="50">
        <v>272</v>
      </c>
      <c r="B274" s="232">
        <v>44049</v>
      </c>
      <c r="C274" s="233">
        <v>30</v>
      </c>
      <c r="D274" s="234" t="s">
        <v>799</v>
      </c>
      <c r="E274" s="235">
        <v>3</v>
      </c>
      <c r="F274" s="235">
        <v>9</v>
      </c>
      <c r="G274" s="235">
        <v>14</v>
      </c>
      <c r="H274" s="235">
        <v>34</v>
      </c>
      <c r="I274" s="235">
        <v>42</v>
      </c>
      <c r="J274" s="235">
        <v>46</v>
      </c>
      <c r="P274" s="147"/>
      <c r="Q274" s="50">
        <v>2</v>
      </c>
      <c r="S274" s="229">
        <v>2</v>
      </c>
      <c r="T274" s="229">
        <v>0</v>
      </c>
      <c r="U274" s="50">
        <v>1</v>
      </c>
      <c r="V274" s="50">
        <v>400</v>
      </c>
    </row>
    <row r="275" spans="1:22" x14ac:dyDescent="0.2">
      <c r="A275" s="50">
        <v>273</v>
      </c>
      <c r="B275" s="232">
        <v>44049</v>
      </c>
      <c r="C275" s="233">
        <v>30</v>
      </c>
      <c r="D275" s="234" t="s">
        <v>799</v>
      </c>
      <c r="E275" s="235">
        <v>3</v>
      </c>
      <c r="F275" s="235">
        <v>9</v>
      </c>
      <c r="G275" s="235">
        <v>14</v>
      </c>
      <c r="H275" s="235">
        <v>34</v>
      </c>
      <c r="I275" s="235">
        <v>42</v>
      </c>
      <c r="J275" s="235">
        <v>47</v>
      </c>
      <c r="P275" s="147"/>
      <c r="Q275" s="231" t="s">
        <v>788</v>
      </c>
      <c r="S275" s="229">
        <v>2</v>
      </c>
      <c r="T275" s="229">
        <v>8</v>
      </c>
      <c r="U275" s="50">
        <v>1</v>
      </c>
      <c r="V275" s="50">
        <v>800</v>
      </c>
    </row>
    <row r="276" spans="1:22" x14ac:dyDescent="0.2">
      <c r="A276" s="50">
        <v>274</v>
      </c>
      <c r="B276" s="232">
        <v>44049</v>
      </c>
      <c r="C276" s="233">
        <v>30</v>
      </c>
      <c r="D276" s="234" t="s">
        <v>799</v>
      </c>
      <c r="E276" s="235">
        <v>3</v>
      </c>
      <c r="F276" s="235">
        <v>9</v>
      </c>
      <c r="G276" s="235">
        <v>14</v>
      </c>
      <c r="H276" s="235">
        <v>34</v>
      </c>
      <c r="I276" s="235">
        <v>46</v>
      </c>
      <c r="J276" s="235">
        <v>47</v>
      </c>
      <c r="P276" s="147"/>
      <c r="Q276" s="50">
        <v>2</v>
      </c>
      <c r="S276" s="229">
        <v>2</v>
      </c>
      <c r="T276" s="229">
        <v>0</v>
      </c>
      <c r="U276" s="50">
        <v>1</v>
      </c>
      <c r="V276" s="50">
        <v>400</v>
      </c>
    </row>
    <row r="277" spans="1:22" x14ac:dyDescent="0.2">
      <c r="A277" s="50">
        <v>275</v>
      </c>
      <c r="B277" s="232">
        <v>44049</v>
      </c>
      <c r="C277" s="233">
        <v>30</v>
      </c>
      <c r="D277" s="234" t="s">
        <v>799</v>
      </c>
      <c r="E277" s="235">
        <v>3</v>
      </c>
      <c r="F277" s="235">
        <v>9</v>
      </c>
      <c r="G277" s="235">
        <v>14</v>
      </c>
      <c r="H277" s="235">
        <v>36</v>
      </c>
      <c r="I277" s="235">
        <v>40</v>
      </c>
      <c r="J277" s="235">
        <v>42</v>
      </c>
      <c r="P277" s="147"/>
      <c r="Q277" s="50">
        <v>2</v>
      </c>
      <c r="S277" s="229">
        <v>2</v>
      </c>
      <c r="T277" s="229">
        <v>0</v>
      </c>
      <c r="U277" s="50">
        <v>1</v>
      </c>
      <c r="V277" s="50">
        <v>400</v>
      </c>
    </row>
    <row r="278" spans="1:22" x14ac:dyDescent="0.2">
      <c r="A278" s="50">
        <v>276</v>
      </c>
      <c r="B278" s="232">
        <v>44049</v>
      </c>
      <c r="C278" s="233">
        <v>30</v>
      </c>
      <c r="D278" s="234" t="s">
        <v>799</v>
      </c>
      <c r="E278" s="235">
        <v>3</v>
      </c>
      <c r="F278" s="235">
        <v>9</v>
      </c>
      <c r="G278" s="235">
        <v>14</v>
      </c>
      <c r="H278" s="235">
        <v>36</v>
      </c>
      <c r="I278" s="235">
        <v>40</v>
      </c>
      <c r="J278" s="235">
        <v>46</v>
      </c>
      <c r="P278" s="147"/>
      <c r="Q278" s="50">
        <v>1</v>
      </c>
      <c r="S278" s="229">
        <v>2</v>
      </c>
      <c r="T278" s="229">
        <v>0</v>
      </c>
      <c r="U278" s="50">
        <v>1</v>
      </c>
      <c r="V278" s="50">
        <v>200</v>
      </c>
    </row>
    <row r="279" spans="1:22" x14ac:dyDescent="0.2">
      <c r="A279" s="50">
        <v>277</v>
      </c>
      <c r="B279" s="232">
        <v>44049</v>
      </c>
      <c r="C279" s="233">
        <v>30</v>
      </c>
      <c r="D279" s="234" t="s">
        <v>799</v>
      </c>
      <c r="E279" s="235">
        <v>3</v>
      </c>
      <c r="F279" s="235">
        <v>9</v>
      </c>
      <c r="G279" s="235">
        <v>14</v>
      </c>
      <c r="H279" s="235">
        <v>36</v>
      </c>
      <c r="I279" s="235">
        <v>40</v>
      </c>
      <c r="J279" s="235">
        <v>47</v>
      </c>
      <c r="P279" s="147"/>
      <c r="Q279" s="50">
        <v>2</v>
      </c>
      <c r="S279" s="229">
        <v>2</v>
      </c>
      <c r="T279" s="229">
        <v>0</v>
      </c>
      <c r="U279" s="50">
        <v>1</v>
      </c>
      <c r="V279" s="50">
        <v>400</v>
      </c>
    </row>
    <row r="280" spans="1:22" x14ac:dyDescent="0.2">
      <c r="A280" s="50">
        <v>278</v>
      </c>
      <c r="B280" s="232">
        <v>44049</v>
      </c>
      <c r="C280" s="233">
        <v>30</v>
      </c>
      <c r="D280" s="234" t="s">
        <v>799</v>
      </c>
      <c r="E280" s="235">
        <v>3</v>
      </c>
      <c r="F280" s="235">
        <v>9</v>
      </c>
      <c r="G280" s="235">
        <v>14</v>
      </c>
      <c r="H280" s="235">
        <v>36</v>
      </c>
      <c r="I280" s="235">
        <v>42</v>
      </c>
      <c r="J280" s="235">
        <v>46</v>
      </c>
      <c r="P280" s="147"/>
      <c r="Q280" s="50">
        <v>2</v>
      </c>
      <c r="S280" s="229">
        <v>2</v>
      </c>
      <c r="T280" s="229">
        <v>0</v>
      </c>
      <c r="U280" s="50">
        <v>1</v>
      </c>
      <c r="V280" s="50">
        <v>400</v>
      </c>
    </row>
    <row r="281" spans="1:22" x14ac:dyDescent="0.2">
      <c r="A281" s="50">
        <v>279</v>
      </c>
      <c r="B281" s="232">
        <v>44049</v>
      </c>
      <c r="C281" s="233">
        <v>30</v>
      </c>
      <c r="D281" s="234" t="s">
        <v>799</v>
      </c>
      <c r="E281" s="235">
        <v>3</v>
      </c>
      <c r="F281" s="235">
        <v>9</v>
      </c>
      <c r="G281" s="235">
        <v>14</v>
      </c>
      <c r="H281" s="235">
        <v>36</v>
      </c>
      <c r="I281" s="235">
        <v>42</v>
      </c>
      <c r="J281" s="235">
        <v>47</v>
      </c>
      <c r="P281" s="147"/>
      <c r="Q281" s="231" t="s">
        <v>788</v>
      </c>
      <c r="S281" s="229">
        <v>2</v>
      </c>
      <c r="T281" s="229">
        <v>8</v>
      </c>
      <c r="U281" s="50">
        <v>1</v>
      </c>
      <c r="V281" s="50">
        <v>800</v>
      </c>
    </row>
    <row r="282" spans="1:22" x14ac:dyDescent="0.2">
      <c r="A282" s="50">
        <v>280</v>
      </c>
      <c r="B282" s="232">
        <v>44049</v>
      </c>
      <c r="C282" s="233">
        <v>30</v>
      </c>
      <c r="D282" s="234" t="s">
        <v>799</v>
      </c>
      <c r="E282" s="235">
        <v>3</v>
      </c>
      <c r="F282" s="235">
        <v>9</v>
      </c>
      <c r="G282" s="235">
        <v>14</v>
      </c>
      <c r="H282" s="235">
        <v>36</v>
      </c>
      <c r="I282" s="235">
        <v>46</v>
      </c>
      <c r="J282" s="235">
        <v>47</v>
      </c>
      <c r="P282" s="147"/>
      <c r="Q282" s="50">
        <v>2</v>
      </c>
      <c r="S282" s="229">
        <v>2</v>
      </c>
      <c r="T282" s="229">
        <v>0</v>
      </c>
      <c r="U282" s="50">
        <v>1</v>
      </c>
      <c r="V282" s="50">
        <v>400</v>
      </c>
    </row>
    <row r="283" spans="1:22" x14ac:dyDescent="0.2">
      <c r="A283" s="50">
        <v>281</v>
      </c>
      <c r="B283" s="232">
        <v>44049</v>
      </c>
      <c r="C283" s="233">
        <v>30</v>
      </c>
      <c r="D283" s="234" t="s">
        <v>799</v>
      </c>
      <c r="E283" s="235">
        <v>3</v>
      </c>
      <c r="F283" s="235">
        <v>9</v>
      </c>
      <c r="G283" s="235">
        <v>27</v>
      </c>
      <c r="H283" s="235">
        <v>34</v>
      </c>
      <c r="I283" s="235">
        <v>36</v>
      </c>
      <c r="J283" s="235">
        <v>40</v>
      </c>
      <c r="P283" s="147"/>
      <c r="Q283" s="50">
        <v>2</v>
      </c>
      <c r="S283" s="229">
        <v>2</v>
      </c>
      <c r="T283" s="229">
        <v>0</v>
      </c>
      <c r="U283" s="50">
        <v>1</v>
      </c>
      <c r="V283" s="50">
        <v>400</v>
      </c>
    </row>
    <row r="284" spans="1:22" x14ac:dyDescent="0.2">
      <c r="A284" s="50">
        <v>282</v>
      </c>
      <c r="B284" s="232">
        <v>44049</v>
      </c>
      <c r="C284" s="233">
        <v>30</v>
      </c>
      <c r="D284" s="234" t="s">
        <v>799</v>
      </c>
      <c r="E284" s="235">
        <v>3</v>
      </c>
      <c r="F284" s="235">
        <v>9</v>
      </c>
      <c r="G284" s="235">
        <v>27</v>
      </c>
      <c r="H284" s="235">
        <v>34</v>
      </c>
      <c r="I284" s="235">
        <v>36</v>
      </c>
      <c r="J284" s="235">
        <v>42</v>
      </c>
      <c r="P284" s="147"/>
      <c r="Q284" s="50">
        <v>3</v>
      </c>
      <c r="S284" s="229">
        <v>2</v>
      </c>
      <c r="T284" s="229">
        <v>0</v>
      </c>
      <c r="U284" s="50">
        <v>1</v>
      </c>
      <c r="V284" s="50">
        <v>800</v>
      </c>
    </row>
    <row r="285" spans="1:22" x14ac:dyDescent="0.2">
      <c r="A285" s="50">
        <v>283</v>
      </c>
      <c r="B285" s="232">
        <v>44049</v>
      </c>
      <c r="C285" s="233">
        <v>30</v>
      </c>
      <c r="D285" s="234" t="s">
        <v>799</v>
      </c>
      <c r="E285" s="235">
        <v>3</v>
      </c>
      <c r="F285" s="235">
        <v>9</v>
      </c>
      <c r="G285" s="235">
        <v>27</v>
      </c>
      <c r="H285" s="235">
        <v>34</v>
      </c>
      <c r="I285" s="235">
        <v>36</v>
      </c>
      <c r="J285" s="235">
        <v>46</v>
      </c>
      <c r="P285" s="147"/>
      <c r="Q285" s="50">
        <v>2</v>
      </c>
      <c r="S285" s="229">
        <v>2</v>
      </c>
      <c r="T285" s="229">
        <v>0</v>
      </c>
      <c r="U285" s="50">
        <v>1</v>
      </c>
      <c r="V285" s="50">
        <v>400</v>
      </c>
    </row>
    <row r="286" spans="1:22" x14ac:dyDescent="0.2">
      <c r="A286" s="50">
        <v>284</v>
      </c>
      <c r="B286" s="232">
        <v>44049</v>
      </c>
      <c r="C286" s="233">
        <v>30</v>
      </c>
      <c r="D286" s="234" t="s">
        <v>799</v>
      </c>
      <c r="E286" s="235">
        <v>3</v>
      </c>
      <c r="F286" s="235">
        <v>9</v>
      </c>
      <c r="G286" s="235">
        <v>27</v>
      </c>
      <c r="H286" s="235">
        <v>34</v>
      </c>
      <c r="I286" s="235">
        <v>36</v>
      </c>
      <c r="J286" s="235">
        <v>47</v>
      </c>
      <c r="P286" s="147"/>
      <c r="Q286" s="50">
        <v>3</v>
      </c>
      <c r="S286" s="229">
        <v>2</v>
      </c>
      <c r="T286" s="229">
        <v>0</v>
      </c>
      <c r="U286" s="50">
        <v>1</v>
      </c>
      <c r="V286" s="50">
        <v>800</v>
      </c>
    </row>
    <row r="287" spans="1:22" x14ac:dyDescent="0.2">
      <c r="A287" s="50">
        <v>285</v>
      </c>
      <c r="B287" s="232">
        <v>44049</v>
      </c>
      <c r="C287" s="233">
        <v>30</v>
      </c>
      <c r="D287" s="234" t="s">
        <v>799</v>
      </c>
      <c r="E287" s="235">
        <v>3</v>
      </c>
      <c r="F287" s="235">
        <v>9</v>
      </c>
      <c r="G287" s="235">
        <v>27</v>
      </c>
      <c r="H287" s="235">
        <v>34</v>
      </c>
      <c r="I287" s="235">
        <v>40</v>
      </c>
      <c r="J287" s="235">
        <v>42</v>
      </c>
      <c r="P287" s="147"/>
      <c r="Q287" s="50">
        <v>3</v>
      </c>
      <c r="S287" s="229">
        <v>2</v>
      </c>
      <c r="T287" s="229">
        <v>0</v>
      </c>
      <c r="U287" s="50">
        <v>1</v>
      </c>
      <c r="V287" s="50">
        <v>800</v>
      </c>
    </row>
    <row r="288" spans="1:22" x14ac:dyDescent="0.2">
      <c r="A288" s="50">
        <v>286</v>
      </c>
      <c r="B288" s="232">
        <v>44049</v>
      </c>
      <c r="C288" s="233">
        <v>30</v>
      </c>
      <c r="D288" s="234" t="s">
        <v>799</v>
      </c>
      <c r="E288" s="235">
        <v>3</v>
      </c>
      <c r="F288" s="235">
        <v>9</v>
      </c>
      <c r="G288" s="235">
        <v>27</v>
      </c>
      <c r="H288" s="235">
        <v>34</v>
      </c>
      <c r="I288" s="235">
        <v>40</v>
      </c>
      <c r="J288" s="235">
        <v>46</v>
      </c>
      <c r="P288" s="147"/>
      <c r="Q288" s="50">
        <v>2</v>
      </c>
      <c r="S288" s="229">
        <v>2</v>
      </c>
      <c r="T288" s="229">
        <v>0</v>
      </c>
      <c r="U288" s="50">
        <v>1</v>
      </c>
      <c r="V288" s="50">
        <v>400</v>
      </c>
    </row>
    <row r="289" spans="1:22" x14ac:dyDescent="0.2">
      <c r="A289" s="50">
        <v>287</v>
      </c>
      <c r="B289" s="232">
        <v>44049</v>
      </c>
      <c r="C289" s="233">
        <v>30</v>
      </c>
      <c r="D289" s="234" t="s">
        <v>799</v>
      </c>
      <c r="E289" s="235">
        <v>3</v>
      </c>
      <c r="F289" s="235">
        <v>9</v>
      </c>
      <c r="G289" s="235">
        <v>27</v>
      </c>
      <c r="H289" s="235">
        <v>34</v>
      </c>
      <c r="I289" s="235">
        <v>40</v>
      </c>
      <c r="J289" s="235">
        <v>47</v>
      </c>
      <c r="P289" s="147"/>
      <c r="Q289" s="50">
        <v>3</v>
      </c>
      <c r="S289" s="229">
        <v>2</v>
      </c>
      <c r="T289" s="229">
        <v>0</v>
      </c>
      <c r="U289" s="50">
        <v>1</v>
      </c>
      <c r="V289" s="50">
        <v>800</v>
      </c>
    </row>
    <row r="290" spans="1:22" x14ac:dyDescent="0.2">
      <c r="A290" s="50">
        <v>288</v>
      </c>
      <c r="B290" s="232">
        <v>44049</v>
      </c>
      <c r="C290" s="233">
        <v>30</v>
      </c>
      <c r="D290" s="234" t="s">
        <v>799</v>
      </c>
      <c r="E290" s="235">
        <v>3</v>
      </c>
      <c r="F290" s="235">
        <v>9</v>
      </c>
      <c r="G290" s="235">
        <v>27</v>
      </c>
      <c r="H290" s="235">
        <v>34</v>
      </c>
      <c r="I290" s="235">
        <v>42</v>
      </c>
      <c r="J290" s="235">
        <v>46</v>
      </c>
      <c r="P290" s="147"/>
      <c r="Q290" s="50">
        <v>3</v>
      </c>
      <c r="S290" s="229">
        <v>2</v>
      </c>
      <c r="T290" s="229">
        <v>0</v>
      </c>
      <c r="U290" s="50">
        <v>1</v>
      </c>
      <c r="V290" s="50">
        <v>800</v>
      </c>
    </row>
    <row r="291" spans="1:22" x14ac:dyDescent="0.2">
      <c r="A291" s="50">
        <v>289</v>
      </c>
      <c r="B291" s="232">
        <v>44049</v>
      </c>
      <c r="C291" s="233">
        <v>30</v>
      </c>
      <c r="D291" s="234" t="s">
        <v>799</v>
      </c>
      <c r="E291" s="235">
        <v>3</v>
      </c>
      <c r="F291" s="235">
        <v>9</v>
      </c>
      <c r="G291" s="235">
        <v>27</v>
      </c>
      <c r="H291" s="235">
        <v>34</v>
      </c>
      <c r="I291" s="235">
        <v>42</v>
      </c>
      <c r="J291" s="235">
        <v>47</v>
      </c>
      <c r="P291" s="147"/>
      <c r="Q291" s="231" t="s">
        <v>788</v>
      </c>
      <c r="S291" s="229">
        <v>2</v>
      </c>
      <c r="T291" s="229">
        <v>8</v>
      </c>
      <c r="U291" s="50">
        <v>1</v>
      </c>
      <c r="V291" s="50">
        <v>900</v>
      </c>
    </row>
    <row r="292" spans="1:22" x14ac:dyDescent="0.2">
      <c r="A292" s="50">
        <v>290</v>
      </c>
      <c r="B292" s="232">
        <v>44049</v>
      </c>
      <c r="C292" s="233">
        <v>30</v>
      </c>
      <c r="D292" s="234" t="s">
        <v>799</v>
      </c>
      <c r="E292" s="235">
        <v>3</v>
      </c>
      <c r="F292" s="235">
        <v>9</v>
      </c>
      <c r="G292" s="235">
        <v>27</v>
      </c>
      <c r="H292" s="235">
        <v>34</v>
      </c>
      <c r="I292" s="235">
        <v>46</v>
      </c>
      <c r="J292" s="235">
        <v>47</v>
      </c>
      <c r="P292" s="147"/>
      <c r="Q292" s="50">
        <v>3</v>
      </c>
      <c r="S292" s="229">
        <v>2</v>
      </c>
      <c r="T292" s="229">
        <v>0</v>
      </c>
      <c r="U292" s="50">
        <v>1</v>
      </c>
      <c r="V292" s="50">
        <v>800</v>
      </c>
    </row>
    <row r="293" spans="1:22" x14ac:dyDescent="0.2">
      <c r="A293" s="50">
        <v>291</v>
      </c>
      <c r="B293" s="232">
        <v>44049</v>
      </c>
      <c r="C293" s="233">
        <v>30</v>
      </c>
      <c r="D293" s="234" t="s">
        <v>799</v>
      </c>
      <c r="E293" s="235">
        <v>3</v>
      </c>
      <c r="F293" s="235">
        <v>9</v>
      </c>
      <c r="G293" s="235">
        <v>27</v>
      </c>
      <c r="H293" s="235">
        <v>36</v>
      </c>
      <c r="I293" s="235">
        <v>40</v>
      </c>
      <c r="J293" s="235">
        <v>42</v>
      </c>
      <c r="P293" s="147"/>
      <c r="Q293" s="50">
        <v>3</v>
      </c>
      <c r="S293" s="229">
        <v>2</v>
      </c>
      <c r="T293" s="229">
        <v>0</v>
      </c>
      <c r="U293" s="50">
        <v>1</v>
      </c>
      <c r="V293" s="50">
        <v>800</v>
      </c>
    </row>
    <row r="294" spans="1:22" x14ac:dyDescent="0.2">
      <c r="A294" s="50">
        <v>292</v>
      </c>
      <c r="B294" s="232">
        <v>44049</v>
      </c>
      <c r="C294" s="233">
        <v>30</v>
      </c>
      <c r="D294" s="234" t="s">
        <v>799</v>
      </c>
      <c r="E294" s="235">
        <v>3</v>
      </c>
      <c r="F294" s="235">
        <v>9</v>
      </c>
      <c r="G294" s="235">
        <v>27</v>
      </c>
      <c r="H294" s="235">
        <v>36</v>
      </c>
      <c r="I294" s="235">
        <v>40</v>
      </c>
      <c r="J294" s="235">
        <v>46</v>
      </c>
      <c r="P294" s="147"/>
      <c r="Q294" s="50">
        <v>2</v>
      </c>
      <c r="S294" s="229">
        <v>2</v>
      </c>
      <c r="T294" s="229">
        <v>0</v>
      </c>
      <c r="U294" s="50">
        <v>1</v>
      </c>
      <c r="V294" s="50">
        <v>400</v>
      </c>
    </row>
    <row r="295" spans="1:22" x14ac:dyDescent="0.2">
      <c r="A295" s="50">
        <v>293</v>
      </c>
      <c r="B295" s="232">
        <v>44049</v>
      </c>
      <c r="C295" s="233">
        <v>30</v>
      </c>
      <c r="D295" s="234" t="s">
        <v>799</v>
      </c>
      <c r="E295" s="235">
        <v>3</v>
      </c>
      <c r="F295" s="235">
        <v>9</v>
      </c>
      <c r="G295" s="235">
        <v>27</v>
      </c>
      <c r="H295" s="235">
        <v>36</v>
      </c>
      <c r="I295" s="235">
        <v>40</v>
      </c>
      <c r="J295" s="235">
        <v>47</v>
      </c>
      <c r="P295" s="147"/>
      <c r="Q295" s="50">
        <v>3</v>
      </c>
      <c r="S295" s="229">
        <v>2</v>
      </c>
      <c r="T295" s="229">
        <v>0</v>
      </c>
      <c r="U295" s="50">
        <v>1</v>
      </c>
      <c r="V295" s="50">
        <v>800</v>
      </c>
    </row>
    <row r="296" spans="1:22" x14ac:dyDescent="0.2">
      <c r="A296" s="50">
        <v>294</v>
      </c>
      <c r="B296" s="232">
        <v>44049</v>
      </c>
      <c r="C296" s="233">
        <v>30</v>
      </c>
      <c r="D296" s="234" t="s">
        <v>799</v>
      </c>
      <c r="E296" s="235">
        <v>3</v>
      </c>
      <c r="F296" s="235">
        <v>9</v>
      </c>
      <c r="G296" s="235">
        <v>27</v>
      </c>
      <c r="H296" s="235">
        <v>36</v>
      </c>
      <c r="I296" s="235">
        <v>42</v>
      </c>
      <c r="J296" s="235">
        <v>46</v>
      </c>
      <c r="P296" s="147"/>
      <c r="Q296" s="50">
        <v>3</v>
      </c>
      <c r="S296" s="229">
        <v>2</v>
      </c>
      <c r="T296" s="229">
        <v>0</v>
      </c>
      <c r="U296" s="50">
        <v>1</v>
      </c>
      <c r="V296" s="50">
        <v>800</v>
      </c>
    </row>
    <row r="297" spans="1:22" x14ac:dyDescent="0.2">
      <c r="A297" s="50">
        <v>295</v>
      </c>
      <c r="B297" s="232">
        <v>44049</v>
      </c>
      <c r="C297" s="233">
        <v>30</v>
      </c>
      <c r="D297" s="234" t="s">
        <v>799</v>
      </c>
      <c r="E297" s="235">
        <v>3</v>
      </c>
      <c r="F297" s="235">
        <v>9</v>
      </c>
      <c r="G297" s="235">
        <v>27</v>
      </c>
      <c r="H297" s="235">
        <v>36</v>
      </c>
      <c r="I297" s="235">
        <v>42</v>
      </c>
      <c r="J297" s="235">
        <v>47</v>
      </c>
      <c r="P297" s="147"/>
      <c r="Q297" s="231" t="s">
        <v>788</v>
      </c>
      <c r="S297" s="229">
        <v>2</v>
      </c>
      <c r="T297" s="229">
        <v>8</v>
      </c>
      <c r="U297" s="50">
        <v>1</v>
      </c>
      <c r="V297" s="50">
        <v>900</v>
      </c>
    </row>
    <row r="298" spans="1:22" x14ac:dyDescent="0.2">
      <c r="A298" s="50">
        <v>296</v>
      </c>
      <c r="B298" s="232">
        <v>44049</v>
      </c>
      <c r="C298" s="233">
        <v>30</v>
      </c>
      <c r="D298" s="234" t="s">
        <v>799</v>
      </c>
      <c r="E298" s="235">
        <v>3</v>
      </c>
      <c r="F298" s="235">
        <v>9</v>
      </c>
      <c r="G298" s="235">
        <v>27</v>
      </c>
      <c r="H298" s="235">
        <v>36</v>
      </c>
      <c r="I298" s="235">
        <v>46</v>
      </c>
      <c r="J298" s="235">
        <v>47</v>
      </c>
      <c r="P298" s="147"/>
      <c r="Q298" s="50">
        <v>3</v>
      </c>
      <c r="S298" s="229">
        <v>2</v>
      </c>
      <c r="T298" s="229">
        <v>0</v>
      </c>
      <c r="U298" s="50">
        <v>1</v>
      </c>
      <c r="V298" s="50">
        <v>800</v>
      </c>
    </row>
    <row r="299" spans="1:22" x14ac:dyDescent="0.2">
      <c r="A299" s="50">
        <v>297</v>
      </c>
      <c r="B299" s="232">
        <v>44049</v>
      </c>
      <c r="C299" s="233">
        <v>30</v>
      </c>
      <c r="D299" s="234" t="s">
        <v>799</v>
      </c>
      <c r="E299" s="235">
        <v>3</v>
      </c>
      <c r="F299" s="235">
        <v>12</v>
      </c>
      <c r="G299" s="235">
        <v>13</v>
      </c>
      <c r="H299" s="235">
        <v>27</v>
      </c>
      <c r="I299" s="235">
        <v>34</v>
      </c>
      <c r="J299" s="235">
        <v>36</v>
      </c>
      <c r="P299" s="147"/>
      <c r="Q299" s="50">
        <v>1</v>
      </c>
      <c r="S299" s="229">
        <v>2</v>
      </c>
      <c r="T299" s="229">
        <v>0</v>
      </c>
      <c r="U299" s="50">
        <v>1</v>
      </c>
      <c r="V299" s="50">
        <v>200</v>
      </c>
    </row>
    <row r="300" spans="1:22" x14ac:dyDescent="0.2">
      <c r="A300" s="50">
        <v>298</v>
      </c>
      <c r="B300" s="232">
        <v>44049</v>
      </c>
      <c r="C300" s="233">
        <v>30</v>
      </c>
      <c r="D300" s="234" t="s">
        <v>799</v>
      </c>
      <c r="E300" s="235">
        <v>3</v>
      </c>
      <c r="F300" s="235">
        <v>12</v>
      </c>
      <c r="G300" s="235">
        <v>13</v>
      </c>
      <c r="H300" s="235">
        <v>27</v>
      </c>
      <c r="I300" s="235">
        <v>34</v>
      </c>
      <c r="J300" s="235">
        <v>40</v>
      </c>
      <c r="P300" s="147"/>
      <c r="Q300" s="50">
        <v>1</v>
      </c>
      <c r="S300" s="229">
        <v>2</v>
      </c>
      <c r="T300" s="229">
        <v>0</v>
      </c>
      <c r="U300" s="50">
        <v>1</v>
      </c>
      <c r="V300" s="50">
        <v>200</v>
      </c>
    </row>
    <row r="301" spans="1:22" x14ac:dyDescent="0.2">
      <c r="A301" s="50">
        <v>299</v>
      </c>
      <c r="B301" s="232">
        <v>44049</v>
      </c>
      <c r="C301" s="233">
        <v>30</v>
      </c>
      <c r="D301" s="234" t="s">
        <v>799</v>
      </c>
      <c r="E301" s="235">
        <v>3</v>
      </c>
      <c r="F301" s="235">
        <v>12</v>
      </c>
      <c r="G301" s="235">
        <v>13</v>
      </c>
      <c r="H301" s="235">
        <v>27</v>
      </c>
      <c r="I301" s="235">
        <v>34</v>
      </c>
      <c r="J301" s="235">
        <v>42</v>
      </c>
      <c r="P301" s="147"/>
      <c r="Q301" s="50">
        <v>2</v>
      </c>
      <c r="S301" s="229">
        <v>2</v>
      </c>
      <c r="T301" s="229">
        <v>0</v>
      </c>
      <c r="U301" s="50">
        <v>1</v>
      </c>
      <c r="V301" s="50">
        <v>400</v>
      </c>
    </row>
    <row r="302" spans="1:22" x14ac:dyDescent="0.2">
      <c r="A302" s="50">
        <v>300</v>
      </c>
      <c r="B302" s="232">
        <v>44049</v>
      </c>
      <c r="C302" s="233">
        <v>30</v>
      </c>
      <c r="D302" s="234" t="s">
        <v>799</v>
      </c>
      <c r="E302" s="235">
        <v>3</v>
      </c>
      <c r="F302" s="235">
        <v>12</v>
      </c>
      <c r="G302" s="235">
        <v>13</v>
      </c>
      <c r="H302" s="235">
        <v>27</v>
      </c>
      <c r="I302" s="235">
        <v>34</v>
      </c>
      <c r="J302" s="235">
        <v>46</v>
      </c>
      <c r="P302" s="147"/>
      <c r="Q302" s="50">
        <v>1</v>
      </c>
      <c r="S302" s="229">
        <v>2</v>
      </c>
      <c r="T302" s="229">
        <v>0</v>
      </c>
      <c r="U302" s="50">
        <v>1</v>
      </c>
      <c r="V302" s="50">
        <v>200</v>
      </c>
    </row>
    <row r="303" spans="1:22" x14ac:dyDescent="0.2">
      <c r="A303" s="50">
        <v>301</v>
      </c>
      <c r="B303" s="232">
        <v>44049</v>
      </c>
      <c r="C303" s="233">
        <v>30</v>
      </c>
      <c r="D303" s="234" t="s">
        <v>799</v>
      </c>
      <c r="E303" s="235">
        <v>3</v>
      </c>
      <c r="F303" s="235">
        <v>12</v>
      </c>
      <c r="G303" s="235">
        <v>13</v>
      </c>
      <c r="H303" s="235">
        <v>27</v>
      </c>
      <c r="I303" s="235">
        <v>34</v>
      </c>
      <c r="J303" s="235">
        <v>47</v>
      </c>
      <c r="P303" s="147"/>
      <c r="Q303" s="50">
        <v>2</v>
      </c>
      <c r="S303" s="229">
        <v>2</v>
      </c>
      <c r="T303" s="229">
        <v>0</v>
      </c>
      <c r="U303" s="50">
        <v>1</v>
      </c>
      <c r="V303" s="50">
        <v>400</v>
      </c>
    </row>
    <row r="304" spans="1:22" x14ac:dyDescent="0.2">
      <c r="A304" s="50">
        <v>302</v>
      </c>
      <c r="B304" s="232">
        <v>44049</v>
      </c>
      <c r="C304" s="233">
        <v>30</v>
      </c>
      <c r="D304" s="234" t="s">
        <v>799</v>
      </c>
      <c r="E304" s="235">
        <v>3</v>
      </c>
      <c r="F304" s="235">
        <v>12</v>
      </c>
      <c r="G304" s="235">
        <v>13</v>
      </c>
      <c r="H304" s="235">
        <v>27</v>
      </c>
      <c r="I304" s="235">
        <v>36</v>
      </c>
      <c r="J304" s="235">
        <v>40</v>
      </c>
      <c r="P304" s="147"/>
      <c r="Q304" s="50">
        <v>1</v>
      </c>
      <c r="S304" s="229">
        <v>2</v>
      </c>
      <c r="T304" s="229">
        <v>0</v>
      </c>
      <c r="U304" s="50">
        <v>1</v>
      </c>
      <c r="V304" s="50">
        <v>200</v>
      </c>
    </row>
    <row r="305" spans="1:22" x14ac:dyDescent="0.2">
      <c r="A305" s="50">
        <v>303</v>
      </c>
      <c r="B305" s="232">
        <v>44049</v>
      </c>
      <c r="C305" s="233">
        <v>30</v>
      </c>
      <c r="D305" s="234" t="s">
        <v>799</v>
      </c>
      <c r="E305" s="235">
        <v>3</v>
      </c>
      <c r="F305" s="235">
        <v>12</v>
      </c>
      <c r="G305" s="235">
        <v>13</v>
      </c>
      <c r="H305" s="235">
        <v>27</v>
      </c>
      <c r="I305" s="235">
        <v>36</v>
      </c>
      <c r="J305" s="235">
        <v>42</v>
      </c>
      <c r="P305" s="147"/>
      <c r="Q305" s="50">
        <v>2</v>
      </c>
      <c r="S305" s="229">
        <v>2</v>
      </c>
      <c r="T305" s="229">
        <v>0</v>
      </c>
      <c r="U305" s="50">
        <v>1</v>
      </c>
      <c r="V305" s="50">
        <v>400</v>
      </c>
    </row>
    <row r="306" spans="1:22" x14ac:dyDescent="0.2">
      <c r="A306" s="50">
        <v>304</v>
      </c>
      <c r="B306" s="232">
        <v>44049</v>
      </c>
      <c r="C306" s="233">
        <v>30</v>
      </c>
      <c r="D306" s="234" t="s">
        <v>799</v>
      </c>
      <c r="E306" s="235">
        <v>3</v>
      </c>
      <c r="F306" s="235">
        <v>12</v>
      </c>
      <c r="G306" s="235">
        <v>13</v>
      </c>
      <c r="H306" s="235">
        <v>27</v>
      </c>
      <c r="I306" s="235">
        <v>36</v>
      </c>
      <c r="J306" s="235">
        <v>46</v>
      </c>
      <c r="P306" s="147"/>
      <c r="Q306" s="50">
        <v>1</v>
      </c>
      <c r="S306" s="229">
        <v>2</v>
      </c>
      <c r="T306" s="229">
        <v>0</v>
      </c>
      <c r="U306" s="50">
        <v>1</v>
      </c>
      <c r="V306" s="50">
        <v>200</v>
      </c>
    </row>
    <row r="307" spans="1:22" x14ac:dyDescent="0.2">
      <c r="A307" s="50">
        <v>305</v>
      </c>
      <c r="B307" s="232">
        <v>44049</v>
      </c>
      <c r="C307" s="233">
        <v>30</v>
      </c>
      <c r="D307" s="234" t="s">
        <v>799</v>
      </c>
      <c r="E307" s="235">
        <v>3</v>
      </c>
      <c r="F307" s="235">
        <v>12</v>
      </c>
      <c r="G307" s="235">
        <v>13</v>
      </c>
      <c r="H307" s="235">
        <v>27</v>
      </c>
      <c r="I307" s="235">
        <v>36</v>
      </c>
      <c r="J307" s="235">
        <v>47</v>
      </c>
      <c r="P307" s="147"/>
      <c r="Q307" s="50">
        <v>2</v>
      </c>
      <c r="S307" s="229">
        <v>2</v>
      </c>
      <c r="T307" s="229">
        <v>0</v>
      </c>
      <c r="U307" s="50">
        <v>1</v>
      </c>
      <c r="V307" s="50">
        <v>400</v>
      </c>
    </row>
    <row r="308" spans="1:22" x14ac:dyDescent="0.2">
      <c r="A308" s="50">
        <v>306</v>
      </c>
      <c r="B308" s="232">
        <v>44049</v>
      </c>
      <c r="C308" s="233">
        <v>30</v>
      </c>
      <c r="D308" s="234" t="s">
        <v>799</v>
      </c>
      <c r="E308" s="235">
        <v>3</v>
      </c>
      <c r="F308" s="235">
        <v>12</v>
      </c>
      <c r="G308" s="235">
        <v>13</v>
      </c>
      <c r="H308" s="235">
        <v>27</v>
      </c>
      <c r="I308" s="235">
        <v>40</v>
      </c>
      <c r="J308" s="235">
        <v>42</v>
      </c>
      <c r="P308" s="147"/>
      <c r="Q308" s="50">
        <v>2</v>
      </c>
      <c r="S308" s="229">
        <v>2</v>
      </c>
      <c r="T308" s="229">
        <v>0</v>
      </c>
      <c r="U308" s="50">
        <v>1</v>
      </c>
      <c r="V308" s="50">
        <v>400</v>
      </c>
    </row>
    <row r="309" spans="1:22" x14ac:dyDescent="0.2">
      <c r="A309" s="50">
        <v>307</v>
      </c>
      <c r="B309" s="232">
        <v>44049</v>
      </c>
      <c r="C309" s="233">
        <v>30</v>
      </c>
      <c r="D309" s="234" t="s">
        <v>799</v>
      </c>
      <c r="E309" s="235">
        <v>3</v>
      </c>
      <c r="F309" s="235">
        <v>12</v>
      </c>
      <c r="G309" s="235">
        <v>13</v>
      </c>
      <c r="H309" s="235">
        <v>27</v>
      </c>
      <c r="I309" s="235">
        <v>40</v>
      </c>
      <c r="J309" s="235">
        <v>46</v>
      </c>
      <c r="P309" s="147"/>
      <c r="Q309" s="50">
        <v>1</v>
      </c>
      <c r="S309" s="229">
        <v>2</v>
      </c>
      <c r="T309" s="229">
        <v>0</v>
      </c>
      <c r="U309" s="50">
        <v>1</v>
      </c>
      <c r="V309" s="50">
        <v>200</v>
      </c>
    </row>
    <row r="310" spans="1:22" x14ac:dyDescent="0.2">
      <c r="A310" s="50">
        <v>308</v>
      </c>
      <c r="B310" s="232">
        <v>44049</v>
      </c>
      <c r="C310" s="233">
        <v>30</v>
      </c>
      <c r="D310" s="234" t="s">
        <v>799</v>
      </c>
      <c r="E310" s="235">
        <v>3</v>
      </c>
      <c r="F310" s="235">
        <v>12</v>
      </c>
      <c r="G310" s="235">
        <v>13</v>
      </c>
      <c r="H310" s="235">
        <v>27</v>
      </c>
      <c r="I310" s="235">
        <v>40</v>
      </c>
      <c r="J310" s="235">
        <v>47</v>
      </c>
      <c r="P310" s="147"/>
      <c r="Q310" s="50">
        <v>2</v>
      </c>
      <c r="S310" s="229">
        <v>2</v>
      </c>
      <c r="T310" s="229">
        <v>0</v>
      </c>
      <c r="U310" s="50">
        <v>1</v>
      </c>
      <c r="V310" s="50">
        <v>400</v>
      </c>
    </row>
    <row r="311" spans="1:22" x14ac:dyDescent="0.2">
      <c r="A311" s="50">
        <v>309</v>
      </c>
      <c r="B311" s="232">
        <v>44049</v>
      </c>
      <c r="C311" s="233">
        <v>30</v>
      </c>
      <c r="D311" s="234" t="s">
        <v>799</v>
      </c>
      <c r="E311" s="235">
        <v>3</v>
      </c>
      <c r="F311" s="235">
        <v>12</v>
      </c>
      <c r="G311" s="235">
        <v>13</v>
      </c>
      <c r="H311" s="235">
        <v>27</v>
      </c>
      <c r="I311" s="235">
        <v>42</v>
      </c>
      <c r="J311" s="235">
        <v>46</v>
      </c>
      <c r="P311" s="147"/>
      <c r="Q311" s="50">
        <v>2</v>
      </c>
      <c r="S311" s="229">
        <v>2</v>
      </c>
      <c r="T311" s="229">
        <v>0</v>
      </c>
      <c r="U311" s="50">
        <v>1</v>
      </c>
      <c r="V311" s="50">
        <v>400</v>
      </c>
    </row>
    <row r="312" spans="1:22" x14ac:dyDescent="0.2">
      <c r="A312" s="50">
        <v>310</v>
      </c>
      <c r="B312" s="232">
        <v>44049</v>
      </c>
      <c r="C312" s="233">
        <v>30</v>
      </c>
      <c r="D312" s="234" t="s">
        <v>799</v>
      </c>
      <c r="E312" s="235">
        <v>3</v>
      </c>
      <c r="F312" s="235">
        <v>12</v>
      </c>
      <c r="G312" s="235">
        <v>13</v>
      </c>
      <c r="H312" s="235">
        <v>27</v>
      </c>
      <c r="I312" s="235">
        <v>42</v>
      </c>
      <c r="J312" s="235">
        <v>47</v>
      </c>
      <c r="P312" s="147"/>
      <c r="Q312" s="50">
        <v>3</v>
      </c>
      <c r="S312" s="229">
        <v>2</v>
      </c>
      <c r="T312" s="229">
        <v>0</v>
      </c>
      <c r="U312" s="50">
        <v>1</v>
      </c>
      <c r="V312" s="50">
        <v>800</v>
      </c>
    </row>
    <row r="313" spans="1:22" x14ac:dyDescent="0.2">
      <c r="A313" s="50">
        <v>311</v>
      </c>
      <c r="B313" s="232">
        <v>44049</v>
      </c>
      <c r="C313" s="233">
        <v>30</v>
      </c>
      <c r="D313" s="234" t="s">
        <v>799</v>
      </c>
      <c r="E313" s="235">
        <v>3</v>
      </c>
      <c r="F313" s="235">
        <v>12</v>
      </c>
      <c r="G313" s="235">
        <v>13</v>
      </c>
      <c r="H313" s="235">
        <v>27</v>
      </c>
      <c r="I313" s="235">
        <v>46</v>
      </c>
      <c r="J313" s="235">
        <v>47</v>
      </c>
      <c r="P313" s="147"/>
      <c r="Q313" s="50">
        <v>2</v>
      </c>
      <c r="S313" s="229">
        <v>2</v>
      </c>
      <c r="T313" s="229">
        <v>0</v>
      </c>
      <c r="U313" s="50">
        <v>1</v>
      </c>
      <c r="V313" s="50">
        <v>400</v>
      </c>
    </row>
    <row r="314" spans="1:22" x14ac:dyDescent="0.2">
      <c r="A314" s="50">
        <v>312</v>
      </c>
      <c r="B314" s="232">
        <v>44049</v>
      </c>
      <c r="C314" s="233">
        <v>30</v>
      </c>
      <c r="D314" s="234" t="s">
        <v>799</v>
      </c>
      <c r="E314" s="235">
        <v>3</v>
      </c>
      <c r="F314" s="235">
        <v>12</v>
      </c>
      <c r="G314" s="235">
        <v>13</v>
      </c>
      <c r="H314" s="235">
        <v>34</v>
      </c>
      <c r="I314" s="235">
        <v>36</v>
      </c>
      <c r="J314" s="235">
        <v>40</v>
      </c>
      <c r="P314" s="147"/>
      <c r="S314" s="229">
        <v>2</v>
      </c>
      <c r="T314" s="229">
        <v>0</v>
      </c>
      <c r="U314" s="50">
        <v>0</v>
      </c>
      <c r="V314" s="50">
        <v>0</v>
      </c>
    </row>
    <row r="315" spans="1:22" x14ac:dyDescent="0.2">
      <c r="A315" s="50">
        <v>313</v>
      </c>
      <c r="B315" s="232">
        <v>44049</v>
      </c>
      <c r="C315" s="233">
        <v>30</v>
      </c>
      <c r="D315" s="234" t="s">
        <v>799</v>
      </c>
      <c r="E315" s="235">
        <v>3</v>
      </c>
      <c r="F315" s="235">
        <v>12</v>
      </c>
      <c r="G315" s="235">
        <v>13</v>
      </c>
      <c r="H315" s="235">
        <v>34</v>
      </c>
      <c r="I315" s="235">
        <v>36</v>
      </c>
      <c r="J315" s="235">
        <v>42</v>
      </c>
      <c r="P315" s="147"/>
      <c r="Q315" s="50">
        <v>1</v>
      </c>
      <c r="S315" s="229">
        <v>2</v>
      </c>
      <c r="T315" s="229">
        <v>0</v>
      </c>
      <c r="U315" s="50">
        <v>1</v>
      </c>
      <c r="V315" s="50">
        <v>200</v>
      </c>
    </row>
    <row r="316" spans="1:22" x14ac:dyDescent="0.2">
      <c r="A316" s="50">
        <v>314</v>
      </c>
      <c r="B316" s="232">
        <v>44049</v>
      </c>
      <c r="C316" s="233">
        <v>30</v>
      </c>
      <c r="D316" s="234" t="s">
        <v>799</v>
      </c>
      <c r="E316" s="235">
        <v>3</v>
      </c>
      <c r="F316" s="235">
        <v>12</v>
      </c>
      <c r="G316" s="235">
        <v>13</v>
      </c>
      <c r="H316" s="235">
        <v>34</v>
      </c>
      <c r="I316" s="235">
        <v>36</v>
      </c>
      <c r="J316" s="235">
        <v>46</v>
      </c>
      <c r="P316" s="147"/>
      <c r="S316" s="229">
        <v>2</v>
      </c>
      <c r="T316" s="229">
        <v>0</v>
      </c>
      <c r="U316" s="50">
        <v>0</v>
      </c>
      <c r="V316" s="50">
        <v>0</v>
      </c>
    </row>
    <row r="317" spans="1:22" x14ac:dyDescent="0.2">
      <c r="A317" s="50">
        <v>315</v>
      </c>
      <c r="B317" s="232">
        <v>44049</v>
      </c>
      <c r="C317" s="233">
        <v>30</v>
      </c>
      <c r="D317" s="234" t="s">
        <v>799</v>
      </c>
      <c r="E317" s="235">
        <v>3</v>
      </c>
      <c r="F317" s="235">
        <v>12</v>
      </c>
      <c r="G317" s="235">
        <v>13</v>
      </c>
      <c r="H317" s="235">
        <v>34</v>
      </c>
      <c r="I317" s="235">
        <v>36</v>
      </c>
      <c r="J317" s="235">
        <v>47</v>
      </c>
      <c r="P317" s="147"/>
      <c r="Q317" s="50">
        <v>1</v>
      </c>
      <c r="S317" s="229">
        <v>2</v>
      </c>
      <c r="T317" s="229">
        <v>0</v>
      </c>
      <c r="U317" s="50">
        <v>1</v>
      </c>
      <c r="V317" s="50">
        <v>200</v>
      </c>
    </row>
    <row r="318" spans="1:22" x14ac:dyDescent="0.2">
      <c r="A318" s="50">
        <v>316</v>
      </c>
      <c r="B318" s="232">
        <v>44049</v>
      </c>
      <c r="C318" s="233">
        <v>30</v>
      </c>
      <c r="D318" s="234" t="s">
        <v>799</v>
      </c>
      <c r="E318" s="235">
        <v>3</v>
      </c>
      <c r="F318" s="235">
        <v>12</v>
      </c>
      <c r="G318" s="235">
        <v>13</v>
      </c>
      <c r="H318" s="235">
        <v>34</v>
      </c>
      <c r="I318" s="235">
        <v>40</v>
      </c>
      <c r="J318" s="235">
        <v>42</v>
      </c>
      <c r="P318" s="147"/>
      <c r="Q318" s="50">
        <v>1</v>
      </c>
      <c r="S318" s="229">
        <v>2</v>
      </c>
      <c r="T318" s="229">
        <v>0</v>
      </c>
      <c r="U318" s="50">
        <v>1</v>
      </c>
      <c r="V318" s="50">
        <v>200</v>
      </c>
    </row>
    <row r="319" spans="1:22" x14ac:dyDescent="0.2">
      <c r="A319" s="50">
        <v>317</v>
      </c>
      <c r="B319" s="232">
        <v>44049</v>
      </c>
      <c r="C319" s="233">
        <v>30</v>
      </c>
      <c r="D319" s="234" t="s">
        <v>799</v>
      </c>
      <c r="E319" s="235">
        <v>3</v>
      </c>
      <c r="F319" s="235">
        <v>12</v>
      </c>
      <c r="G319" s="235">
        <v>13</v>
      </c>
      <c r="H319" s="235">
        <v>34</v>
      </c>
      <c r="I319" s="235">
        <v>40</v>
      </c>
      <c r="J319" s="235">
        <v>46</v>
      </c>
      <c r="P319" s="147"/>
      <c r="S319" s="229">
        <v>2</v>
      </c>
      <c r="T319" s="229">
        <v>0</v>
      </c>
      <c r="U319" s="50">
        <v>0</v>
      </c>
      <c r="V319" s="50">
        <v>0</v>
      </c>
    </row>
    <row r="320" spans="1:22" x14ac:dyDescent="0.2">
      <c r="A320" s="50">
        <v>318</v>
      </c>
      <c r="B320" s="232">
        <v>44049</v>
      </c>
      <c r="C320" s="233">
        <v>30</v>
      </c>
      <c r="D320" s="234" t="s">
        <v>799</v>
      </c>
      <c r="E320" s="235">
        <v>3</v>
      </c>
      <c r="F320" s="235">
        <v>12</v>
      </c>
      <c r="G320" s="235">
        <v>13</v>
      </c>
      <c r="H320" s="235">
        <v>34</v>
      </c>
      <c r="I320" s="235">
        <v>40</v>
      </c>
      <c r="J320" s="235">
        <v>47</v>
      </c>
      <c r="P320" s="147"/>
      <c r="Q320" s="50">
        <v>1</v>
      </c>
      <c r="S320" s="229">
        <v>2</v>
      </c>
      <c r="T320" s="229">
        <v>0</v>
      </c>
      <c r="U320" s="50">
        <v>1</v>
      </c>
      <c r="V320" s="50">
        <v>200</v>
      </c>
    </row>
    <row r="321" spans="1:22" x14ac:dyDescent="0.2">
      <c r="A321" s="50">
        <v>319</v>
      </c>
      <c r="B321" s="232">
        <v>44049</v>
      </c>
      <c r="C321" s="233">
        <v>30</v>
      </c>
      <c r="D321" s="234" t="s">
        <v>799</v>
      </c>
      <c r="E321" s="235">
        <v>3</v>
      </c>
      <c r="F321" s="235">
        <v>12</v>
      </c>
      <c r="G321" s="235">
        <v>13</v>
      </c>
      <c r="H321" s="235">
        <v>34</v>
      </c>
      <c r="I321" s="235">
        <v>42</v>
      </c>
      <c r="J321" s="235">
        <v>46</v>
      </c>
      <c r="P321" s="147"/>
      <c r="Q321" s="50">
        <v>1</v>
      </c>
      <c r="S321" s="229">
        <v>2</v>
      </c>
      <c r="T321" s="229">
        <v>0</v>
      </c>
      <c r="U321" s="50">
        <v>1</v>
      </c>
      <c r="V321" s="50">
        <v>200</v>
      </c>
    </row>
    <row r="322" spans="1:22" x14ac:dyDescent="0.2">
      <c r="A322" s="50">
        <v>320</v>
      </c>
      <c r="B322" s="232">
        <v>44049</v>
      </c>
      <c r="C322" s="233">
        <v>30</v>
      </c>
      <c r="D322" s="234" t="s">
        <v>799</v>
      </c>
      <c r="E322" s="235">
        <v>3</v>
      </c>
      <c r="F322" s="235">
        <v>12</v>
      </c>
      <c r="G322" s="235">
        <v>13</v>
      </c>
      <c r="H322" s="235">
        <v>34</v>
      </c>
      <c r="I322" s="235">
        <v>42</v>
      </c>
      <c r="J322" s="235">
        <v>47</v>
      </c>
      <c r="P322" s="147"/>
      <c r="Q322" s="50">
        <v>2</v>
      </c>
      <c r="S322" s="229">
        <v>2</v>
      </c>
      <c r="T322" s="229">
        <v>0</v>
      </c>
      <c r="U322" s="50">
        <v>1</v>
      </c>
      <c r="V322" s="50">
        <v>400</v>
      </c>
    </row>
    <row r="323" spans="1:22" x14ac:dyDescent="0.2">
      <c r="A323" s="50">
        <v>321</v>
      </c>
      <c r="B323" s="232">
        <v>44049</v>
      </c>
      <c r="C323" s="233">
        <v>30</v>
      </c>
      <c r="D323" s="234" t="s">
        <v>799</v>
      </c>
      <c r="E323" s="235">
        <v>3</v>
      </c>
      <c r="F323" s="235">
        <v>12</v>
      </c>
      <c r="G323" s="235">
        <v>13</v>
      </c>
      <c r="H323" s="235">
        <v>34</v>
      </c>
      <c r="I323" s="235">
        <v>46</v>
      </c>
      <c r="J323" s="235">
        <v>47</v>
      </c>
      <c r="P323" s="147"/>
      <c r="Q323" s="50">
        <v>1</v>
      </c>
      <c r="S323" s="229">
        <v>2</v>
      </c>
      <c r="T323" s="229">
        <v>0</v>
      </c>
      <c r="U323" s="50">
        <v>1</v>
      </c>
      <c r="V323" s="50">
        <v>200</v>
      </c>
    </row>
    <row r="324" spans="1:22" x14ac:dyDescent="0.2">
      <c r="A324" s="50">
        <v>322</v>
      </c>
      <c r="B324" s="232">
        <v>44049</v>
      </c>
      <c r="C324" s="233">
        <v>30</v>
      </c>
      <c r="D324" s="234" t="s">
        <v>799</v>
      </c>
      <c r="E324" s="235">
        <v>3</v>
      </c>
      <c r="F324" s="235">
        <v>12</v>
      </c>
      <c r="G324" s="235">
        <v>13</v>
      </c>
      <c r="H324" s="235">
        <v>36</v>
      </c>
      <c r="I324" s="235">
        <v>40</v>
      </c>
      <c r="J324" s="235">
        <v>42</v>
      </c>
      <c r="P324" s="147"/>
      <c r="Q324" s="50">
        <v>1</v>
      </c>
      <c r="S324" s="229">
        <v>2</v>
      </c>
      <c r="T324" s="229">
        <v>0</v>
      </c>
      <c r="U324" s="50">
        <v>1</v>
      </c>
      <c r="V324" s="50">
        <v>200</v>
      </c>
    </row>
    <row r="325" spans="1:22" x14ac:dyDescent="0.2">
      <c r="A325" s="50">
        <v>323</v>
      </c>
      <c r="B325" s="232">
        <v>44049</v>
      </c>
      <c r="C325" s="233">
        <v>30</v>
      </c>
      <c r="D325" s="234" t="s">
        <v>799</v>
      </c>
      <c r="E325" s="235">
        <v>3</v>
      </c>
      <c r="F325" s="235">
        <v>12</v>
      </c>
      <c r="G325" s="235">
        <v>13</v>
      </c>
      <c r="H325" s="235">
        <v>36</v>
      </c>
      <c r="I325" s="235">
        <v>40</v>
      </c>
      <c r="J325" s="235">
        <v>46</v>
      </c>
      <c r="P325" s="147"/>
      <c r="S325" s="229">
        <v>2</v>
      </c>
      <c r="T325" s="229">
        <v>0</v>
      </c>
      <c r="U325" s="50">
        <v>0</v>
      </c>
      <c r="V325" s="50">
        <v>0</v>
      </c>
    </row>
    <row r="326" spans="1:22" x14ac:dyDescent="0.2">
      <c r="A326" s="50">
        <v>324</v>
      </c>
      <c r="B326" s="232">
        <v>44049</v>
      </c>
      <c r="C326" s="233">
        <v>30</v>
      </c>
      <c r="D326" s="234" t="s">
        <v>799</v>
      </c>
      <c r="E326" s="235">
        <v>3</v>
      </c>
      <c r="F326" s="235">
        <v>12</v>
      </c>
      <c r="G326" s="235">
        <v>13</v>
      </c>
      <c r="H326" s="235">
        <v>36</v>
      </c>
      <c r="I326" s="235">
        <v>40</v>
      </c>
      <c r="J326" s="235">
        <v>47</v>
      </c>
      <c r="P326" s="147"/>
      <c r="Q326" s="50">
        <v>1</v>
      </c>
      <c r="S326" s="229">
        <v>2</v>
      </c>
      <c r="T326" s="229">
        <v>0</v>
      </c>
      <c r="U326" s="50">
        <v>1</v>
      </c>
      <c r="V326" s="50">
        <v>200</v>
      </c>
    </row>
    <row r="327" spans="1:22" x14ac:dyDescent="0.2">
      <c r="A327" s="50">
        <v>325</v>
      </c>
      <c r="B327" s="232">
        <v>44049</v>
      </c>
      <c r="C327" s="233">
        <v>30</v>
      </c>
      <c r="D327" s="234" t="s">
        <v>799</v>
      </c>
      <c r="E327" s="235">
        <v>3</v>
      </c>
      <c r="F327" s="235">
        <v>12</v>
      </c>
      <c r="G327" s="235">
        <v>13</v>
      </c>
      <c r="H327" s="235">
        <v>36</v>
      </c>
      <c r="I327" s="235">
        <v>42</v>
      </c>
      <c r="J327" s="235">
        <v>46</v>
      </c>
      <c r="P327" s="147"/>
      <c r="Q327" s="50">
        <v>1</v>
      </c>
      <c r="S327" s="229">
        <v>2</v>
      </c>
      <c r="T327" s="229">
        <v>0</v>
      </c>
      <c r="U327" s="50">
        <v>1</v>
      </c>
      <c r="V327" s="50">
        <v>200</v>
      </c>
    </row>
    <row r="328" spans="1:22" x14ac:dyDescent="0.2">
      <c r="A328" s="50">
        <v>326</v>
      </c>
      <c r="B328" s="232">
        <v>44049</v>
      </c>
      <c r="C328" s="233">
        <v>30</v>
      </c>
      <c r="D328" s="234" t="s">
        <v>799</v>
      </c>
      <c r="E328" s="235">
        <v>3</v>
      </c>
      <c r="F328" s="235">
        <v>12</v>
      </c>
      <c r="G328" s="235">
        <v>13</v>
      </c>
      <c r="H328" s="235">
        <v>36</v>
      </c>
      <c r="I328" s="235">
        <v>42</v>
      </c>
      <c r="J328" s="235">
        <v>47</v>
      </c>
      <c r="P328" s="147"/>
      <c r="Q328" s="50">
        <v>2</v>
      </c>
      <c r="S328" s="229">
        <v>2</v>
      </c>
      <c r="T328" s="229">
        <v>0</v>
      </c>
      <c r="U328" s="50">
        <v>1</v>
      </c>
      <c r="V328" s="50">
        <v>400</v>
      </c>
    </row>
    <row r="329" spans="1:22" x14ac:dyDescent="0.2">
      <c r="A329" s="50">
        <v>327</v>
      </c>
      <c r="B329" s="232">
        <v>44049</v>
      </c>
      <c r="C329" s="233">
        <v>30</v>
      </c>
      <c r="D329" s="234" t="s">
        <v>799</v>
      </c>
      <c r="E329" s="235">
        <v>3</v>
      </c>
      <c r="F329" s="235">
        <v>12</v>
      </c>
      <c r="G329" s="235">
        <v>13</v>
      </c>
      <c r="H329" s="235">
        <v>36</v>
      </c>
      <c r="I329" s="235">
        <v>46</v>
      </c>
      <c r="J329" s="235">
        <v>47</v>
      </c>
      <c r="P329" s="147"/>
      <c r="Q329" s="50">
        <v>1</v>
      </c>
      <c r="S329" s="229">
        <v>2</v>
      </c>
      <c r="T329" s="229">
        <v>0</v>
      </c>
      <c r="U329" s="50">
        <v>1</v>
      </c>
      <c r="V329" s="50">
        <v>200</v>
      </c>
    </row>
    <row r="330" spans="1:22" x14ac:dyDescent="0.2">
      <c r="A330" s="50">
        <v>328</v>
      </c>
      <c r="B330" s="232">
        <v>44049</v>
      </c>
      <c r="C330" s="233">
        <v>30</v>
      </c>
      <c r="D330" s="236" t="s">
        <v>799</v>
      </c>
      <c r="E330" s="235">
        <v>3</v>
      </c>
      <c r="F330" s="235">
        <v>12</v>
      </c>
      <c r="G330" s="235">
        <v>14</v>
      </c>
      <c r="H330" s="235">
        <v>27</v>
      </c>
      <c r="I330" s="235">
        <v>34</v>
      </c>
      <c r="J330" s="235">
        <v>36</v>
      </c>
      <c r="P330" s="147"/>
      <c r="Q330" s="50">
        <v>1</v>
      </c>
      <c r="S330" s="229">
        <v>2</v>
      </c>
      <c r="T330" s="229">
        <v>0</v>
      </c>
      <c r="U330" s="50">
        <v>1</v>
      </c>
      <c r="V330" s="50">
        <v>200</v>
      </c>
    </row>
    <row r="331" spans="1:22" x14ac:dyDescent="0.2">
      <c r="A331" s="50">
        <v>329</v>
      </c>
      <c r="B331" s="232">
        <v>44049</v>
      </c>
      <c r="C331" s="233">
        <v>30</v>
      </c>
      <c r="D331" s="234" t="s">
        <v>799</v>
      </c>
      <c r="E331" s="235">
        <v>3</v>
      </c>
      <c r="F331" s="235">
        <v>12</v>
      </c>
      <c r="G331" s="235">
        <v>14</v>
      </c>
      <c r="H331" s="235">
        <v>27</v>
      </c>
      <c r="I331" s="235">
        <v>34</v>
      </c>
      <c r="J331" s="235">
        <v>40</v>
      </c>
      <c r="P331" s="147"/>
      <c r="Q331" s="50">
        <v>1</v>
      </c>
      <c r="S331" s="229">
        <v>2</v>
      </c>
      <c r="T331" s="229">
        <v>0</v>
      </c>
      <c r="U331" s="50">
        <v>1</v>
      </c>
      <c r="V331" s="50">
        <v>200</v>
      </c>
    </row>
    <row r="332" spans="1:22" x14ac:dyDescent="0.2">
      <c r="A332" s="50">
        <v>330</v>
      </c>
      <c r="B332" s="232">
        <v>44049</v>
      </c>
      <c r="C332" s="233">
        <v>30</v>
      </c>
      <c r="D332" s="234" t="s">
        <v>799</v>
      </c>
      <c r="E332" s="235">
        <v>3</v>
      </c>
      <c r="F332" s="235">
        <v>12</v>
      </c>
      <c r="G332" s="235">
        <v>14</v>
      </c>
      <c r="H332" s="235">
        <v>27</v>
      </c>
      <c r="I332" s="235">
        <v>34</v>
      </c>
      <c r="J332" s="235">
        <v>42</v>
      </c>
      <c r="P332" s="147"/>
      <c r="Q332" s="50">
        <v>2</v>
      </c>
      <c r="S332" s="229">
        <v>2</v>
      </c>
      <c r="T332" s="229">
        <v>0</v>
      </c>
      <c r="U332" s="50">
        <v>1</v>
      </c>
      <c r="V332" s="50">
        <v>400</v>
      </c>
    </row>
    <row r="333" spans="1:22" x14ac:dyDescent="0.2">
      <c r="A333" s="50">
        <v>331</v>
      </c>
      <c r="B333" s="232">
        <v>44049</v>
      </c>
      <c r="C333" s="233">
        <v>30</v>
      </c>
      <c r="D333" s="234" t="s">
        <v>799</v>
      </c>
      <c r="E333" s="235">
        <v>3</v>
      </c>
      <c r="F333" s="235">
        <v>12</v>
      </c>
      <c r="G333" s="235">
        <v>14</v>
      </c>
      <c r="H333" s="235">
        <v>27</v>
      </c>
      <c r="I333" s="235">
        <v>34</v>
      </c>
      <c r="J333" s="235">
        <v>46</v>
      </c>
      <c r="P333" s="147"/>
      <c r="Q333" s="50">
        <v>1</v>
      </c>
      <c r="S333" s="229">
        <v>2</v>
      </c>
      <c r="T333" s="229">
        <v>0</v>
      </c>
      <c r="U333" s="50">
        <v>1</v>
      </c>
      <c r="V333" s="50">
        <v>200</v>
      </c>
    </row>
    <row r="334" spans="1:22" x14ac:dyDescent="0.2">
      <c r="A334" s="50">
        <v>332</v>
      </c>
      <c r="B334" s="232">
        <v>44049</v>
      </c>
      <c r="C334" s="233">
        <v>30</v>
      </c>
      <c r="D334" s="234" t="s">
        <v>799</v>
      </c>
      <c r="E334" s="235">
        <v>3</v>
      </c>
      <c r="F334" s="235">
        <v>12</v>
      </c>
      <c r="G334" s="235">
        <v>14</v>
      </c>
      <c r="H334" s="235">
        <v>27</v>
      </c>
      <c r="I334" s="235">
        <v>34</v>
      </c>
      <c r="J334" s="235">
        <v>47</v>
      </c>
      <c r="P334" s="147"/>
      <c r="Q334" s="50">
        <v>2</v>
      </c>
      <c r="S334" s="229">
        <v>2</v>
      </c>
      <c r="T334" s="229">
        <v>0</v>
      </c>
      <c r="U334" s="50">
        <v>1</v>
      </c>
      <c r="V334" s="50">
        <v>400</v>
      </c>
    </row>
    <row r="335" spans="1:22" x14ac:dyDescent="0.2">
      <c r="A335" s="50">
        <v>333</v>
      </c>
      <c r="B335" s="232">
        <v>44049</v>
      </c>
      <c r="C335" s="233">
        <v>30</v>
      </c>
      <c r="D335" s="236" t="s">
        <v>799</v>
      </c>
      <c r="E335" s="235">
        <v>3</v>
      </c>
      <c r="F335" s="235">
        <v>12</v>
      </c>
      <c r="G335" s="235">
        <v>14</v>
      </c>
      <c r="H335" s="235">
        <v>27</v>
      </c>
      <c r="I335" s="235">
        <v>36</v>
      </c>
      <c r="J335" s="235">
        <v>40</v>
      </c>
      <c r="P335" s="147"/>
      <c r="Q335" s="50">
        <v>1</v>
      </c>
      <c r="S335" s="229">
        <v>2</v>
      </c>
      <c r="T335" s="229">
        <v>0</v>
      </c>
      <c r="U335" s="50">
        <v>1</v>
      </c>
      <c r="V335" s="50">
        <v>200</v>
      </c>
    </row>
    <row r="336" spans="1:22" x14ac:dyDescent="0.2">
      <c r="A336" s="50">
        <v>334</v>
      </c>
      <c r="B336" s="232">
        <v>44049</v>
      </c>
      <c r="C336" s="233">
        <v>30</v>
      </c>
      <c r="D336" s="234" t="s">
        <v>799</v>
      </c>
      <c r="E336" s="235">
        <v>3</v>
      </c>
      <c r="F336" s="235">
        <v>12</v>
      </c>
      <c r="G336" s="235">
        <v>14</v>
      </c>
      <c r="H336" s="235">
        <v>27</v>
      </c>
      <c r="I336" s="235">
        <v>36</v>
      </c>
      <c r="J336" s="235">
        <v>42</v>
      </c>
      <c r="P336" s="147"/>
      <c r="Q336" s="50">
        <v>2</v>
      </c>
      <c r="S336" s="229">
        <v>2</v>
      </c>
      <c r="T336" s="229">
        <v>0</v>
      </c>
      <c r="U336" s="50">
        <v>1</v>
      </c>
      <c r="V336" s="50">
        <v>400</v>
      </c>
    </row>
    <row r="337" spans="1:22" x14ac:dyDescent="0.2">
      <c r="A337" s="50">
        <v>335</v>
      </c>
      <c r="B337" s="232">
        <v>44049</v>
      </c>
      <c r="C337" s="233">
        <v>30</v>
      </c>
      <c r="D337" s="234" t="s">
        <v>799</v>
      </c>
      <c r="E337" s="235">
        <v>3</v>
      </c>
      <c r="F337" s="235">
        <v>12</v>
      </c>
      <c r="G337" s="235">
        <v>14</v>
      </c>
      <c r="H337" s="235">
        <v>27</v>
      </c>
      <c r="I337" s="235">
        <v>36</v>
      </c>
      <c r="J337" s="235">
        <v>46</v>
      </c>
      <c r="P337" s="147"/>
      <c r="Q337" s="50">
        <v>1</v>
      </c>
      <c r="S337" s="229">
        <v>2</v>
      </c>
      <c r="T337" s="229">
        <v>0</v>
      </c>
      <c r="U337" s="50">
        <v>1</v>
      </c>
      <c r="V337" s="50">
        <v>200</v>
      </c>
    </row>
    <row r="338" spans="1:22" x14ac:dyDescent="0.2">
      <c r="A338" s="50">
        <v>336</v>
      </c>
      <c r="B338" s="232">
        <v>44049</v>
      </c>
      <c r="C338" s="233">
        <v>30</v>
      </c>
      <c r="D338" s="234" t="s">
        <v>799</v>
      </c>
      <c r="E338" s="235">
        <v>3</v>
      </c>
      <c r="F338" s="235">
        <v>12</v>
      </c>
      <c r="G338" s="235">
        <v>14</v>
      </c>
      <c r="H338" s="235">
        <v>27</v>
      </c>
      <c r="I338" s="235">
        <v>36</v>
      </c>
      <c r="J338" s="235">
        <v>47</v>
      </c>
      <c r="P338" s="147"/>
      <c r="Q338" s="50">
        <v>2</v>
      </c>
      <c r="S338" s="229">
        <v>2</v>
      </c>
      <c r="T338" s="229">
        <v>0</v>
      </c>
      <c r="U338" s="50">
        <v>1</v>
      </c>
      <c r="V338" s="50">
        <v>400</v>
      </c>
    </row>
    <row r="339" spans="1:22" x14ac:dyDescent="0.2">
      <c r="A339" s="50">
        <v>337</v>
      </c>
      <c r="B339" s="232">
        <v>44049</v>
      </c>
      <c r="C339" s="233">
        <v>30</v>
      </c>
      <c r="D339" s="234" t="s">
        <v>799</v>
      </c>
      <c r="E339" s="235">
        <v>3</v>
      </c>
      <c r="F339" s="235">
        <v>12</v>
      </c>
      <c r="G339" s="235">
        <v>14</v>
      </c>
      <c r="H339" s="235">
        <v>27</v>
      </c>
      <c r="I339" s="235">
        <v>40</v>
      </c>
      <c r="J339" s="235">
        <v>42</v>
      </c>
      <c r="P339" s="147"/>
      <c r="Q339" s="50">
        <v>2</v>
      </c>
      <c r="S339" s="229">
        <v>2</v>
      </c>
      <c r="T339" s="229">
        <v>0</v>
      </c>
      <c r="U339" s="50">
        <v>1</v>
      </c>
      <c r="V339" s="50">
        <v>400</v>
      </c>
    </row>
    <row r="340" spans="1:22" x14ac:dyDescent="0.2">
      <c r="A340" s="50">
        <v>338</v>
      </c>
      <c r="B340" s="232">
        <v>44049</v>
      </c>
      <c r="C340" s="233">
        <v>30</v>
      </c>
      <c r="D340" s="234" t="s">
        <v>799</v>
      </c>
      <c r="E340" s="235">
        <v>3</v>
      </c>
      <c r="F340" s="235">
        <v>12</v>
      </c>
      <c r="G340" s="235">
        <v>14</v>
      </c>
      <c r="H340" s="235">
        <v>27</v>
      </c>
      <c r="I340" s="235">
        <v>40</v>
      </c>
      <c r="J340" s="235">
        <v>46</v>
      </c>
      <c r="P340" s="147"/>
      <c r="Q340" s="50">
        <v>1</v>
      </c>
      <c r="S340" s="229">
        <v>2</v>
      </c>
      <c r="T340" s="229">
        <v>0</v>
      </c>
      <c r="U340" s="50">
        <v>1</v>
      </c>
      <c r="V340" s="50">
        <v>200</v>
      </c>
    </row>
    <row r="341" spans="1:22" x14ac:dyDescent="0.2">
      <c r="A341" s="50">
        <v>339</v>
      </c>
      <c r="B341" s="232">
        <v>44049</v>
      </c>
      <c r="C341" s="233">
        <v>30</v>
      </c>
      <c r="D341" s="234" t="s">
        <v>799</v>
      </c>
      <c r="E341" s="235">
        <v>3</v>
      </c>
      <c r="F341" s="235">
        <v>12</v>
      </c>
      <c r="G341" s="235">
        <v>14</v>
      </c>
      <c r="H341" s="235">
        <v>27</v>
      </c>
      <c r="I341" s="235">
        <v>40</v>
      </c>
      <c r="J341" s="235">
        <v>47</v>
      </c>
      <c r="P341" s="147"/>
      <c r="Q341" s="50">
        <v>2</v>
      </c>
      <c r="S341" s="229">
        <v>2</v>
      </c>
      <c r="T341" s="229">
        <v>0</v>
      </c>
      <c r="U341" s="50">
        <v>1</v>
      </c>
      <c r="V341" s="50">
        <v>400</v>
      </c>
    </row>
    <row r="342" spans="1:22" x14ac:dyDescent="0.2">
      <c r="A342" s="50">
        <v>340</v>
      </c>
      <c r="B342" s="232">
        <v>44049</v>
      </c>
      <c r="C342" s="233">
        <v>30</v>
      </c>
      <c r="D342" s="234" t="s">
        <v>799</v>
      </c>
      <c r="E342" s="235">
        <v>3</v>
      </c>
      <c r="F342" s="235">
        <v>12</v>
      </c>
      <c r="G342" s="235">
        <v>14</v>
      </c>
      <c r="H342" s="235">
        <v>27</v>
      </c>
      <c r="I342" s="235">
        <v>42</v>
      </c>
      <c r="J342" s="235">
        <v>46</v>
      </c>
      <c r="P342" s="147"/>
      <c r="Q342" s="50">
        <v>2</v>
      </c>
      <c r="S342" s="229">
        <v>2</v>
      </c>
      <c r="T342" s="229">
        <v>0</v>
      </c>
      <c r="U342" s="50">
        <v>1</v>
      </c>
      <c r="V342" s="50">
        <v>400</v>
      </c>
    </row>
    <row r="343" spans="1:22" x14ac:dyDescent="0.2">
      <c r="A343" s="50">
        <v>341</v>
      </c>
      <c r="B343" s="232">
        <v>44049</v>
      </c>
      <c r="C343" s="233">
        <v>30</v>
      </c>
      <c r="D343" s="234" t="s">
        <v>799</v>
      </c>
      <c r="E343" s="235">
        <v>3</v>
      </c>
      <c r="F343" s="235">
        <v>12</v>
      </c>
      <c r="G343" s="235">
        <v>14</v>
      </c>
      <c r="H343" s="235">
        <v>27</v>
      </c>
      <c r="I343" s="235">
        <v>42</v>
      </c>
      <c r="J343" s="235">
        <v>47</v>
      </c>
      <c r="P343" s="147"/>
      <c r="Q343" s="50">
        <v>3</v>
      </c>
      <c r="S343" s="229">
        <v>2</v>
      </c>
      <c r="T343" s="229">
        <v>0</v>
      </c>
      <c r="U343" s="50">
        <v>1</v>
      </c>
      <c r="V343" s="50">
        <v>800</v>
      </c>
    </row>
    <row r="344" spans="1:22" x14ac:dyDescent="0.2">
      <c r="A344" s="50">
        <v>342</v>
      </c>
      <c r="B344" s="232">
        <v>44049</v>
      </c>
      <c r="C344" s="233">
        <v>30</v>
      </c>
      <c r="D344" s="234" t="s">
        <v>799</v>
      </c>
      <c r="E344" s="235">
        <v>3</v>
      </c>
      <c r="F344" s="235">
        <v>12</v>
      </c>
      <c r="G344" s="235">
        <v>14</v>
      </c>
      <c r="H344" s="235">
        <v>27</v>
      </c>
      <c r="I344" s="235">
        <v>46</v>
      </c>
      <c r="J344" s="235">
        <v>47</v>
      </c>
      <c r="P344" s="147"/>
      <c r="Q344" s="50">
        <v>2</v>
      </c>
      <c r="S344" s="229">
        <v>2</v>
      </c>
      <c r="T344" s="229">
        <v>0</v>
      </c>
      <c r="U344" s="50">
        <v>1</v>
      </c>
      <c r="V344" s="50">
        <v>400</v>
      </c>
    </row>
    <row r="345" spans="1:22" x14ac:dyDescent="0.2">
      <c r="A345" s="50">
        <v>343</v>
      </c>
      <c r="B345" s="232">
        <v>44049</v>
      </c>
      <c r="C345" s="233">
        <v>30</v>
      </c>
      <c r="D345" s="234" t="s">
        <v>799</v>
      </c>
      <c r="E345" s="235">
        <v>3</v>
      </c>
      <c r="F345" s="235">
        <v>12</v>
      </c>
      <c r="G345" s="235">
        <v>14</v>
      </c>
      <c r="H345" s="235">
        <v>34</v>
      </c>
      <c r="I345" s="235">
        <v>36</v>
      </c>
      <c r="J345" s="235">
        <v>47</v>
      </c>
      <c r="P345" s="147"/>
      <c r="Q345" s="50">
        <v>1</v>
      </c>
      <c r="S345" s="229">
        <v>2</v>
      </c>
      <c r="T345" s="229">
        <v>0</v>
      </c>
      <c r="U345" s="50">
        <v>1</v>
      </c>
      <c r="V345" s="50">
        <v>200</v>
      </c>
    </row>
    <row r="346" spans="1:22" x14ac:dyDescent="0.2">
      <c r="A346" s="50">
        <v>344</v>
      </c>
      <c r="B346" s="232">
        <v>44049</v>
      </c>
      <c r="C346" s="233">
        <v>30</v>
      </c>
      <c r="D346" s="234" t="s">
        <v>799</v>
      </c>
      <c r="E346" s="235">
        <v>3</v>
      </c>
      <c r="F346" s="235">
        <v>12</v>
      </c>
      <c r="G346" s="235">
        <v>14</v>
      </c>
      <c r="H346" s="235">
        <v>34</v>
      </c>
      <c r="I346" s="235">
        <v>40</v>
      </c>
      <c r="J346" s="235">
        <v>47</v>
      </c>
      <c r="P346" s="147"/>
      <c r="Q346" s="50">
        <v>1</v>
      </c>
      <c r="S346" s="229">
        <v>2</v>
      </c>
      <c r="T346" s="229">
        <v>0</v>
      </c>
      <c r="U346" s="50">
        <v>1</v>
      </c>
      <c r="V346" s="50">
        <v>200</v>
      </c>
    </row>
    <row r="347" spans="1:22" x14ac:dyDescent="0.2">
      <c r="A347" s="50">
        <v>345</v>
      </c>
      <c r="B347" s="232">
        <v>44049</v>
      </c>
      <c r="C347" s="233">
        <v>30</v>
      </c>
      <c r="D347" s="234" t="s">
        <v>799</v>
      </c>
      <c r="E347" s="235">
        <v>3</v>
      </c>
      <c r="F347" s="235">
        <v>12</v>
      </c>
      <c r="G347" s="235">
        <v>14</v>
      </c>
      <c r="H347" s="235">
        <v>34</v>
      </c>
      <c r="I347" s="235">
        <v>42</v>
      </c>
      <c r="J347" s="235">
        <v>47</v>
      </c>
      <c r="P347" s="147"/>
      <c r="Q347" s="50">
        <v>2</v>
      </c>
      <c r="S347" s="229">
        <v>2</v>
      </c>
      <c r="T347" s="229">
        <v>0</v>
      </c>
      <c r="U347" s="50">
        <v>1</v>
      </c>
      <c r="V347" s="50">
        <v>400</v>
      </c>
    </row>
    <row r="348" spans="1:22" x14ac:dyDescent="0.2">
      <c r="A348" s="50">
        <v>346</v>
      </c>
      <c r="B348" s="232">
        <v>44049</v>
      </c>
      <c r="C348" s="233">
        <v>30</v>
      </c>
      <c r="D348" s="234" t="s">
        <v>799</v>
      </c>
      <c r="E348" s="235">
        <v>3</v>
      </c>
      <c r="F348" s="235">
        <v>12</v>
      </c>
      <c r="G348" s="235">
        <v>14</v>
      </c>
      <c r="H348" s="235">
        <v>34</v>
      </c>
      <c r="I348" s="235">
        <v>46</v>
      </c>
      <c r="J348" s="235">
        <v>47</v>
      </c>
      <c r="P348" s="147"/>
      <c r="Q348" s="50">
        <v>1</v>
      </c>
      <c r="S348" s="229">
        <v>2</v>
      </c>
      <c r="T348" s="229">
        <v>0</v>
      </c>
      <c r="U348" s="50">
        <v>1</v>
      </c>
      <c r="V348" s="50">
        <v>200</v>
      </c>
    </row>
    <row r="349" spans="1:22" x14ac:dyDescent="0.2">
      <c r="A349" s="50">
        <v>347</v>
      </c>
      <c r="B349" s="232">
        <v>44049</v>
      </c>
      <c r="C349" s="233">
        <v>30</v>
      </c>
      <c r="D349" s="234" t="s">
        <v>799</v>
      </c>
      <c r="E349" s="235">
        <v>3</v>
      </c>
      <c r="F349" s="235">
        <v>12</v>
      </c>
      <c r="G349" s="235">
        <v>14</v>
      </c>
      <c r="H349" s="235">
        <v>36</v>
      </c>
      <c r="I349" s="235">
        <v>40</v>
      </c>
      <c r="J349" s="235">
        <v>47</v>
      </c>
      <c r="P349" s="147"/>
      <c r="Q349" s="50">
        <v>1</v>
      </c>
      <c r="S349" s="229">
        <v>2</v>
      </c>
      <c r="T349" s="229">
        <v>0</v>
      </c>
      <c r="U349" s="50">
        <v>1</v>
      </c>
      <c r="V349" s="50">
        <v>200</v>
      </c>
    </row>
    <row r="350" spans="1:22" x14ac:dyDescent="0.2">
      <c r="A350" s="50">
        <v>348</v>
      </c>
      <c r="B350" s="232">
        <v>44049</v>
      </c>
      <c r="C350" s="233">
        <v>30</v>
      </c>
      <c r="D350" s="234" t="s">
        <v>799</v>
      </c>
      <c r="E350" s="235">
        <v>3</v>
      </c>
      <c r="F350" s="235">
        <v>12</v>
      </c>
      <c r="G350" s="235">
        <v>14</v>
      </c>
      <c r="H350" s="235">
        <v>36</v>
      </c>
      <c r="I350" s="235">
        <v>42</v>
      </c>
      <c r="J350" s="235">
        <v>47</v>
      </c>
      <c r="P350" s="147"/>
      <c r="Q350" s="50">
        <v>2</v>
      </c>
      <c r="S350" s="229">
        <v>2</v>
      </c>
      <c r="T350" s="229">
        <v>0</v>
      </c>
      <c r="U350" s="50">
        <v>1</v>
      </c>
      <c r="V350" s="50">
        <v>400</v>
      </c>
    </row>
    <row r="351" spans="1:22" x14ac:dyDescent="0.2">
      <c r="A351" s="50">
        <v>349</v>
      </c>
      <c r="B351" s="232">
        <v>44049</v>
      </c>
      <c r="C351" s="233">
        <v>30</v>
      </c>
      <c r="D351" s="234" t="s">
        <v>799</v>
      </c>
      <c r="E351" s="235">
        <v>3</v>
      </c>
      <c r="F351" s="235">
        <v>12</v>
      </c>
      <c r="G351" s="235">
        <v>14</v>
      </c>
      <c r="H351" s="235">
        <v>36</v>
      </c>
      <c r="I351" s="235">
        <v>46</v>
      </c>
      <c r="J351" s="235">
        <v>47</v>
      </c>
      <c r="P351" s="147"/>
      <c r="Q351" s="50">
        <v>1</v>
      </c>
      <c r="S351" s="229">
        <v>2</v>
      </c>
      <c r="T351" s="229">
        <v>0</v>
      </c>
      <c r="U351" s="50">
        <v>1</v>
      </c>
      <c r="V351" s="50">
        <v>200</v>
      </c>
    </row>
    <row r="352" spans="1:22" x14ac:dyDescent="0.2">
      <c r="A352" s="50">
        <v>350</v>
      </c>
      <c r="B352" s="232">
        <v>44049</v>
      </c>
      <c r="C352" s="233">
        <v>30</v>
      </c>
      <c r="D352" s="234" t="s">
        <v>799</v>
      </c>
      <c r="E352" s="235">
        <v>3</v>
      </c>
      <c r="F352" s="235">
        <v>12</v>
      </c>
      <c r="G352" s="235">
        <v>27</v>
      </c>
      <c r="H352" s="235">
        <v>34</v>
      </c>
      <c r="I352" s="235">
        <v>36</v>
      </c>
      <c r="J352" s="235">
        <v>40</v>
      </c>
      <c r="P352" s="147"/>
      <c r="Q352" s="50">
        <v>1</v>
      </c>
      <c r="S352" s="229">
        <v>2</v>
      </c>
      <c r="T352" s="229">
        <v>0</v>
      </c>
      <c r="U352" s="50">
        <v>1</v>
      </c>
      <c r="V352" s="50">
        <v>200</v>
      </c>
    </row>
    <row r="353" spans="1:22" x14ac:dyDescent="0.2">
      <c r="A353" s="50">
        <v>351</v>
      </c>
      <c r="B353" s="232">
        <v>44049</v>
      </c>
      <c r="C353" s="233">
        <v>30</v>
      </c>
      <c r="D353" s="234" t="s">
        <v>799</v>
      </c>
      <c r="E353" s="235">
        <v>3</v>
      </c>
      <c r="F353" s="235">
        <v>12</v>
      </c>
      <c r="G353" s="235">
        <v>27</v>
      </c>
      <c r="H353" s="235">
        <v>34</v>
      </c>
      <c r="I353" s="235">
        <v>36</v>
      </c>
      <c r="J353" s="235">
        <v>42</v>
      </c>
      <c r="P353" s="147"/>
      <c r="Q353" s="50">
        <v>2</v>
      </c>
      <c r="S353" s="229">
        <v>2</v>
      </c>
      <c r="T353" s="229">
        <v>0</v>
      </c>
      <c r="U353" s="50">
        <v>1</v>
      </c>
      <c r="V353" s="50">
        <v>400</v>
      </c>
    </row>
    <row r="354" spans="1:22" x14ac:dyDescent="0.2">
      <c r="A354" s="50">
        <v>352</v>
      </c>
      <c r="B354" s="232">
        <v>44049</v>
      </c>
      <c r="C354" s="233">
        <v>30</v>
      </c>
      <c r="D354" s="234" t="s">
        <v>799</v>
      </c>
      <c r="E354" s="235">
        <v>3</v>
      </c>
      <c r="F354" s="235">
        <v>12</v>
      </c>
      <c r="G354" s="235">
        <v>27</v>
      </c>
      <c r="H354" s="235">
        <v>34</v>
      </c>
      <c r="I354" s="235">
        <v>36</v>
      </c>
      <c r="J354" s="235">
        <v>46</v>
      </c>
      <c r="P354" s="147"/>
      <c r="Q354" s="50">
        <v>1</v>
      </c>
      <c r="S354" s="229">
        <v>2</v>
      </c>
      <c r="T354" s="229">
        <v>0</v>
      </c>
      <c r="U354" s="50">
        <v>1</v>
      </c>
      <c r="V354" s="50">
        <v>200</v>
      </c>
    </row>
    <row r="355" spans="1:22" x14ac:dyDescent="0.2">
      <c r="A355" s="50">
        <v>353</v>
      </c>
      <c r="B355" s="232">
        <v>44049</v>
      </c>
      <c r="C355" s="233">
        <v>30</v>
      </c>
      <c r="D355" s="234" t="s">
        <v>799</v>
      </c>
      <c r="E355" s="235">
        <v>3</v>
      </c>
      <c r="F355" s="235">
        <v>12</v>
      </c>
      <c r="G355" s="235">
        <v>27</v>
      </c>
      <c r="H355" s="235">
        <v>34</v>
      </c>
      <c r="I355" s="235">
        <v>36</v>
      </c>
      <c r="J355" s="235">
        <v>47</v>
      </c>
      <c r="P355" s="147"/>
      <c r="Q355" s="50">
        <v>2</v>
      </c>
      <c r="S355" s="229">
        <v>2</v>
      </c>
      <c r="T355" s="229">
        <v>0</v>
      </c>
      <c r="U355" s="50">
        <v>1</v>
      </c>
      <c r="V355" s="50">
        <v>400</v>
      </c>
    </row>
    <row r="356" spans="1:22" x14ac:dyDescent="0.2">
      <c r="A356" s="50">
        <v>354</v>
      </c>
      <c r="B356" s="232">
        <v>44049</v>
      </c>
      <c r="C356" s="233">
        <v>30</v>
      </c>
      <c r="D356" s="234" t="s">
        <v>799</v>
      </c>
      <c r="E356" s="235">
        <v>3</v>
      </c>
      <c r="F356" s="235">
        <v>12</v>
      </c>
      <c r="G356" s="235">
        <v>27</v>
      </c>
      <c r="H356" s="235">
        <v>34</v>
      </c>
      <c r="I356" s="235">
        <v>40</v>
      </c>
      <c r="J356" s="235">
        <v>42</v>
      </c>
      <c r="P356" s="147"/>
      <c r="Q356" s="50">
        <v>2</v>
      </c>
      <c r="S356" s="229">
        <v>2</v>
      </c>
      <c r="T356" s="229">
        <v>0</v>
      </c>
      <c r="U356" s="50">
        <v>1</v>
      </c>
      <c r="V356" s="50">
        <v>400</v>
      </c>
    </row>
    <row r="357" spans="1:22" x14ac:dyDescent="0.2">
      <c r="A357" s="50">
        <v>355</v>
      </c>
      <c r="B357" s="232">
        <v>44049</v>
      </c>
      <c r="C357" s="233">
        <v>30</v>
      </c>
      <c r="D357" s="234" t="s">
        <v>799</v>
      </c>
      <c r="E357" s="235">
        <v>3</v>
      </c>
      <c r="F357" s="235">
        <v>12</v>
      </c>
      <c r="G357" s="235">
        <v>27</v>
      </c>
      <c r="H357" s="235">
        <v>34</v>
      </c>
      <c r="I357" s="235">
        <v>40</v>
      </c>
      <c r="J357" s="235">
        <v>46</v>
      </c>
      <c r="P357" s="147"/>
      <c r="Q357" s="50">
        <v>1</v>
      </c>
      <c r="S357" s="229">
        <v>2</v>
      </c>
      <c r="T357" s="229">
        <v>0</v>
      </c>
      <c r="U357" s="50">
        <v>1</v>
      </c>
      <c r="V357" s="50">
        <v>200</v>
      </c>
    </row>
    <row r="358" spans="1:22" x14ac:dyDescent="0.2">
      <c r="A358" s="50">
        <v>356</v>
      </c>
      <c r="B358" s="232">
        <v>44049</v>
      </c>
      <c r="C358" s="233">
        <v>30</v>
      </c>
      <c r="D358" s="234" t="s">
        <v>799</v>
      </c>
      <c r="E358" s="235">
        <v>3</v>
      </c>
      <c r="F358" s="235">
        <v>12</v>
      </c>
      <c r="G358" s="235">
        <v>27</v>
      </c>
      <c r="H358" s="235">
        <v>34</v>
      </c>
      <c r="I358" s="235">
        <v>40</v>
      </c>
      <c r="J358" s="235">
        <v>47</v>
      </c>
      <c r="P358" s="147"/>
      <c r="Q358" s="50">
        <v>2</v>
      </c>
      <c r="S358" s="229">
        <v>2</v>
      </c>
      <c r="T358" s="229">
        <v>0</v>
      </c>
      <c r="U358" s="50">
        <v>1</v>
      </c>
      <c r="V358" s="50">
        <v>400</v>
      </c>
    </row>
    <row r="359" spans="1:22" x14ac:dyDescent="0.2">
      <c r="A359" s="50">
        <v>357</v>
      </c>
      <c r="B359" s="232">
        <v>44049</v>
      </c>
      <c r="C359" s="233">
        <v>30</v>
      </c>
      <c r="D359" s="234" t="s">
        <v>799</v>
      </c>
      <c r="E359" s="235">
        <v>3</v>
      </c>
      <c r="F359" s="235">
        <v>12</v>
      </c>
      <c r="G359" s="235">
        <v>27</v>
      </c>
      <c r="H359" s="235">
        <v>34</v>
      </c>
      <c r="I359" s="235">
        <v>42</v>
      </c>
      <c r="J359" s="235">
        <v>46</v>
      </c>
      <c r="P359" s="147"/>
      <c r="Q359" s="50">
        <v>2</v>
      </c>
      <c r="S359" s="229">
        <v>2</v>
      </c>
      <c r="T359" s="229">
        <v>0</v>
      </c>
      <c r="U359" s="50">
        <v>1</v>
      </c>
      <c r="V359" s="50">
        <v>400</v>
      </c>
    </row>
    <row r="360" spans="1:22" x14ac:dyDescent="0.2">
      <c r="A360" s="50">
        <v>358</v>
      </c>
      <c r="B360" s="232">
        <v>44049</v>
      </c>
      <c r="C360" s="233">
        <v>30</v>
      </c>
      <c r="D360" s="234" t="s">
        <v>799</v>
      </c>
      <c r="E360" s="235">
        <v>3</v>
      </c>
      <c r="F360" s="235">
        <v>12</v>
      </c>
      <c r="G360" s="235">
        <v>27</v>
      </c>
      <c r="H360" s="235">
        <v>34</v>
      </c>
      <c r="I360" s="235">
        <v>42</v>
      </c>
      <c r="J360" s="235">
        <v>47</v>
      </c>
      <c r="P360" s="147"/>
      <c r="Q360" s="50">
        <v>3</v>
      </c>
      <c r="S360" s="229">
        <v>2</v>
      </c>
      <c r="T360" s="229">
        <v>0</v>
      </c>
      <c r="U360" s="50">
        <v>1</v>
      </c>
      <c r="V360" s="50">
        <v>800</v>
      </c>
    </row>
    <row r="361" spans="1:22" x14ac:dyDescent="0.2">
      <c r="A361" s="50">
        <v>359</v>
      </c>
      <c r="B361" s="232">
        <v>44049</v>
      </c>
      <c r="C361" s="233">
        <v>30</v>
      </c>
      <c r="D361" s="234" t="s">
        <v>799</v>
      </c>
      <c r="E361" s="235">
        <v>3</v>
      </c>
      <c r="F361" s="235">
        <v>12</v>
      </c>
      <c r="G361" s="235">
        <v>27</v>
      </c>
      <c r="H361" s="235">
        <v>34</v>
      </c>
      <c r="I361" s="235">
        <v>46</v>
      </c>
      <c r="J361" s="235">
        <v>47</v>
      </c>
      <c r="P361" s="147"/>
      <c r="Q361" s="50">
        <v>2</v>
      </c>
      <c r="S361" s="229">
        <v>2</v>
      </c>
      <c r="T361" s="229">
        <v>0</v>
      </c>
      <c r="U361" s="50">
        <v>1</v>
      </c>
      <c r="V361" s="50">
        <v>400</v>
      </c>
    </row>
    <row r="362" spans="1:22" x14ac:dyDescent="0.2">
      <c r="A362" s="50">
        <v>360</v>
      </c>
      <c r="B362" s="232">
        <v>44049</v>
      </c>
      <c r="C362" s="233">
        <v>30</v>
      </c>
      <c r="D362" s="234" t="s">
        <v>799</v>
      </c>
      <c r="E362" s="235">
        <v>3</v>
      </c>
      <c r="F362" s="235">
        <v>12</v>
      </c>
      <c r="G362" s="235">
        <v>27</v>
      </c>
      <c r="H362" s="235">
        <v>36</v>
      </c>
      <c r="I362" s="235">
        <v>40</v>
      </c>
      <c r="J362" s="235">
        <v>42</v>
      </c>
      <c r="P362" s="147"/>
      <c r="Q362" s="50">
        <v>2</v>
      </c>
      <c r="S362" s="229">
        <v>2</v>
      </c>
      <c r="T362" s="229">
        <v>0</v>
      </c>
      <c r="U362" s="50">
        <v>1</v>
      </c>
      <c r="V362" s="50">
        <v>400</v>
      </c>
    </row>
    <row r="363" spans="1:22" x14ac:dyDescent="0.2">
      <c r="A363" s="50">
        <v>361</v>
      </c>
      <c r="B363" s="232">
        <v>44049</v>
      </c>
      <c r="C363" s="233">
        <v>30</v>
      </c>
      <c r="D363" s="234" t="s">
        <v>799</v>
      </c>
      <c r="E363" s="235">
        <v>3</v>
      </c>
      <c r="F363" s="235">
        <v>12</v>
      </c>
      <c r="G363" s="235">
        <v>27</v>
      </c>
      <c r="H363" s="235">
        <v>36</v>
      </c>
      <c r="I363" s="235">
        <v>40</v>
      </c>
      <c r="J363" s="235">
        <v>46</v>
      </c>
      <c r="P363" s="147"/>
      <c r="Q363" s="50">
        <v>1</v>
      </c>
      <c r="S363" s="229">
        <v>2</v>
      </c>
      <c r="T363" s="229">
        <v>0</v>
      </c>
      <c r="U363" s="50">
        <v>1</v>
      </c>
      <c r="V363" s="50">
        <v>200</v>
      </c>
    </row>
    <row r="364" spans="1:22" x14ac:dyDescent="0.2">
      <c r="A364" s="50">
        <v>362</v>
      </c>
      <c r="B364" s="232">
        <v>44049</v>
      </c>
      <c r="C364" s="233">
        <v>30</v>
      </c>
      <c r="D364" s="234" t="s">
        <v>799</v>
      </c>
      <c r="E364" s="235">
        <v>3</v>
      </c>
      <c r="F364" s="235">
        <v>12</v>
      </c>
      <c r="G364" s="235">
        <v>27</v>
      </c>
      <c r="H364" s="235">
        <v>36</v>
      </c>
      <c r="I364" s="235">
        <v>40</v>
      </c>
      <c r="J364" s="235">
        <v>47</v>
      </c>
      <c r="P364" s="147"/>
      <c r="Q364" s="50">
        <v>2</v>
      </c>
      <c r="S364" s="229">
        <v>2</v>
      </c>
      <c r="T364" s="229">
        <v>0</v>
      </c>
      <c r="U364" s="50">
        <v>1</v>
      </c>
      <c r="V364" s="50">
        <v>400</v>
      </c>
    </row>
    <row r="365" spans="1:22" x14ac:dyDescent="0.2">
      <c r="A365" s="50">
        <v>363</v>
      </c>
      <c r="B365" s="232">
        <v>44049</v>
      </c>
      <c r="C365" s="233">
        <v>30</v>
      </c>
      <c r="D365" s="234" t="s">
        <v>799</v>
      </c>
      <c r="E365" s="235">
        <v>3</v>
      </c>
      <c r="F365" s="235">
        <v>12</v>
      </c>
      <c r="G365" s="235">
        <v>27</v>
      </c>
      <c r="H365" s="235">
        <v>36</v>
      </c>
      <c r="I365" s="235">
        <v>42</v>
      </c>
      <c r="J365" s="235">
        <v>46</v>
      </c>
      <c r="P365" s="147"/>
      <c r="Q365" s="50">
        <v>2</v>
      </c>
      <c r="S365" s="229">
        <v>2</v>
      </c>
      <c r="T365" s="229">
        <v>0</v>
      </c>
      <c r="U365" s="50">
        <v>1</v>
      </c>
      <c r="V365" s="50">
        <v>400</v>
      </c>
    </row>
    <row r="366" spans="1:22" x14ac:dyDescent="0.2">
      <c r="A366" s="50">
        <v>364</v>
      </c>
      <c r="B366" s="232">
        <v>44049</v>
      </c>
      <c r="C366" s="233">
        <v>30</v>
      </c>
      <c r="D366" s="234" t="s">
        <v>799</v>
      </c>
      <c r="E366" s="235">
        <v>3</v>
      </c>
      <c r="F366" s="235">
        <v>12</v>
      </c>
      <c r="G366" s="235">
        <v>27</v>
      </c>
      <c r="H366" s="235">
        <v>36</v>
      </c>
      <c r="I366" s="235">
        <v>42</v>
      </c>
      <c r="J366" s="235">
        <v>47</v>
      </c>
      <c r="P366" s="147"/>
      <c r="Q366" s="50">
        <v>3</v>
      </c>
      <c r="S366" s="229">
        <v>2</v>
      </c>
      <c r="T366" s="229">
        <v>0</v>
      </c>
      <c r="U366" s="50">
        <v>1</v>
      </c>
      <c r="V366" s="50">
        <v>800</v>
      </c>
    </row>
    <row r="367" spans="1:22" x14ac:dyDescent="0.2">
      <c r="A367" s="50">
        <v>365</v>
      </c>
      <c r="B367" s="232">
        <v>44049</v>
      </c>
      <c r="C367" s="233">
        <v>30</v>
      </c>
      <c r="D367" s="234" t="s">
        <v>799</v>
      </c>
      <c r="E367" s="235">
        <v>3</v>
      </c>
      <c r="F367" s="235">
        <v>12</v>
      </c>
      <c r="G367" s="235">
        <v>27</v>
      </c>
      <c r="H367" s="235">
        <v>36</v>
      </c>
      <c r="I367" s="235">
        <v>46</v>
      </c>
      <c r="J367" s="235">
        <v>47</v>
      </c>
      <c r="P367" s="147"/>
      <c r="Q367" s="50">
        <v>2</v>
      </c>
      <c r="S367" s="229">
        <v>2</v>
      </c>
      <c r="T367" s="229">
        <v>0</v>
      </c>
      <c r="U367" s="50">
        <v>1</v>
      </c>
      <c r="V367" s="50">
        <v>400</v>
      </c>
    </row>
    <row r="368" spans="1:22" x14ac:dyDescent="0.2">
      <c r="A368" s="50">
        <v>366</v>
      </c>
      <c r="B368" s="232">
        <v>44049</v>
      </c>
      <c r="C368" s="233">
        <v>30</v>
      </c>
      <c r="D368" s="234" t="s">
        <v>799</v>
      </c>
      <c r="E368" s="235">
        <v>3</v>
      </c>
      <c r="F368" s="235">
        <v>12</v>
      </c>
      <c r="G368" s="235">
        <v>34</v>
      </c>
      <c r="H368" s="235">
        <v>36</v>
      </c>
      <c r="I368" s="235">
        <v>40</v>
      </c>
      <c r="J368" s="235">
        <v>47</v>
      </c>
      <c r="P368" s="147"/>
      <c r="Q368" s="50">
        <v>1</v>
      </c>
      <c r="S368" s="229">
        <v>2</v>
      </c>
      <c r="T368" s="229">
        <v>0</v>
      </c>
      <c r="U368" s="50">
        <v>1</v>
      </c>
      <c r="V368" s="50">
        <v>200</v>
      </c>
    </row>
    <row r="369" spans="1:22" x14ac:dyDescent="0.2">
      <c r="A369" s="50">
        <v>367</v>
      </c>
      <c r="B369" s="232">
        <v>44049</v>
      </c>
      <c r="C369" s="233">
        <v>30</v>
      </c>
      <c r="D369" s="234" t="s">
        <v>799</v>
      </c>
      <c r="E369" s="235">
        <v>3</v>
      </c>
      <c r="F369" s="235">
        <v>12</v>
      </c>
      <c r="G369" s="235">
        <v>34</v>
      </c>
      <c r="H369" s="235">
        <v>36</v>
      </c>
      <c r="I369" s="235">
        <v>42</v>
      </c>
      <c r="J369" s="235">
        <v>47</v>
      </c>
      <c r="P369" s="147"/>
      <c r="Q369" s="50">
        <v>2</v>
      </c>
      <c r="S369" s="229">
        <v>2</v>
      </c>
      <c r="T369" s="229">
        <v>0</v>
      </c>
      <c r="U369" s="50">
        <v>1</v>
      </c>
      <c r="V369" s="50">
        <v>400</v>
      </c>
    </row>
    <row r="370" spans="1:22" x14ac:dyDescent="0.2">
      <c r="A370" s="50">
        <v>368</v>
      </c>
      <c r="B370" s="232">
        <v>44049</v>
      </c>
      <c r="C370" s="233">
        <v>30</v>
      </c>
      <c r="D370" s="234" t="s">
        <v>799</v>
      </c>
      <c r="E370" s="235">
        <v>3</v>
      </c>
      <c r="F370" s="235">
        <v>12</v>
      </c>
      <c r="G370" s="235">
        <v>34</v>
      </c>
      <c r="H370" s="235">
        <v>36</v>
      </c>
      <c r="I370" s="235">
        <v>46</v>
      </c>
      <c r="J370" s="235">
        <v>47</v>
      </c>
      <c r="P370" s="147"/>
      <c r="Q370" s="50">
        <v>1</v>
      </c>
      <c r="S370" s="229">
        <v>2</v>
      </c>
      <c r="T370" s="229">
        <v>0</v>
      </c>
      <c r="U370" s="50">
        <v>1</v>
      </c>
      <c r="V370" s="50">
        <v>200</v>
      </c>
    </row>
    <row r="371" spans="1:22" x14ac:dyDescent="0.2">
      <c r="A371" s="50">
        <v>369</v>
      </c>
      <c r="B371" s="232">
        <v>44049</v>
      </c>
      <c r="C371" s="233">
        <v>30</v>
      </c>
      <c r="D371" s="234" t="s">
        <v>799</v>
      </c>
      <c r="E371" s="235">
        <v>3</v>
      </c>
      <c r="F371" s="235">
        <v>13</v>
      </c>
      <c r="G371" s="235">
        <v>14</v>
      </c>
      <c r="H371" s="235">
        <v>27</v>
      </c>
      <c r="I371" s="235">
        <v>34</v>
      </c>
      <c r="J371" s="235">
        <v>36</v>
      </c>
      <c r="P371" s="147"/>
      <c r="Q371" s="50">
        <v>1</v>
      </c>
      <c r="S371" s="229">
        <v>2</v>
      </c>
      <c r="T371" s="229">
        <v>0</v>
      </c>
      <c r="U371" s="50">
        <v>1</v>
      </c>
      <c r="V371" s="50">
        <v>200</v>
      </c>
    </row>
    <row r="372" spans="1:22" x14ac:dyDescent="0.2">
      <c r="A372" s="50">
        <v>370</v>
      </c>
      <c r="B372" s="232">
        <v>44049</v>
      </c>
      <c r="C372" s="233">
        <v>30</v>
      </c>
      <c r="D372" s="234" t="s">
        <v>799</v>
      </c>
      <c r="E372" s="235">
        <v>3</v>
      </c>
      <c r="F372" s="235">
        <v>13</v>
      </c>
      <c r="G372" s="235">
        <v>14</v>
      </c>
      <c r="H372" s="235">
        <v>27</v>
      </c>
      <c r="I372" s="235">
        <v>34</v>
      </c>
      <c r="J372" s="235">
        <v>40</v>
      </c>
      <c r="P372" s="147"/>
      <c r="Q372" s="50">
        <v>1</v>
      </c>
      <c r="S372" s="229">
        <v>2</v>
      </c>
      <c r="T372" s="229">
        <v>0</v>
      </c>
      <c r="U372" s="50">
        <v>1</v>
      </c>
      <c r="V372" s="50">
        <v>200</v>
      </c>
    </row>
    <row r="373" spans="1:22" x14ac:dyDescent="0.2">
      <c r="A373" s="50">
        <v>371</v>
      </c>
      <c r="B373" s="232">
        <v>44049</v>
      </c>
      <c r="C373" s="233">
        <v>30</v>
      </c>
      <c r="D373" s="234" t="s">
        <v>799</v>
      </c>
      <c r="E373" s="235">
        <v>3</v>
      </c>
      <c r="F373" s="235">
        <v>13</v>
      </c>
      <c r="G373" s="235">
        <v>14</v>
      </c>
      <c r="H373" s="235">
        <v>27</v>
      </c>
      <c r="I373" s="235">
        <v>34</v>
      </c>
      <c r="J373" s="235">
        <v>42</v>
      </c>
      <c r="P373" s="147"/>
      <c r="Q373" s="50">
        <v>2</v>
      </c>
      <c r="S373" s="229">
        <v>2</v>
      </c>
      <c r="T373" s="229">
        <v>0</v>
      </c>
      <c r="U373" s="50">
        <v>1</v>
      </c>
      <c r="V373" s="50">
        <v>400</v>
      </c>
    </row>
    <row r="374" spans="1:22" x14ac:dyDescent="0.2">
      <c r="A374" s="50">
        <v>372</v>
      </c>
      <c r="B374" s="232">
        <v>44049</v>
      </c>
      <c r="C374" s="233">
        <v>30</v>
      </c>
      <c r="D374" s="234" t="s">
        <v>799</v>
      </c>
      <c r="E374" s="235">
        <v>3</v>
      </c>
      <c r="F374" s="235">
        <v>13</v>
      </c>
      <c r="G374" s="235">
        <v>14</v>
      </c>
      <c r="H374" s="235">
        <v>27</v>
      </c>
      <c r="I374" s="235">
        <v>34</v>
      </c>
      <c r="J374" s="235">
        <v>46</v>
      </c>
      <c r="P374" s="147"/>
      <c r="Q374" s="50">
        <v>1</v>
      </c>
      <c r="S374" s="229">
        <v>2</v>
      </c>
      <c r="T374" s="229">
        <v>0</v>
      </c>
      <c r="U374" s="50">
        <v>1</v>
      </c>
      <c r="V374" s="50">
        <v>200</v>
      </c>
    </row>
    <row r="375" spans="1:22" x14ac:dyDescent="0.2">
      <c r="A375" s="50">
        <v>373</v>
      </c>
      <c r="B375" s="232">
        <v>44049</v>
      </c>
      <c r="C375" s="233">
        <v>30</v>
      </c>
      <c r="D375" s="234" t="s">
        <v>799</v>
      </c>
      <c r="E375" s="235">
        <v>3</v>
      </c>
      <c r="F375" s="235">
        <v>13</v>
      </c>
      <c r="G375" s="235">
        <v>14</v>
      </c>
      <c r="H375" s="235">
        <v>27</v>
      </c>
      <c r="I375" s="235">
        <v>34</v>
      </c>
      <c r="J375" s="235">
        <v>47</v>
      </c>
      <c r="P375" s="147"/>
      <c r="Q375" s="50">
        <v>2</v>
      </c>
      <c r="S375" s="229">
        <v>2</v>
      </c>
      <c r="T375" s="229">
        <v>0</v>
      </c>
      <c r="U375" s="50">
        <v>1</v>
      </c>
      <c r="V375" s="50">
        <v>400</v>
      </c>
    </row>
    <row r="376" spans="1:22" x14ac:dyDescent="0.2">
      <c r="A376" s="50">
        <v>374</v>
      </c>
      <c r="B376" s="232">
        <v>44049</v>
      </c>
      <c r="C376" s="233">
        <v>30</v>
      </c>
      <c r="D376" s="234" t="s">
        <v>799</v>
      </c>
      <c r="E376" s="235">
        <v>3</v>
      </c>
      <c r="F376" s="235">
        <v>13</v>
      </c>
      <c r="G376" s="235">
        <v>14</v>
      </c>
      <c r="H376" s="235">
        <v>27</v>
      </c>
      <c r="I376" s="235">
        <v>36</v>
      </c>
      <c r="J376" s="235">
        <v>40</v>
      </c>
      <c r="P376" s="147"/>
      <c r="Q376" s="50">
        <v>1</v>
      </c>
      <c r="S376" s="229">
        <v>2</v>
      </c>
      <c r="T376" s="229">
        <v>0</v>
      </c>
      <c r="U376" s="50">
        <v>1</v>
      </c>
      <c r="V376" s="50">
        <v>200</v>
      </c>
    </row>
    <row r="377" spans="1:22" x14ac:dyDescent="0.2">
      <c r="A377" s="50">
        <v>375</v>
      </c>
      <c r="B377" s="232">
        <v>44049</v>
      </c>
      <c r="C377" s="233">
        <v>30</v>
      </c>
      <c r="D377" s="234" t="s">
        <v>799</v>
      </c>
      <c r="E377" s="235">
        <v>3</v>
      </c>
      <c r="F377" s="235">
        <v>13</v>
      </c>
      <c r="G377" s="235">
        <v>14</v>
      </c>
      <c r="H377" s="235">
        <v>27</v>
      </c>
      <c r="I377" s="235">
        <v>36</v>
      </c>
      <c r="J377" s="235">
        <v>42</v>
      </c>
      <c r="P377" s="147"/>
      <c r="Q377" s="50">
        <v>2</v>
      </c>
      <c r="S377" s="229">
        <v>2</v>
      </c>
      <c r="T377" s="229">
        <v>0</v>
      </c>
      <c r="U377" s="50">
        <v>1</v>
      </c>
      <c r="V377" s="50">
        <v>400</v>
      </c>
    </row>
    <row r="378" spans="1:22" x14ac:dyDescent="0.2">
      <c r="A378" s="50">
        <v>376</v>
      </c>
      <c r="B378" s="232">
        <v>44049</v>
      </c>
      <c r="C378" s="233">
        <v>30</v>
      </c>
      <c r="D378" s="234" t="s">
        <v>799</v>
      </c>
      <c r="E378" s="235">
        <v>3</v>
      </c>
      <c r="F378" s="235">
        <v>13</v>
      </c>
      <c r="G378" s="235">
        <v>14</v>
      </c>
      <c r="H378" s="235">
        <v>27</v>
      </c>
      <c r="I378" s="235">
        <v>36</v>
      </c>
      <c r="J378" s="235">
        <v>46</v>
      </c>
      <c r="P378" s="147"/>
      <c r="Q378" s="50">
        <v>1</v>
      </c>
      <c r="S378" s="229">
        <v>2</v>
      </c>
      <c r="T378" s="229">
        <v>0</v>
      </c>
      <c r="U378" s="50">
        <v>1</v>
      </c>
      <c r="V378" s="50">
        <v>200</v>
      </c>
    </row>
    <row r="379" spans="1:22" x14ac:dyDescent="0.2">
      <c r="A379" s="50">
        <v>377</v>
      </c>
      <c r="B379" s="232">
        <v>44049</v>
      </c>
      <c r="C379" s="233">
        <v>30</v>
      </c>
      <c r="D379" s="234" t="s">
        <v>799</v>
      </c>
      <c r="E379" s="235">
        <v>3</v>
      </c>
      <c r="F379" s="235">
        <v>13</v>
      </c>
      <c r="G379" s="235">
        <v>14</v>
      </c>
      <c r="H379" s="235">
        <v>27</v>
      </c>
      <c r="I379" s="235">
        <v>36</v>
      </c>
      <c r="J379" s="235">
        <v>47</v>
      </c>
      <c r="P379" s="147"/>
      <c r="Q379" s="50">
        <v>2</v>
      </c>
      <c r="S379" s="229">
        <v>2</v>
      </c>
      <c r="T379" s="229">
        <v>0</v>
      </c>
      <c r="U379" s="50">
        <v>1</v>
      </c>
      <c r="V379" s="50">
        <v>400</v>
      </c>
    </row>
    <row r="380" spans="1:22" x14ac:dyDescent="0.2">
      <c r="A380" s="50">
        <v>378</v>
      </c>
      <c r="B380" s="232">
        <v>44049</v>
      </c>
      <c r="C380" s="233">
        <v>30</v>
      </c>
      <c r="D380" s="234" t="s">
        <v>799</v>
      </c>
      <c r="E380" s="235">
        <v>3</v>
      </c>
      <c r="F380" s="235">
        <v>13</v>
      </c>
      <c r="G380" s="235">
        <v>14</v>
      </c>
      <c r="H380" s="235">
        <v>27</v>
      </c>
      <c r="I380" s="235">
        <v>40</v>
      </c>
      <c r="J380" s="235">
        <v>42</v>
      </c>
      <c r="P380" s="147"/>
      <c r="Q380" s="50">
        <v>2</v>
      </c>
      <c r="S380" s="229">
        <v>2</v>
      </c>
      <c r="T380" s="229">
        <v>0</v>
      </c>
      <c r="U380" s="50">
        <v>1</v>
      </c>
      <c r="V380" s="50">
        <v>400</v>
      </c>
    </row>
    <row r="381" spans="1:22" x14ac:dyDescent="0.2">
      <c r="A381" s="50">
        <v>379</v>
      </c>
      <c r="B381" s="232">
        <v>44049</v>
      </c>
      <c r="C381" s="233">
        <v>30</v>
      </c>
      <c r="D381" s="234" t="s">
        <v>799</v>
      </c>
      <c r="E381" s="235">
        <v>3</v>
      </c>
      <c r="F381" s="235">
        <v>13</v>
      </c>
      <c r="G381" s="235">
        <v>14</v>
      </c>
      <c r="H381" s="235">
        <v>27</v>
      </c>
      <c r="I381" s="235">
        <v>40</v>
      </c>
      <c r="J381" s="235">
        <v>46</v>
      </c>
      <c r="P381" s="147"/>
      <c r="Q381" s="50">
        <v>1</v>
      </c>
      <c r="S381" s="229">
        <v>2</v>
      </c>
      <c r="T381" s="229">
        <v>0</v>
      </c>
      <c r="U381" s="50">
        <v>1</v>
      </c>
      <c r="V381" s="50">
        <v>200</v>
      </c>
    </row>
    <row r="382" spans="1:22" x14ac:dyDescent="0.2">
      <c r="A382" s="50">
        <v>380</v>
      </c>
      <c r="B382" s="232">
        <v>44049</v>
      </c>
      <c r="C382" s="233">
        <v>30</v>
      </c>
      <c r="D382" s="234" t="s">
        <v>799</v>
      </c>
      <c r="E382" s="235">
        <v>3</v>
      </c>
      <c r="F382" s="235">
        <v>13</v>
      </c>
      <c r="G382" s="235">
        <v>14</v>
      </c>
      <c r="H382" s="235">
        <v>27</v>
      </c>
      <c r="I382" s="235">
        <v>40</v>
      </c>
      <c r="J382" s="235">
        <v>47</v>
      </c>
      <c r="P382" s="147"/>
      <c r="Q382" s="50">
        <v>2</v>
      </c>
      <c r="S382" s="229">
        <v>2</v>
      </c>
      <c r="T382" s="229">
        <v>0</v>
      </c>
      <c r="U382" s="50">
        <v>1</v>
      </c>
      <c r="V382" s="50">
        <v>400</v>
      </c>
    </row>
    <row r="383" spans="1:22" x14ac:dyDescent="0.2">
      <c r="A383" s="50">
        <v>381</v>
      </c>
      <c r="B383" s="232">
        <v>44049</v>
      </c>
      <c r="C383" s="233">
        <v>30</v>
      </c>
      <c r="D383" s="234" t="s">
        <v>799</v>
      </c>
      <c r="E383" s="235">
        <v>3</v>
      </c>
      <c r="F383" s="235">
        <v>13</v>
      </c>
      <c r="G383" s="235">
        <v>14</v>
      </c>
      <c r="H383" s="235">
        <v>27</v>
      </c>
      <c r="I383" s="235">
        <v>42</v>
      </c>
      <c r="J383" s="235">
        <v>46</v>
      </c>
      <c r="P383" s="147"/>
      <c r="Q383" s="50">
        <v>2</v>
      </c>
      <c r="S383" s="229">
        <v>2</v>
      </c>
      <c r="T383" s="229">
        <v>0</v>
      </c>
      <c r="U383" s="50">
        <v>1</v>
      </c>
      <c r="V383" s="50">
        <v>400</v>
      </c>
    </row>
    <row r="384" spans="1:22" x14ac:dyDescent="0.2">
      <c r="A384" s="50">
        <v>382</v>
      </c>
      <c r="B384" s="232">
        <v>44049</v>
      </c>
      <c r="C384" s="233">
        <v>30</v>
      </c>
      <c r="D384" s="234" t="s">
        <v>799</v>
      </c>
      <c r="E384" s="235">
        <v>3</v>
      </c>
      <c r="F384" s="235">
        <v>13</v>
      </c>
      <c r="G384" s="235">
        <v>14</v>
      </c>
      <c r="H384" s="235">
        <v>27</v>
      </c>
      <c r="I384" s="235">
        <v>42</v>
      </c>
      <c r="J384" s="235">
        <v>47</v>
      </c>
      <c r="P384" s="147"/>
      <c r="Q384" s="50">
        <v>3</v>
      </c>
      <c r="S384" s="229">
        <v>2</v>
      </c>
      <c r="T384" s="229">
        <v>0</v>
      </c>
      <c r="U384" s="50">
        <v>1</v>
      </c>
      <c r="V384" s="50">
        <v>800</v>
      </c>
    </row>
    <row r="385" spans="1:22" x14ac:dyDescent="0.2">
      <c r="A385" s="50">
        <v>383</v>
      </c>
      <c r="B385" s="232">
        <v>44049</v>
      </c>
      <c r="C385" s="233">
        <v>30</v>
      </c>
      <c r="D385" s="234" t="s">
        <v>799</v>
      </c>
      <c r="E385" s="235">
        <v>3</v>
      </c>
      <c r="F385" s="235">
        <v>13</v>
      </c>
      <c r="G385" s="235">
        <v>14</v>
      </c>
      <c r="H385" s="235">
        <v>27</v>
      </c>
      <c r="I385" s="235">
        <v>46</v>
      </c>
      <c r="J385" s="235">
        <v>47</v>
      </c>
      <c r="P385" s="147"/>
      <c r="Q385" s="50">
        <v>2</v>
      </c>
      <c r="S385" s="229">
        <v>2</v>
      </c>
      <c r="T385" s="229">
        <v>0</v>
      </c>
      <c r="U385" s="50">
        <v>1</v>
      </c>
      <c r="V385" s="50">
        <v>400</v>
      </c>
    </row>
    <row r="386" spans="1:22" x14ac:dyDescent="0.2">
      <c r="A386" s="50">
        <v>384</v>
      </c>
      <c r="B386" s="232">
        <v>44049</v>
      </c>
      <c r="C386" s="233">
        <v>30</v>
      </c>
      <c r="D386" s="234" t="s">
        <v>799</v>
      </c>
      <c r="E386" s="235">
        <v>3</v>
      </c>
      <c r="F386" s="235">
        <v>13</v>
      </c>
      <c r="G386" s="235">
        <v>14</v>
      </c>
      <c r="H386" s="235">
        <v>34</v>
      </c>
      <c r="I386" s="235">
        <v>36</v>
      </c>
      <c r="J386" s="235">
        <v>40</v>
      </c>
      <c r="P386" s="147"/>
      <c r="S386" s="229">
        <v>2</v>
      </c>
      <c r="T386" s="229">
        <v>0</v>
      </c>
      <c r="U386" s="50">
        <v>0</v>
      </c>
      <c r="V386" s="50">
        <v>0</v>
      </c>
    </row>
    <row r="387" spans="1:22" x14ac:dyDescent="0.2">
      <c r="A387" s="50">
        <v>385</v>
      </c>
      <c r="B387" s="232">
        <v>44049</v>
      </c>
      <c r="C387" s="233">
        <v>30</v>
      </c>
      <c r="D387" s="234" t="s">
        <v>799</v>
      </c>
      <c r="E387" s="235">
        <v>3</v>
      </c>
      <c r="F387" s="235">
        <v>13</v>
      </c>
      <c r="G387" s="235">
        <v>14</v>
      </c>
      <c r="H387" s="235">
        <v>34</v>
      </c>
      <c r="I387" s="235">
        <v>36</v>
      </c>
      <c r="J387" s="235">
        <v>42</v>
      </c>
      <c r="P387" s="147"/>
      <c r="Q387" s="50">
        <v>1</v>
      </c>
      <c r="S387" s="229">
        <v>2</v>
      </c>
      <c r="T387" s="229">
        <v>0</v>
      </c>
      <c r="U387" s="50">
        <v>1</v>
      </c>
      <c r="V387" s="50">
        <v>200</v>
      </c>
    </row>
    <row r="388" spans="1:22" x14ac:dyDescent="0.2">
      <c r="A388" s="50">
        <v>386</v>
      </c>
      <c r="B388" s="232">
        <v>44049</v>
      </c>
      <c r="C388" s="233">
        <v>30</v>
      </c>
      <c r="D388" s="234" t="s">
        <v>799</v>
      </c>
      <c r="E388" s="235">
        <v>3</v>
      </c>
      <c r="F388" s="235">
        <v>13</v>
      </c>
      <c r="G388" s="235">
        <v>14</v>
      </c>
      <c r="H388" s="235">
        <v>34</v>
      </c>
      <c r="I388" s="235">
        <v>36</v>
      </c>
      <c r="J388" s="235">
        <v>46</v>
      </c>
      <c r="P388" s="147"/>
      <c r="S388" s="229">
        <v>2</v>
      </c>
      <c r="T388" s="229">
        <v>0</v>
      </c>
      <c r="U388" s="50">
        <v>0</v>
      </c>
      <c r="V388" s="50">
        <v>0</v>
      </c>
    </row>
    <row r="389" spans="1:22" x14ac:dyDescent="0.2">
      <c r="A389" s="50">
        <v>387</v>
      </c>
      <c r="B389" s="232">
        <v>44049</v>
      </c>
      <c r="C389" s="233">
        <v>30</v>
      </c>
      <c r="D389" s="234" t="s">
        <v>799</v>
      </c>
      <c r="E389" s="235">
        <v>3</v>
      </c>
      <c r="F389" s="235">
        <v>13</v>
      </c>
      <c r="G389" s="235">
        <v>14</v>
      </c>
      <c r="H389" s="235">
        <v>34</v>
      </c>
      <c r="I389" s="235">
        <v>36</v>
      </c>
      <c r="J389" s="235">
        <v>47</v>
      </c>
      <c r="P389" s="147"/>
      <c r="Q389" s="50">
        <v>1</v>
      </c>
      <c r="S389" s="229">
        <v>2</v>
      </c>
      <c r="T389" s="229">
        <v>0</v>
      </c>
      <c r="U389" s="50">
        <v>1</v>
      </c>
      <c r="V389" s="50">
        <v>200</v>
      </c>
    </row>
    <row r="390" spans="1:22" x14ac:dyDescent="0.2">
      <c r="A390" s="50">
        <v>388</v>
      </c>
      <c r="B390" s="232">
        <v>44049</v>
      </c>
      <c r="C390" s="233">
        <v>30</v>
      </c>
      <c r="D390" s="234" t="s">
        <v>799</v>
      </c>
      <c r="E390" s="235">
        <v>3</v>
      </c>
      <c r="F390" s="235">
        <v>13</v>
      </c>
      <c r="G390" s="235">
        <v>14</v>
      </c>
      <c r="H390" s="235">
        <v>34</v>
      </c>
      <c r="I390" s="235">
        <v>40</v>
      </c>
      <c r="J390" s="235">
        <v>42</v>
      </c>
      <c r="P390" s="147"/>
      <c r="Q390" s="50">
        <v>1</v>
      </c>
      <c r="S390" s="229">
        <v>2</v>
      </c>
      <c r="T390" s="229">
        <v>0</v>
      </c>
      <c r="U390" s="50">
        <v>1</v>
      </c>
      <c r="V390" s="50">
        <v>200</v>
      </c>
    </row>
    <row r="391" spans="1:22" x14ac:dyDescent="0.2">
      <c r="A391" s="50">
        <v>389</v>
      </c>
      <c r="B391" s="232">
        <v>44049</v>
      </c>
      <c r="C391" s="233">
        <v>30</v>
      </c>
      <c r="D391" s="234" t="s">
        <v>799</v>
      </c>
      <c r="E391" s="235">
        <v>3</v>
      </c>
      <c r="F391" s="235">
        <v>13</v>
      </c>
      <c r="G391" s="235">
        <v>14</v>
      </c>
      <c r="H391" s="235">
        <v>34</v>
      </c>
      <c r="I391" s="235">
        <v>40</v>
      </c>
      <c r="J391" s="235">
        <v>46</v>
      </c>
      <c r="P391" s="147"/>
      <c r="S391" s="229">
        <v>2</v>
      </c>
      <c r="T391" s="229">
        <v>0</v>
      </c>
      <c r="U391" s="50">
        <v>0</v>
      </c>
      <c r="V391" s="50">
        <v>0</v>
      </c>
    </row>
    <row r="392" spans="1:22" x14ac:dyDescent="0.2">
      <c r="A392" s="50">
        <v>390</v>
      </c>
      <c r="B392" s="232">
        <v>44049</v>
      </c>
      <c r="C392" s="233">
        <v>30</v>
      </c>
      <c r="D392" s="234" t="s">
        <v>799</v>
      </c>
      <c r="E392" s="235">
        <v>3</v>
      </c>
      <c r="F392" s="235">
        <v>13</v>
      </c>
      <c r="G392" s="235">
        <v>14</v>
      </c>
      <c r="H392" s="235">
        <v>34</v>
      </c>
      <c r="I392" s="235">
        <v>40</v>
      </c>
      <c r="J392" s="235">
        <v>47</v>
      </c>
      <c r="P392" s="147"/>
      <c r="Q392" s="50">
        <v>1</v>
      </c>
      <c r="S392" s="229">
        <v>2</v>
      </c>
      <c r="T392" s="229">
        <v>0</v>
      </c>
      <c r="U392" s="50">
        <v>1</v>
      </c>
      <c r="V392" s="50">
        <v>200</v>
      </c>
    </row>
    <row r="393" spans="1:22" x14ac:dyDescent="0.2">
      <c r="A393" s="50">
        <v>391</v>
      </c>
      <c r="B393" s="232">
        <v>44049</v>
      </c>
      <c r="C393" s="233">
        <v>30</v>
      </c>
      <c r="D393" s="234" t="s">
        <v>799</v>
      </c>
      <c r="E393" s="235">
        <v>3</v>
      </c>
      <c r="F393" s="235">
        <v>13</v>
      </c>
      <c r="G393" s="235">
        <v>14</v>
      </c>
      <c r="H393" s="235">
        <v>34</v>
      </c>
      <c r="I393" s="235">
        <v>42</v>
      </c>
      <c r="J393" s="235">
        <v>46</v>
      </c>
      <c r="P393" s="147"/>
      <c r="Q393" s="50">
        <v>1</v>
      </c>
      <c r="S393" s="229">
        <v>2</v>
      </c>
      <c r="T393" s="229">
        <v>0</v>
      </c>
      <c r="U393" s="50">
        <v>1</v>
      </c>
      <c r="V393" s="50">
        <v>200</v>
      </c>
    </row>
    <row r="394" spans="1:22" x14ac:dyDescent="0.2">
      <c r="A394" s="50">
        <v>392</v>
      </c>
      <c r="B394" s="232">
        <v>44049</v>
      </c>
      <c r="C394" s="233">
        <v>30</v>
      </c>
      <c r="D394" s="234" t="s">
        <v>799</v>
      </c>
      <c r="E394" s="235">
        <v>3</v>
      </c>
      <c r="F394" s="235">
        <v>13</v>
      </c>
      <c r="G394" s="235">
        <v>14</v>
      </c>
      <c r="H394" s="235">
        <v>34</v>
      </c>
      <c r="I394" s="235">
        <v>42</v>
      </c>
      <c r="J394" s="235">
        <v>47</v>
      </c>
      <c r="P394" s="147"/>
      <c r="Q394" s="50">
        <v>2</v>
      </c>
      <c r="S394" s="229">
        <v>2</v>
      </c>
      <c r="T394" s="229">
        <v>0</v>
      </c>
      <c r="U394" s="50">
        <v>1</v>
      </c>
      <c r="V394" s="50">
        <v>400</v>
      </c>
    </row>
    <row r="395" spans="1:22" x14ac:dyDescent="0.2">
      <c r="A395" s="50">
        <v>393</v>
      </c>
      <c r="B395" s="232">
        <v>44049</v>
      </c>
      <c r="C395" s="233">
        <v>30</v>
      </c>
      <c r="D395" s="234" t="s">
        <v>799</v>
      </c>
      <c r="E395" s="235">
        <v>3</v>
      </c>
      <c r="F395" s="235">
        <v>13</v>
      </c>
      <c r="G395" s="235">
        <v>14</v>
      </c>
      <c r="H395" s="235">
        <v>34</v>
      </c>
      <c r="I395" s="235">
        <v>46</v>
      </c>
      <c r="J395" s="235">
        <v>47</v>
      </c>
      <c r="P395" s="147"/>
      <c r="Q395" s="50">
        <v>1</v>
      </c>
      <c r="S395" s="229">
        <v>2</v>
      </c>
      <c r="T395" s="229">
        <v>0</v>
      </c>
      <c r="U395" s="50">
        <v>1</v>
      </c>
      <c r="V395" s="50">
        <v>200</v>
      </c>
    </row>
    <row r="396" spans="1:22" x14ac:dyDescent="0.2">
      <c r="A396" s="50">
        <v>394</v>
      </c>
      <c r="B396" s="232">
        <v>44049</v>
      </c>
      <c r="C396" s="233">
        <v>30</v>
      </c>
      <c r="D396" s="234" t="s">
        <v>799</v>
      </c>
      <c r="E396" s="235">
        <v>3</v>
      </c>
      <c r="F396" s="235">
        <v>13</v>
      </c>
      <c r="G396" s="235">
        <v>14</v>
      </c>
      <c r="H396" s="235">
        <v>36</v>
      </c>
      <c r="I396" s="235">
        <v>40</v>
      </c>
      <c r="J396" s="235">
        <v>42</v>
      </c>
      <c r="P396" s="147"/>
      <c r="Q396" s="50">
        <v>1</v>
      </c>
      <c r="S396" s="229">
        <v>2</v>
      </c>
      <c r="T396" s="229">
        <v>0</v>
      </c>
      <c r="U396" s="50">
        <v>1</v>
      </c>
      <c r="V396" s="50">
        <v>200</v>
      </c>
    </row>
    <row r="397" spans="1:22" x14ac:dyDescent="0.2">
      <c r="A397" s="50">
        <v>395</v>
      </c>
      <c r="B397" s="232">
        <v>44049</v>
      </c>
      <c r="C397" s="233">
        <v>30</v>
      </c>
      <c r="D397" s="234" t="s">
        <v>799</v>
      </c>
      <c r="E397" s="235">
        <v>3</v>
      </c>
      <c r="F397" s="235">
        <v>13</v>
      </c>
      <c r="G397" s="235">
        <v>14</v>
      </c>
      <c r="H397" s="235">
        <v>36</v>
      </c>
      <c r="I397" s="235">
        <v>40</v>
      </c>
      <c r="J397" s="235">
        <v>46</v>
      </c>
      <c r="P397" s="147"/>
      <c r="S397" s="229">
        <v>2</v>
      </c>
      <c r="T397" s="229">
        <v>0</v>
      </c>
      <c r="U397" s="50">
        <v>0</v>
      </c>
      <c r="V397" s="50">
        <v>0</v>
      </c>
    </row>
    <row r="398" spans="1:22" x14ac:dyDescent="0.2">
      <c r="A398" s="50">
        <v>396</v>
      </c>
      <c r="B398" s="232">
        <v>44049</v>
      </c>
      <c r="C398" s="233">
        <v>30</v>
      </c>
      <c r="D398" s="234" t="s">
        <v>799</v>
      </c>
      <c r="E398" s="235">
        <v>3</v>
      </c>
      <c r="F398" s="235">
        <v>13</v>
      </c>
      <c r="G398" s="235">
        <v>14</v>
      </c>
      <c r="H398" s="235">
        <v>36</v>
      </c>
      <c r="I398" s="235">
        <v>40</v>
      </c>
      <c r="J398" s="235">
        <v>47</v>
      </c>
      <c r="P398" s="147"/>
      <c r="Q398" s="50">
        <v>1</v>
      </c>
      <c r="S398" s="229">
        <v>2</v>
      </c>
      <c r="T398" s="229">
        <v>0</v>
      </c>
      <c r="U398" s="50">
        <v>1</v>
      </c>
      <c r="V398" s="50">
        <v>200</v>
      </c>
    </row>
    <row r="399" spans="1:22" x14ac:dyDescent="0.2">
      <c r="A399" s="50">
        <v>397</v>
      </c>
      <c r="B399" s="232">
        <v>44049</v>
      </c>
      <c r="C399" s="233">
        <v>30</v>
      </c>
      <c r="D399" s="234" t="s">
        <v>799</v>
      </c>
      <c r="E399" s="235">
        <v>3</v>
      </c>
      <c r="F399" s="235">
        <v>13</v>
      </c>
      <c r="G399" s="235">
        <v>14</v>
      </c>
      <c r="H399" s="235">
        <v>36</v>
      </c>
      <c r="I399" s="235">
        <v>42</v>
      </c>
      <c r="J399" s="235">
        <v>46</v>
      </c>
      <c r="P399" s="147"/>
      <c r="Q399" s="50">
        <v>1</v>
      </c>
      <c r="S399" s="229">
        <v>2</v>
      </c>
      <c r="T399" s="229">
        <v>0</v>
      </c>
      <c r="U399" s="50">
        <v>1</v>
      </c>
      <c r="V399" s="50">
        <v>200</v>
      </c>
    </row>
    <row r="400" spans="1:22" x14ac:dyDescent="0.2">
      <c r="A400" s="50">
        <v>398</v>
      </c>
      <c r="B400" s="232">
        <v>44049</v>
      </c>
      <c r="C400" s="233">
        <v>30</v>
      </c>
      <c r="D400" s="234" t="s">
        <v>799</v>
      </c>
      <c r="E400" s="235">
        <v>3</v>
      </c>
      <c r="F400" s="235">
        <v>13</v>
      </c>
      <c r="G400" s="235">
        <v>14</v>
      </c>
      <c r="H400" s="235">
        <v>36</v>
      </c>
      <c r="I400" s="235">
        <v>42</v>
      </c>
      <c r="J400" s="235">
        <v>47</v>
      </c>
      <c r="P400" s="147"/>
      <c r="Q400" s="50">
        <v>2</v>
      </c>
      <c r="S400" s="229">
        <v>2</v>
      </c>
      <c r="T400" s="229">
        <v>0</v>
      </c>
      <c r="U400" s="50">
        <v>1</v>
      </c>
      <c r="V400" s="50">
        <v>400</v>
      </c>
    </row>
    <row r="401" spans="1:22" x14ac:dyDescent="0.2">
      <c r="A401" s="50">
        <v>399</v>
      </c>
      <c r="B401" s="232">
        <v>44049</v>
      </c>
      <c r="C401" s="233">
        <v>30</v>
      </c>
      <c r="D401" s="234" t="s">
        <v>799</v>
      </c>
      <c r="E401" s="235">
        <v>3</v>
      </c>
      <c r="F401" s="235">
        <v>13</v>
      </c>
      <c r="G401" s="235">
        <v>14</v>
      </c>
      <c r="H401" s="235">
        <v>36</v>
      </c>
      <c r="I401" s="235">
        <v>46</v>
      </c>
      <c r="J401" s="235">
        <v>47</v>
      </c>
      <c r="P401" s="147"/>
      <c r="Q401" s="50">
        <v>1</v>
      </c>
      <c r="S401" s="229">
        <v>2</v>
      </c>
      <c r="T401" s="229">
        <v>0</v>
      </c>
      <c r="U401" s="50">
        <v>1</v>
      </c>
      <c r="V401" s="50">
        <v>200</v>
      </c>
    </row>
    <row r="402" spans="1:22" x14ac:dyDescent="0.2">
      <c r="A402" s="50">
        <v>400</v>
      </c>
      <c r="B402" s="232">
        <v>44049</v>
      </c>
      <c r="C402" s="233">
        <v>30</v>
      </c>
      <c r="D402" s="234" t="s">
        <v>799</v>
      </c>
      <c r="E402" s="235">
        <v>3</v>
      </c>
      <c r="F402" s="235">
        <v>13</v>
      </c>
      <c r="G402" s="235">
        <v>27</v>
      </c>
      <c r="H402" s="235">
        <v>34</v>
      </c>
      <c r="I402" s="235">
        <v>36</v>
      </c>
      <c r="J402" s="235">
        <v>40</v>
      </c>
      <c r="P402" s="147"/>
      <c r="Q402" s="50">
        <v>1</v>
      </c>
      <c r="S402" s="229">
        <v>2</v>
      </c>
      <c r="T402" s="229">
        <v>0</v>
      </c>
      <c r="U402" s="50">
        <v>1</v>
      </c>
      <c r="V402" s="50">
        <v>200</v>
      </c>
    </row>
    <row r="403" spans="1:22" x14ac:dyDescent="0.2">
      <c r="A403" s="50">
        <v>401</v>
      </c>
      <c r="B403" s="232">
        <v>44049</v>
      </c>
      <c r="C403" s="233">
        <v>30</v>
      </c>
      <c r="D403" s="234" t="s">
        <v>799</v>
      </c>
      <c r="E403" s="235">
        <v>3</v>
      </c>
      <c r="F403" s="235">
        <v>13</v>
      </c>
      <c r="G403" s="235">
        <v>27</v>
      </c>
      <c r="H403" s="235">
        <v>34</v>
      </c>
      <c r="I403" s="235">
        <v>36</v>
      </c>
      <c r="J403" s="235">
        <v>42</v>
      </c>
      <c r="P403" s="147"/>
      <c r="Q403" s="50">
        <v>2</v>
      </c>
      <c r="S403" s="229">
        <v>2</v>
      </c>
      <c r="T403" s="229">
        <v>0</v>
      </c>
      <c r="U403" s="50">
        <v>1</v>
      </c>
      <c r="V403" s="50">
        <v>400</v>
      </c>
    </row>
    <row r="404" spans="1:22" x14ac:dyDescent="0.2">
      <c r="A404" s="50">
        <v>402</v>
      </c>
      <c r="B404" s="232">
        <v>44049</v>
      </c>
      <c r="C404" s="233">
        <v>30</v>
      </c>
      <c r="D404" s="234" t="s">
        <v>799</v>
      </c>
      <c r="E404" s="235">
        <v>3</v>
      </c>
      <c r="F404" s="235">
        <v>13</v>
      </c>
      <c r="G404" s="235">
        <v>27</v>
      </c>
      <c r="H404" s="235">
        <v>34</v>
      </c>
      <c r="I404" s="235">
        <v>36</v>
      </c>
      <c r="J404" s="235">
        <v>46</v>
      </c>
      <c r="P404" s="147"/>
      <c r="Q404" s="50">
        <v>1</v>
      </c>
      <c r="S404" s="229">
        <v>2</v>
      </c>
      <c r="T404" s="229">
        <v>0</v>
      </c>
      <c r="U404" s="50">
        <v>1</v>
      </c>
      <c r="V404" s="50">
        <v>200</v>
      </c>
    </row>
    <row r="405" spans="1:22" x14ac:dyDescent="0.2">
      <c r="A405" s="50">
        <v>403</v>
      </c>
      <c r="B405" s="232">
        <v>44049</v>
      </c>
      <c r="C405" s="233">
        <v>30</v>
      </c>
      <c r="D405" s="234" t="s">
        <v>799</v>
      </c>
      <c r="E405" s="235">
        <v>3</v>
      </c>
      <c r="F405" s="235">
        <v>13</v>
      </c>
      <c r="G405" s="235">
        <v>27</v>
      </c>
      <c r="H405" s="235">
        <v>34</v>
      </c>
      <c r="I405" s="235">
        <v>36</v>
      </c>
      <c r="J405" s="235">
        <v>47</v>
      </c>
      <c r="P405" s="147"/>
      <c r="Q405" s="50">
        <v>2</v>
      </c>
      <c r="S405" s="229">
        <v>2</v>
      </c>
      <c r="T405" s="229">
        <v>0</v>
      </c>
      <c r="U405" s="50">
        <v>1</v>
      </c>
      <c r="V405" s="50">
        <v>400</v>
      </c>
    </row>
    <row r="406" spans="1:22" x14ac:dyDescent="0.2">
      <c r="A406" s="50">
        <v>404</v>
      </c>
      <c r="B406" s="232">
        <v>44049</v>
      </c>
      <c r="C406" s="233">
        <v>30</v>
      </c>
      <c r="D406" s="234" t="s">
        <v>799</v>
      </c>
      <c r="E406" s="235">
        <v>3</v>
      </c>
      <c r="F406" s="235">
        <v>13</v>
      </c>
      <c r="G406" s="235">
        <v>27</v>
      </c>
      <c r="H406" s="235">
        <v>34</v>
      </c>
      <c r="I406" s="235">
        <v>40</v>
      </c>
      <c r="J406" s="235">
        <v>42</v>
      </c>
      <c r="P406" s="147"/>
      <c r="Q406" s="50">
        <v>2</v>
      </c>
      <c r="S406" s="229">
        <v>2</v>
      </c>
      <c r="T406" s="229">
        <v>0</v>
      </c>
      <c r="U406" s="50">
        <v>1</v>
      </c>
      <c r="V406" s="50">
        <v>400</v>
      </c>
    </row>
    <row r="407" spans="1:22" x14ac:dyDescent="0.2">
      <c r="A407" s="50">
        <v>405</v>
      </c>
      <c r="B407" s="232">
        <v>44049</v>
      </c>
      <c r="C407" s="233">
        <v>30</v>
      </c>
      <c r="D407" s="234" t="s">
        <v>799</v>
      </c>
      <c r="E407" s="235">
        <v>3</v>
      </c>
      <c r="F407" s="235">
        <v>13</v>
      </c>
      <c r="G407" s="235">
        <v>27</v>
      </c>
      <c r="H407" s="235">
        <v>34</v>
      </c>
      <c r="I407" s="235">
        <v>40</v>
      </c>
      <c r="J407" s="235">
        <v>46</v>
      </c>
      <c r="P407" s="147"/>
      <c r="Q407" s="50">
        <v>1</v>
      </c>
      <c r="S407" s="229">
        <v>2</v>
      </c>
      <c r="T407" s="229">
        <v>0</v>
      </c>
      <c r="U407" s="50">
        <v>1</v>
      </c>
      <c r="V407" s="50">
        <v>200</v>
      </c>
    </row>
    <row r="408" spans="1:22" x14ac:dyDescent="0.2">
      <c r="A408" s="50">
        <v>406</v>
      </c>
      <c r="B408" s="232">
        <v>44049</v>
      </c>
      <c r="C408" s="233">
        <v>30</v>
      </c>
      <c r="D408" s="234" t="s">
        <v>799</v>
      </c>
      <c r="E408" s="235">
        <v>3</v>
      </c>
      <c r="F408" s="235">
        <v>13</v>
      </c>
      <c r="G408" s="235">
        <v>27</v>
      </c>
      <c r="H408" s="235">
        <v>34</v>
      </c>
      <c r="I408" s="235">
        <v>40</v>
      </c>
      <c r="J408" s="235">
        <v>47</v>
      </c>
      <c r="P408" s="147"/>
      <c r="Q408" s="50">
        <v>2</v>
      </c>
      <c r="S408" s="229">
        <v>2</v>
      </c>
      <c r="T408" s="229">
        <v>0</v>
      </c>
      <c r="U408" s="50">
        <v>1</v>
      </c>
      <c r="V408" s="50">
        <v>400</v>
      </c>
    </row>
    <row r="409" spans="1:22" x14ac:dyDescent="0.2">
      <c r="A409" s="50">
        <v>407</v>
      </c>
      <c r="B409" s="232">
        <v>44049</v>
      </c>
      <c r="C409" s="233">
        <v>30</v>
      </c>
      <c r="D409" s="234" t="s">
        <v>799</v>
      </c>
      <c r="E409" s="235">
        <v>3</v>
      </c>
      <c r="F409" s="235">
        <v>13</v>
      </c>
      <c r="G409" s="235">
        <v>27</v>
      </c>
      <c r="H409" s="235">
        <v>34</v>
      </c>
      <c r="I409" s="235">
        <v>42</v>
      </c>
      <c r="J409" s="235">
        <v>46</v>
      </c>
      <c r="P409" s="147"/>
      <c r="Q409" s="50">
        <v>2</v>
      </c>
      <c r="S409" s="229">
        <v>2</v>
      </c>
      <c r="T409" s="229">
        <v>0</v>
      </c>
      <c r="U409" s="50">
        <v>1</v>
      </c>
      <c r="V409" s="50">
        <v>400</v>
      </c>
    </row>
    <row r="410" spans="1:22" x14ac:dyDescent="0.2">
      <c r="A410" s="50">
        <v>408</v>
      </c>
      <c r="B410" s="232">
        <v>44049</v>
      </c>
      <c r="C410" s="233">
        <v>30</v>
      </c>
      <c r="D410" s="234" t="s">
        <v>799</v>
      </c>
      <c r="E410" s="235">
        <v>3</v>
      </c>
      <c r="F410" s="235">
        <v>13</v>
      </c>
      <c r="G410" s="235">
        <v>27</v>
      </c>
      <c r="H410" s="235">
        <v>34</v>
      </c>
      <c r="I410" s="235">
        <v>42</v>
      </c>
      <c r="J410" s="235">
        <v>47</v>
      </c>
      <c r="P410" s="147"/>
      <c r="Q410" s="50">
        <v>3</v>
      </c>
      <c r="S410" s="229">
        <v>2</v>
      </c>
      <c r="T410" s="229">
        <v>0</v>
      </c>
      <c r="U410" s="50">
        <v>1</v>
      </c>
      <c r="V410" s="50">
        <v>800</v>
      </c>
    </row>
    <row r="411" spans="1:22" x14ac:dyDescent="0.2">
      <c r="A411" s="50">
        <v>409</v>
      </c>
      <c r="B411" s="232">
        <v>44049</v>
      </c>
      <c r="C411" s="233">
        <v>30</v>
      </c>
      <c r="D411" s="234" t="s">
        <v>799</v>
      </c>
      <c r="E411" s="235">
        <v>3</v>
      </c>
      <c r="F411" s="235">
        <v>13</v>
      </c>
      <c r="G411" s="235">
        <v>27</v>
      </c>
      <c r="H411" s="235">
        <v>34</v>
      </c>
      <c r="I411" s="235">
        <v>46</v>
      </c>
      <c r="J411" s="235">
        <v>47</v>
      </c>
      <c r="P411" s="147"/>
      <c r="Q411" s="50">
        <v>2</v>
      </c>
      <c r="S411" s="229">
        <v>2</v>
      </c>
      <c r="T411" s="229">
        <v>0</v>
      </c>
      <c r="U411" s="50">
        <v>1</v>
      </c>
      <c r="V411" s="50">
        <v>400</v>
      </c>
    </row>
    <row r="412" spans="1:22" x14ac:dyDescent="0.2">
      <c r="A412" s="50">
        <v>410</v>
      </c>
      <c r="B412" s="232">
        <v>44049</v>
      </c>
      <c r="C412" s="233">
        <v>30</v>
      </c>
      <c r="D412" s="234" t="s">
        <v>799</v>
      </c>
      <c r="E412" s="235">
        <v>3</v>
      </c>
      <c r="F412" s="235">
        <v>13</v>
      </c>
      <c r="G412" s="235">
        <v>27</v>
      </c>
      <c r="H412" s="235">
        <v>36</v>
      </c>
      <c r="I412" s="235">
        <v>40</v>
      </c>
      <c r="J412" s="235">
        <v>42</v>
      </c>
      <c r="P412" s="147"/>
      <c r="Q412" s="50">
        <v>2</v>
      </c>
      <c r="S412" s="229">
        <v>2</v>
      </c>
      <c r="T412" s="229">
        <v>0</v>
      </c>
      <c r="U412" s="50">
        <v>1</v>
      </c>
      <c r="V412" s="50">
        <v>400</v>
      </c>
    </row>
    <row r="413" spans="1:22" x14ac:dyDescent="0.2">
      <c r="A413" s="50">
        <v>411</v>
      </c>
      <c r="B413" s="232">
        <v>44049</v>
      </c>
      <c r="C413" s="233">
        <v>30</v>
      </c>
      <c r="D413" s="234" t="s">
        <v>799</v>
      </c>
      <c r="E413" s="235">
        <v>3</v>
      </c>
      <c r="F413" s="235">
        <v>13</v>
      </c>
      <c r="G413" s="235">
        <v>27</v>
      </c>
      <c r="H413" s="235">
        <v>36</v>
      </c>
      <c r="I413" s="235">
        <v>40</v>
      </c>
      <c r="J413" s="235">
        <v>46</v>
      </c>
      <c r="P413" s="147"/>
      <c r="Q413" s="50">
        <v>1</v>
      </c>
      <c r="S413" s="229">
        <v>2</v>
      </c>
      <c r="T413" s="229">
        <v>0</v>
      </c>
      <c r="U413" s="50">
        <v>1</v>
      </c>
      <c r="V413" s="50">
        <v>200</v>
      </c>
    </row>
    <row r="414" spans="1:22" x14ac:dyDescent="0.2">
      <c r="A414" s="50">
        <v>412</v>
      </c>
      <c r="B414" s="232">
        <v>44049</v>
      </c>
      <c r="C414" s="233">
        <v>30</v>
      </c>
      <c r="D414" s="234" t="s">
        <v>799</v>
      </c>
      <c r="E414" s="235">
        <v>3</v>
      </c>
      <c r="F414" s="235">
        <v>13</v>
      </c>
      <c r="G414" s="235">
        <v>27</v>
      </c>
      <c r="H414" s="235">
        <v>36</v>
      </c>
      <c r="I414" s="235">
        <v>40</v>
      </c>
      <c r="J414" s="235">
        <v>47</v>
      </c>
      <c r="P414" s="147"/>
      <c r="Q414" s="50">
        <v>2</v>
      </c>
      <c r="S414" s="229">
        <v>2</v>
      </c>
      <c r="T414" s="229">
        <v>0</v>
      </c>
      <c r="U414" s="50">
        <v>1</v>
      </c>
      <c r="V414" s="50">
        <v>400</v>
      </c>
    </row>
    <row r="415" spans="1:22" x14ac:dyDescent="0.2">
      <c r="A415" s="50">
        <v>413</v>
      </c>
      <c r="B415" s="232">
        <v>44049</v>
      </c>
      <c r="C415" s="233">
        <v>30</v>
      </c>
      <c r="D415" s="234" t="s">
        <v>799</v>
      </c>
      <c r="E415" s="235">
        <v>3</v>
      </c>
      <c r="F415" s="235">
        <v>13</v>
      </c>
      <c r="G415" s="235">
        <v>27</v>
      </c>
      <c r="H415" s="235">
        <v>36</v>
      </c>
      <c r="I415" s="235">
        <v>42</v>
      </c>
      <c r="J415" s="235">
        <v>46</v>
      </c>
      <c r="P415" s="147"/>
      <c r="Q415" s="50">
        <v>2</v>
      </c>
      <c r="S415" s="229">
        <v>2</v>
      </c>
      <c r="T415" s="229">
        <v>0</v>
      </c>
      <c r="U415" s="50">
        <v>1</v>
      </c>
      <c r="V415" s="50">
        <v>400</v>
      </c>
    </row>
    <row r="416" spans="1:22" x14ac:dyDescent="0.2">
      <c r="A416" s="50">
        <v>414</v>
      </c>
      <c r="B416" s="232">
        <v>44049</v>
      </c>
      <c r="C416" s="233">
        <v>30</v>
      </c>
      <c r="D416" s="234" t="s">
        <v>799</v>
      </c>
      <c r="E416" s="235">
        <v>3</v>
      </c>
      <c r="F416" s="235">
        <v>13</v>
      </c>
      <c r="G416" s="235">
        <v>27</v>
      </c>
      <c r="H416" s="235">
        <v>36</v>
      </c>
      <c r="I416" s="235">
        <v>42</v>
      </c>
      <c r="J416" s="235">
        <v>47</v>
      </c>
      <c r="P416" s="147"/>
      <c r="Q416" s="50">
        <v>3</v>
      </c>
      <c r="S416" s="229">
        <v>2</v>
      </c>
      <c r="T416" s="229">
        <v>0</v>
      </c>
      <c r="U416" s="50">
        <v>1</v>
      </c>
      <c r="V416" s="50">
        <v>800</v>
      </c>
    </row>
    <row r="417" spans="1:22" x14ac:dyDescent="0.2">
      <c r="A417" s="50">
        <v>415</v>
      </c>
      <c r="B417" s="232">
        <v>44049</v>
      </c>
      <c r="C417" s="233">
        <v>30</v>
      </c>
      <c r="D417" s="234" t="s">
        <v>799</v>
      </c>
      <c r="E417" s="235">
        <v>3</v>
      </c>
      <c r="F417" s="235">
        <v>13</v>
      </c>
      <c r="G417" s="235">
        <v>27</v>
      </c>
      <c r="H417" s="235">
        <v>36</v>
      </c>
      <c r="I417" s="235">
        <v>46</v>
      </c>
      <c r="J417" s="235">
        <v>47</v>
      </c>
      <c r="P417" s="147"/>
      <c r="Q417" s="50">
        <v>2</v>
      </c>
      <c r="S417" s="229">
        <v>2</v>
      </c>
      <c r="T417" s="229">
        <v>0</v>
      </c>
      <c r="U417" s="50">
        <v>1</v>
      </c>
      <c r="V417" s="50">
        <v>400</v>
      </c>
    </row>
    <row r="418" spans="1:22" x14ac:dyDescent="0.2">
      <c r="A418" s="50">
        <v>416</v>
      </c>
      <c r="B418" s="232">
        <v>44049</v>
      </c>
      <c r="C418" s="233">
        <v>30</v>
      </c>
      <c r="D418" s="234" t="s">
        <v>799</v>
      </c>
      <c r="E418" s="235">
        <v>3</v>
      </c>
      <c r="F418" s="235">
        <v>13</v>
      </c>
      <c r="G418" s="235">
        <v>34</v>
      </c>
      <c r="H418" s="235">
        <v>36</v>
      </c>
      <c r="I418" s="235">
        <v>40</v>
      </c>
      <c r="J418" s="235">
        <v>42</v>
      </c>
      <c r="P418" s="147"/>
      <c r="Q418" s="50">
        <v>1</v>
      </c>
      <c r="S418" s="229">
        <v>2</v>
      </c>
      <c r="T418" s="229">
        <v>0</v>
      </c>
      <c r="U418" s="50">
        <v>1</v>
      </c>
      <c r="V418" s="50">
        <v>200</v>
      </c>
    </row>
    <row r="419" spans="1:22" x14ac:dyDescent="0.2">
      <c r="A419" s="50">
        <v>417</v>
      </c>
      <c r="B419" s="232">
        <v>44049</v>
      </c>
      <c r="C419" s="233">
        <v>30</v>
      </c>
      <c r="D419" s="234" t="s">
        <v>799</v>
      </c>
      <c r="E419" s="235">
        <v>3</v>
      </c>
      <c r="F419" s="235">
        <v>13</v>
      </c>
      <c r="G419" s="235">
        <v>34</v>
      </c>
      <c r="H419" s="235">
        <v>36</v>
      </c>
      <c r="I419" s="235">
        <v>40</v>
      </c>
      <c r="J419" s="235">
        <v>46</v>
      </c>
      <c r="P419" s="147"/>
      <c r="S419" s="229">
        <v>2</v>
      </c>
      <c r="T419" s="229">
        <v>0</v>
      </c>
      <c r="U419" s="50">
        <v>0</v>
      </c>
      <c r="V419" s="50">
        <v>0</v>
      </c>
    </row>
    <row r="420" spans="1:22" x14ac:dyDescent="0.2">
      <c r="A420" s="50">
        <v>418</v>
      </c>
      <c r="B420" s="232">
        <v>44049</v>
      </c>
      <c r="C420" s="233">
        <v>30</v>
      </c>
      <c r="D420" s="234" t="s">
        <v>799</v>
      </c>
      <c r="E420" s="235">
        <v>3</v>
      </c>
      <c r="F420" s="235">
        <v>13</v>
      </c>
      <c r="G420" s="235">
        <v>34</v>
      </c>
      <c r="H420" s="235">
        <v>36</v>
      </c>
      <c r="I420" s="235">
        <v>40</v>
      </c>
      <c r="J420" s="235">
        <v>47</v>
      </c>
      <c r="P420" s="147"/>
      <c r="Q420" s="50">
        <v>1</v>
      </c>
      <c r="S420" s="229">
        <v>2</v>
      </c>
      <c r="T420" s="229">
        <v>0</v>
      </c>
      <c r="U420" s="50">
        <v>1</v>
      </c>
      <c r="V420" s="50">
        <v>200</v>
      </c>
    </row>
    <row r="421" spans="1:22" x14ac:dyDescent="0.2">
      <c r="A421" s="50">
        <v>419</v>
      </c>
      <c r="B421" s="232">
        <v>44049</v>
      </c>
      <c r="C421" s="233">
        <v>30</v>
      </c>
      <c r="D421" s="234" t="s">
        <v>799</v>
      </c>
      <c r="E421" s="235">
        <v>3</v>
      </c>
      <c r="F421" s="235">
        <v>13</v>
      </c>
      <c r="G421" s="235">
        <v>34</v>
      </c>
      <c r="H421" s="235">
        <v>36</v>
      </c>
      <c r="I421" s="235">
        <v>42</v>
      </c>
      <c r="J421" s="235">
        <v>46</v>
      </c>
      <c r="P421" s="147"/>
      <c r="Q421" s="50">
        <v>1</v>
      </c>
      <c r="S421" s="229">
        <v>2</v>
      </c>
      <c r="T421" s="229">
        <v>0</v>
      </c>
      <c r="U421" s="50">
        <v>1</v>
      </c>
      <c r="V421" s="50">
        <v>200</v>
      </c>
    </row>
    <row r="422" spans="1:22" x14ac:dyDescent="0.2">
      <c r="A422" s="50">
        <v>420</v>
      </c>
      <c r="B422" s="232">
        <v>44049</v>
      </c>
      <c r="C422" s="233">
        <v>30</v>
      </c>
      <c r="D422" s="234" t="s">
        <v>799</v>
      </c>
      <c r="E422" s="235">
        <v>3</v>
      </c>
      <c r="F422" s="235">
        <v>13</v>
      </c>
      <c r="G422" s="235">
        <v>34</v>
      </c>
      <c r="H422" s="235">
        <v>36</v>
      </c>
      <c r="I422" s="235">
        <v>42</v>
      </c>
      <c r="J422" s="235">
        <v>47</v>
      </c>
      <c r="P422" s="147"/>
      <c r="Q422" s="50">
        <v>2</v>
      </c>
      <c r="S422" s="229">
        <v>2</v>
      </c>
      <c r="T422" s="229">
        <v>0</v>
      </c>
      <c r="U422" s="50">
        <v>1</v>
      </c>
      <c r="V422" s="50">
        <v>400</v>
      </c>
    </row>
    <row r="423" spans="1:22" x14ac:dyDescent="0.2">
      <c r="A423" s="50">
        <v>421</v>
      </c>
      <c r="B423" s="232">
        <v>44049</v>
      </c>
      <c r="C423" s="233">
        <v>30</v>
      </c>
      <c r="D423" s="234" t="s">
        <v>799</v>
      </c>
      <c r="E423" s="235">
        <v>3</v>
      </c>
      <c r="F423" s="235">
        <v>13</v>
      </c>
      <c r="G423" s="235">
        <v>34</v>
      </c>
      <c r="H423" s="235">
        <v>36</v>
      </c>
      <c r="I423" s="235">
        <v>46</v>
      </c>
      <c r="J423" s="235">
        <v>47</v>
      </c>
      <c r="P423" s="147"/>
      <c r="Q423" s="50">
        <v>1</v>
      </c>
      <c r="S423" s="229">
        <v>2</v>
      </c>
      <c r="T423" s="229">
        <v>0</v>
      </c>
      <c r="U423" s="50">
        <v>1</v>
      </c>
      <c r="V423" s="50">
        <v>200</v>
      </c>
    </row>
    <row r="424" spans="1:22" x14ac:dyDescent="0.2">
      <c r="A424" s="50">
        <v>422</v>
      </c>
      <c r="B424" s="232">
        <v>44049</v>
      </c>
      <c r="C424" s="233">
        <v>30</v>
      </c>
      <c r="D424" s="234" t="s">
        <v>799</v>
      </c>
      <c r="E424" s="235">
        <v>3</v>
      </c>
      <c r="F424" s="235">
        <v>14</v>
      </c>
      <c r="G424" s="235">
        <v>27</v>
      </c>
      <c r="H424" s="235">
        <v>34</v>
      </c>
      <c r="I424" s="235">
        <v>36</v>
      </c>
      <c r="J424" s="235">
        <v>40</v>
      </c>
      <c r="P424" s="147"/>
      <c r="Q424" s="50">
        <v>1</v>
      </c>
      <c r="S424" s="229">
        <v>2</v>
      </c>
      <c r="T424" s="229">
        <v>0</v>
      </c>
      <c r="U424" s="50">
        <v>1</v>
      </c>
      <c r="V424" s="50">
        <v>200</v>
      </c>
    </row>
    <row r="425" spans="1:22" x14ac:dyDescent="0.2">
      <c r="A425" s="50">
        <v>423</v>
      </c>
      <c r="B425" s="232">
        <v>44049</v>
      </c>
      <c r="C425" s="233">
        <v>30</v>
      </c>
      <c r="D425" s="234" t="s">
        <v>799</v>
      </c>
      <c r="E425" s="235">
        <v>3</v>
      </c>
      <c r="F425" s="235">
        <v>14</v>
      </c>
      <c r="G425" s="235">
        <v>27</v>
      </c>
      <c r="H425" s="235">
        <v>34</v>
      </c>
      <c r="I425" s="235">
        <v>36</v>
      </c>
      <c r="J425" s="235">
        <v>42</v>
      </c>
      <c r="P425" s="147"/>
      <c r="Q425" s="50">
        <v>2</v>
      </c>
      <c r="S425" s="229">
        <v>2</v>
      </c>
      <c r="T425" s="229">
        <v>0</v>
      </c>
      <c r="U425" s="50">
        <v>1</v>
      </c>
      <c r="V425" s="50">
        <v>400</v>
      </c>
    </row>
    <row r="426" spans="1:22" x14ac:dyDescent="0.2">
      <c r="A426" s="50">
        <v>424</v>
      </c>
      <c r="B426" s="232">
        <v>44049</v>
      </c>
      <c r="C426" s="233">
        <v>30</v>
      </c>
      <c r="D426" s="234" t="s">
        <v>799</v>
      </c>
      <c r="E426" s="235">
        <v>3</v>
      </c>
      <c r="F426" s="235">
        <v>14</v>
      </c>
      <c r="G426" s="235">
        <v>27</v>
      </c>
      <c r="H426" s="235">
        <v>34</v>
      </c>
      <c r="I426" s="235">
        <v>36</v>
      </c>
      <c r="J426" s="235">
        <v>46</v>
      </c>
      <c r="P426" s="147"/>
      <c r="Q426" s="50">
        <v>1</v>
      </c>
      <c r="S426" s="229">
        <v>2</v>
      </c>
      <c r="T426" s="229">
        <v>0</v>
      </c>
      <c r="U426" s="50">
        <v>1</v>
      </c>
      <c r="V426" s="50">
        <v>200</v>
      </c>
    </row>
    <row r="427" spans="1:22" x14ac:dyDescent="0.2">
      <c r="A427" s="50">
        <v>425</v>
      </c>
      <c r="B427" s="232">
        <v>44049</v>
      </c>
      <c r="C427" s="233">
        <v>30</v>
      </c>
      <c r="D427" s="234" t="s">
        <v>799</v>
      </c>
      <c r="E427" s="235">
        <v>3</v>
      </c>
      <c r="F427" s="235">
        <v>14</v>
      </c>
      <c r="G427" s="235">
        <v>27</v>
      </c>
      <c r="H427" s="235">
        <v>34</v>
      </c>
      <c r="I427" s="235">
        <v>36</v>
      </c>
      <c r="J427" s="235">
        <v>47</v>
      </c>
      <c r="P427" s="147"/>
      <c r="Q427" s="50">
        <v>2</v>
      </c>
      <c r="S427" s="229">
        <v>2</v>
      </c>
      <c r="T427" s="229">
        <v>0</v>
      </c>
      <c r="U427" s="50">
        <v>1</v>
      </c>
      <c r="V427" s="50">
        <v>400</v>
      </c>
    </row>
    <row r="428" spans="1:22" x14ac:dyDescent="0.2">
      <c r="A428" s="50">
        <v>426</v>
      </c>
      <c r="B428" s="232">
        <v>44049</v>
      </c>
      <c r="C428" s="233">
        <v>30</v>
      </c>
      <c r="D428" s="234" t="s">
        <v>799</v>
      </c>
      <c r="E428" s="235">
        <v>3</v>
      </c>
      <c r="F428" s="235">
        <v>14</v>
      </c>
      <c r="G428" s="235">
        <v>27</v>
      </c>
      <c r="H428" s="235">
        <v>34</v>
      </c>
      <c r="I428" s="235">
        <v>40</v>
      </c>
      <c r="J428" s="235">
        <v>42</v>
      </c>
      <c r="P428" s="147"/>
      <c r="Q428" s="50">
        <v>2</v>
      </c>
      <c r="S428" s="229">
        <v>2</v>
      </c>
      <c r="T428" s="229">
        <v>0</v>
      </c>
      <c r="U428" s="50">
        <v>1</v>
      </c>
      <c r="V428" s="50">
        <v>400</v>
      </c>
    </row>
    <row r="429" spans="1:22" x14ac:dyDescent="0.2">
      <c r="A429" s="50">
        <v>427</v>
      </c>
      <c r="B429" s="232">
        <v>44049</v>
      </c>
      <c r="C429" s="233">
        <v>30</v>
      </c>
      <c r="D429" s="234" t="s">
        <v>799</v>
      </c>
      <c r="E429" s="235">
        <v>3</v>
      </c>
      <c r="F429" s="235">
        <v>14</v>
      </c>
      <c r="G429" s="235">
        <v>27</v>
      </c>
      <c r="H429" s="235">
        <v>34</v>
      </c>
      <c r="I429" s="235">
        <v>40</v>
      </c>
      <c r="J429" s="235">
        <v>46</v>
      </c>
      <c r="P429" s="147"/>
      <c r="Q429" s="50">
        <v>1</v>
      </c>
      <c r="S429" s="229">
        <v>2</v>
      </c>
      <c r="T429" s="229">
        <v>0</v>
      </c>
      <c r="U429" s="50">
        <v>1</v>
      </c>
      <c r="V429" s="50">
        <v>200</v>
      </c>
    </row>
    <row r="430" spans="1:22" x14ac:dyDescent="0.2">
      <c r="A430" s="50">
        <v>428</v>
      </c>
      <c r="B430" s="232">
        <v>44049</v>
      </c>
      <c r="C430" s="233">
        <v>30</v>
      </c>
      <c r="D430" s="234" t="s">
        <v>799</v>
      </c>
      <c r="E430" s="235">
        <v>3</v>
      </c>
      <c r="F430" s="235">
        <v>14</v>
      </c>
      <c r="G430" s="235">
        <v>27</v>
      </c>
      <c r="H430" s="235">
        <v>34</v>
      </c>
      <c r="I430" s="235">
        <v>40</v>
      </c>
      <c r="J430" s="235">
        <v>47</v>
      </c>
      <c r="P430" s="147"/>
      <c r="Q430" s="50">
        <v>2</v>
      </c>
      <c r="S430" s="229">
        <v>2</v>
      </c>
      <c r="T430" s="229">
        <v>0</v>
      </c>
      <c r="U430" s="50">
        <v>1</v>
      </c>
      <c r="V430" s="50">
        <v>400</v>
      </c>
    </row>
    <row r="431" spans="1:22" x14ac:dyDescent="0.2">
      <c r="A431" s="50">
        <v>429</v>
      </c>
      <c r="B431" s="232">
        <v>44049</v>
      </c>
      <c r="C431" s="233">
        <v>30</v>
      </c>
      <c r="D431" s="234" t="s">
        <v>799</v>
      </c>
      <c r="E431" s="235">
        <v>3</v>
      </c>
      <c r="F431" s="235">
        <v>14</v>
      </c>
      <c r="G431" s="235">
        <v>27</v>
      </c>
      <c r="H431" s="235">
        <v>34</v>
      </c>
      <c r="I431" s="235">
        <v>42</v>
      </c>
      <c r="J431" s="235">
        <v>46</v>
      </c>
      <c r="P431" s="147"/>
      <c r="Q431" s="50">
        <v>2</v>
      </c>
      <c r="S431" s="229">
        <v>2</v>
      </c>
      <c r="T431" s="229">
        <v>0</v>
      </c>
      <c r="U431" s="50">
        <v>1</v>
      </c>
      <c r="V431" s="50">
        <v>400</v>
      </c>
    </row>
    <row r="432" spans="1:22" x14ac:dyDescent="0.2">
      <c r="A432" s="50">
        <v>430</v>
      </c>
      <c r="B432" s="232">
        <v>44049</v>
      </c>
      <c r="C432" s="233">
        <v>30</v>
      </c>
      <c r="D432" s="234" t="s">
        <v>799</v>
      </c>
      <c r="E432" s="235">
        <v>3</v>
      </c>
      <c r="F432" s="235">
        <v>14</v>
      </c>
      <c r="G432" s="235">
        <v>27</v>
      </c>
      <c r="H432" s="235">
        <v>34</v>
      </c>
      <c r="I432" s="235">
        <v>42</v>
      </c>
      <c r="J432" s="235">
        <v>47</v>
      </c>
      <c r="P432" s="147"/>
      <c r="Q432" s="50">
        <v>3</v>
      </c>
      <c r="S432" s="229">
        <v>2</v>
      </c>
      <c r="T432" s="229">
        <v>0</v>
      </c>
      <c r="U432" s="50">
        <v>1</v>
      </c>
      <c r="V432" s="50">
        <v>800</v>
      </c>
    </row>
    <row r="433" spans="1:22" x14ac:dyDescent="0.2">
      <c r="A433" s="50">
        <v>431</v>
      </c>
      <c r="B433" s="232">
        <v>44049</v>
      </c>
      <c r="C433" s="233">
        <v>30</v>
      </c>
      <c r="D433" s="234" t="s">
        <v>799</v>
      </c>
      <c r="E433" s="235">
        <v>3</v>
      </c>
      <c r="F433" s="235">
        <v>14</v>
      </c>
      <c r="G433" s="235">
        <v>27</v>
      </c>
      <c r="H433" s="235">
        <v>34</v>
      </c>
      <c r="I433" s="235">
        <v>46</v>
      </c>
      <c r="J433" s="235">
        <v>47</v>
      </c>
      <c r="P433" s="147"/>
      <c r="Q433" s="50">
        <v>2</v>
      </c>
      <c r="S433" s="229">
        <v>2</v>
      </c>
      <c r="T433" s="229">
        <v>0</v>
      </c>
      <c r="U433" s="50">
        <v>1</v>
      </c>
      <c r="V433" s="50">
        <v>400</v>
      </c>
    </row>
    <row r="434" spans="1:22" x14ac:dyDescent="0.2">
      <c r="A434" s="50">
        <v>432</v>
      </c>
      <c r="B434" s="232">
        <v>44049</v>
      </c>
      <c r="C434" s="233">
        <v>30</v>
      </c>
      <c r="D434" s="234" t="s">
        <v>799</v>
      </c>
      <c r="E434" s="235">
        <v>3</v>
      </c>
      <c r="F434" s="235">
        <v>14</v>
      </c>
      <c r="G434" s="235">
        <v>27</v>
      </c>
      <c r="H434" s="235">
        <v>36</v>
      </c>
      <c r="I434" s="235">
        <v>40</v>
      </c>
      <c r="J434" s="235">
        <v>42</v>
      </c>
      <c r="P434" s="147"/>
      <c r="Q434" s="50">
        <v>2</v>
      </c>
      <c r="S434" s="229">
        <v>2</v>
      </c>
      <c r="T434" s="229">
        <v>0</v>
      </c>
      <c r="U434" s="50">
        <v>1</v>
      </c>
      <c r="V434" s="50">
        <v>400</v>
      </c>
    </row>
    <row r="435" spans="1:22" x14ac:dyDescent="0.2">
      <c r="A435" s="50">
        <v>433</v>
      </c>
      <c r="B435" s="232">
        <v>44049</v>
      </c>
      <c r="C435" s="233">
        <v>30</v>
      </c>
      <c r="D435" s="234" t="s">
        <v>799</v>
      </c>
      <c r="E435" s="235">
        <v>3</v>
      </c>
      <c r="F435" s="235">
        <v>14</v>
      </c>
      <c r="G435" s="235">
        <v>27</v>
      </c>
      <c r="H435" s="235">
        <v>36</v>
      </c>
      <c r="I435" s="235">
        <v>40</v>
      </c>
      <c r="J435" s="235">
        <v>46</v>
      </c>
      <c r="P435" s="147"/>
      <c r="Q435" s="50">
        <v>1</v>
      </c>
      <c r="S435" s="229">
        <v>2</v>
      </c>
      <c r="T435" s="229">
        <v>0</v>
      </c>
      <c r="U435" s="50">
        <v>1</v>
      </c>
      <c r="V435" s="50">
        <v>200</v>
      </c>
    </row>
    <row r="436" spans="1:22" x14ac:dyDescent="0.2">
      <c r="A436" s="50">
        <v>434</v>
      </c>
      <c r="B436" s="232">
        <v>44049</v>
      </c>
      <c r="C436" s="233">
        <v>30</v>
      </c>
      <c r="D436" s="234" t="s">
        <v>799</v>
      </c>
      <c r="E436" s="235">
        <v>3</v>
      </c>
      <c r="F436" s="235">
        <v>14</v>
      </c>
      <c r="G436" s="235">
        <v>27</v>
      </c>
      <c r="H436" s="235">
        <v>36</v>
      </c>
      <c r="I436" s="235">
        <v>40</v>
      </c>
      <c r="J436" s="235">
        <v>47</v>
      </c>
      <c r="P436" s="147"/>
      <c r="Q436" s="50">
        <v>2</v>
      </c>
      <c r="S436" s="229">
        <v>2</v>
      </c>
      <c r="T436" s="229">
        <v>0</v>
      </c>
      <c r="U436" s="50">
        <v>1</v>
      </c>
      <c r="V436" s="50">
        <v>400</v>
      </c>
    </row>
    <row r="437" spans="1:22" x14ac:dyDescent="0.2">
      <c r="A437" s="50">
        <v>435</v>
      </c>
      <c r="B437" s="232">
        <v>44049</v>
      </c>
      <c r="C437" s="233">
        <v>30</v>
      </c>
      <c r="D437" s="234" t="s">
        <v>799</v>
      </c>
      <c r="E437" s="235">
        <v>3</v>
      </c>
      <c r="F437" s="235">
        <v>14</v>
      </c>
      <c r="G437" s="235">
        <v>27</v>
      </c>
      <c r="H437" s="235">
        <v>36</v>
      </c>
      <c r="I437" s="235">
        <v>42</v>
      </c>
      <c r="J437" s="235">
        <v>46</v>
      </c>
      <c r="P437" s="147"/>
      <c r="Q437" s="50">
        <v>2</v>
      </c>
      <c r="S437" s="229">
        <v>2</v>
      </c>
      <c r="T437" s="229">
        <v>0</v>
      </c>
      <c r="U437" s="50">
        <v>1</v>
      </c>
      <c r="V437" s="50">
        <v>400</v>
      </c>
    </row>
    <row r="438" spans="1:22" x14ac:dyDescent="0.2">
      <c r="A438" s="50">
        <v>436</v>
      </c>
      <c r="B438" s="232">
        <v>44049</v>
      </c>
      <c r="C438" s="233">
        <v>30</v>
      </c>
      <c r="D438" s="234" t="s">
        <v>799</v>
      </c>
      <c r="E438" s="235">
        <v>3</v>
      </c>
      <c r="F438" s="235">
        <v>14</v>
      </c>
      <c r="G438" s="235">
        <v>27</v>
      </c>
      <c r="H438" s="235">
        <v>36</v>
      </c>
      <c r="I438" s="235">
        <v>42</v>
      </c>
      <c r="J438" s="235">
        <v>47</v>
      </c>
      <c r="P438" s="147"/>
      <c r="Q438" s="50">
        <v>3</v>
      </c>
      <c r="S438" s="229">
        <v>2</v>
      </c>
      <c r="T438" s="229">
        <v>0</v>
      </c>
      <c r="U438" s="50">
        <v>1</v>
      </c>
      <c r="V438" s="50">
        <v>800</v>
      </c>
    </row>
    <row r="439" spans="1:22" x14ac:dyDescent="0.2">
      <c r="A439" s="50">
        <v>437</v>
      </c>
      <c r="B439" s="232">
        <v>44049</v>
      </c>
      <c r="C439" s="233">
        <v>30</v>
      </c>
      <c r="D439" s="234" t="s">
        <v>799</v>
      </c>
      <c r="E439" s="235">
        <v>3</v>
      </c>
      <c r="F439" s="235">
        <v>14</v>
      </c>
      <c r="G439" s="235">
        <v>27</v>
      </c>
      <c r="H439" s="235">
        <v>36</v>
      </c>
      <c r="I439" s="235">
        <v>46</v>
      </c>
      <c r="J439" s="235">
        <v>47</v>
      </c>
      <c r="P439" s="147"/>
      <c r="Q439" s="50">
        <v>2</v>
      </c>
      <c r="S439" s="229">
        <v>2</v>
      </c>
      <c r="T439" s="229">
        <v>0</v>
      </c>
      <c r="U439" s="50">
        <v>1</v>
      </c>
      <c r="V439" s="50">
        <v>400</v>
      </c>
    </row>
    <row r="440" spans="1:22" x14ac:dyDescent="0.2">
      <c r="A440" s="50">
        <v>438</v>
      </c>
      <c r="B440" s="232">
        <v>44049</v>
      </c>
      <c r="C440" s="233">
        <v>30</v>
      </c>
      <c r="D440" s="234" t="s">
        <v>799</v>
      </c>
      <c r="E440" s="235">
        <v>3</v>
      </c>
      <c r="F440" s="235">
        <v>14</v>
      </c>
      <c r="G440" s="235">
        <v>34</v>
      </c>
      <c r="H440" s="235">
        <v>36</v>
      </c>
      <c r="I440" s="235">
        <v>40</v>
      </c>
      <c r="J440" s="235">
        <v>47</v>
      </c>
      <c r="P440" s="147"/>
      <c r="Q440" s="50">
        <v>1</v>
      </c>
      <c r="S440" s="229">
        <v>2</v>
      </c>
      <c r="T440" s="229">
        <v>0</v>
      </c>
      <c r="U440" s="50">
        <v>1</v>
      </c>
      <c r="V440" s="50">
        <v>200</v>
      </c>
    </row>
    <row r="441" spans="1:22" x14ac:dyDescent="0.2">
      <c r="A441" s="50">
        <v>439</v>
      </c>
      <c r="B441" s="232">
        <v>44049</v>
      </c>
      <c r="C441" s="233">
        <v>30</v>
      </c>
      <c r="D441" s="234" t="s">
        <v>799</v>
      </c>
      <c r="E441" s="235">
        <v>3</v>
      </c>
      <c r="F441" s="235">
        <v>14</v>
      </c>
      <c r="G441" s="235">
        <v>34</v>
      </c>
      <c r="H441" s="235">
        <v>36</v>
      </c>
      <c r="I441" s="235">
        <v>42</v>
      </c>
      <c r="J441" s="235">
        <v>47</v>
      </c>
      <c r="P441" s="147"/>
      <c r="Q441" s="50">
        <v>2</v>
      </c>
      <c r="S441" s="229">
        <v>2</v>
      </c>
      <c r="T441" s="229">
        <v>0</v>
      </c>
      <c r="U441" s="50">
        <v>1</v>
      </c>
      <c r="V441" s="50">
        <v>400</v>
      </c>
    </row>
    <row r="442" spans="1:22" x14ac:dyDescent="0.2">
      <c r="A442" s="50">
        <v>440</v>
      </c>
      <c r="B442" s="232">
        <v>44049</v>
      </c>
      <c r="C442" s="233">
        <v>30</v>
      </c>
      <c r="D442" s="234" t="s">
        <v>799</v>
      </c>
      <c r="E442" s="235">
        <v>3</v>
      </c>
      <c r="F442" s="235">
        <v>14</v>
      </c>
      <c r="G442" s="235">
        <v>34</v>
      </c>
      <c r="H442" s="235">
        <v>36</v>
      </c>
      <c r="I442" s="235">
        <v>46</v>
      </c>
      <c r="J442" s="235">
        <v>47</v>
      </c>
      <c r="P442" s="147"/>
      <c r="Q442" s="50">
        <v>1</v>
      </c>
      <c r="S442" s="229">
        <v>2</v>
      </c>
      <c r="T442" s="229">
        <v>0</v>
      </c>
      <c r="U442" s="50">
        <v>1</v>
      </c>
      <c r="V442" s="50">
        <v>200</v>
      </c>
    </row>
    <row r="443" spans="1:22" x14ac:dyDescent="0.2">
      <c r="A443" s="50">
        <v>441</v>
      </c>
      <c r="B443" s="232">
        <v>44049</v>
      </c>
      <c r="C443" s="233">
        <v>30</v>
      </c>
      <c r="D443" s="234" t="s">
        <v>799</v>
      </c>
      <c r="E443" s="235">
        <v>7</v>
      </c>
      <c r="F443" s="235">
        <v>9</v>
      </c>
      <c r="G443" s="235">
        <v>12</v>
      </c>
      <c r="H443" s="235">
        <v>13</v>
      </c>
      <c r="I443" s="235">
        <v>27</v>
      </c>
      <c r="J443" s="235">
        <v>34</v>
      </c>
      <c r="P443" s="147"/>
      <c r="Q443" s="50">
        <v>2</v>
      </c>
      <c r="S443" s="229">
        <v>2</v>
      </c>
      <c r="T443" s="229">
        <v>0</v>
      </c>
      <c r="U443" s="50">
        <v>1</v>
      </c>
      <c r="V443" s="50">
        <v>400</v>
      </c>
    </row>
    <row r="444" spans="1:22" x14ac:dyDescent="0.2">
      <c r="A444" s="50">
        <v>442</v>
      </c>
      <c r="B444" s="232">
        <v>44049</v>
      </c>
      <c r="C444" s="233">
        <v>30</v>
      </c>
      <c r="D444" s="234" t="s">
        <v>799</v>
      </c>
      <c r="E444" s="235">
        <v>7</v>
      </c>
      <c r="F444" s="235">
        <v>9</v>
      </c>
      <c r="G444" s="235">
        <v>12</v>
      </c>
      <c r="H444" s="235">
        <v>13</v>
      </c>
      <c r="I444" s="235">
        <v>27</v>
      </c>
      <c r="J444" s="235">
        <v>36</v>
      </c>
      <c r="P444" s="147"/>
      <c r="Q444" s="50">
        <v>2</v>
      </c>
      <c r="S444" s="229">
        <v>2</v>
      </c>
      <c r="T444" s="229">
        <v>0</v>
      </c>
      <c r="U444" s="50">
        <v>1</v>
      </c>
      <c r="V444" s="50">
        <v>400</v>
      </c>
    </row>
    <row r="445" spans="1:22" x14ac:dyDescent="0.2">
      <c r="A445" s="50">
        <v>443</v>
      </c>
      <c r="B445" s="232">
        <v>44049</v>
      </c>
      <c r="C445" s="233">
        <v>30</v>
      </c>
      <c r="D445" s="234" t="s">
        <v>799</v>
      </c>
      <c r="E445" s="235">
        <v>7</v>
      </c>
      <c r="F445" s="235">
        <v>9</v>
      </c>
      <c r="G445" s="235">
        <v>12</v>
      </c>
      <c r="H445" s="235">
        <v>13</v>
      </c>
      <c r="I445" s="235">
        <v>27</v>
      </c>
      <c r="J445" s="235">
        <v>40</v>
      </c>
      <c r="P445" s="147"/>
      <c r="Q445" s="50">
        <v>2</v>
      </c>
      <c r="S445" s="229">
        <v>2</v>
      </c>
      <c r="T445" s="229">
        <v>0</v>
      </c>
      <c r="U445" s="50">
        <v>1</v>
      </c>
      <c r="V445" s="50">
        <v>400</v>
      </c>
    </row>
    <row r="446" spans="1:22" x14ac:dyDescent="0.2">
      <c r="A446" s="50">
        <v>444</v>
      </c>
      <c r="B446" s="232">
        <v>44049</v>
      </c>
      <c r="C446" s="233">
        <v>30</v>
      </c>
      <c r="D446" s="234" t="s">
        <v>799</v>
      </c>
      <c r="E446" s="235">
        <v>7</v>
      </c>
      <c r="F446" s="235">
        <v>9</v>
      </c>
      <c r="G446" s="235">
        <v>12</v>
      </c>
      <c r="H446" s="235">
        <v>13</v>
      </c>
      <c r="I446" s="235">
        <v>27</v>
      </c>
      <c r="J446" s="235">
        <v>42</v>
      </c>
      <c r="P446" s="147"/>
      <c r="Q446" s="50">
        <v>3</v>
      </c>
      <c r="S446" s="229">
        <v>2</v>
      </c>
      <c r="T446" s="229">
        <v>0</v>
      </c>
      <c r="U446" s="50">
        <v>1</v>
      </c>
      <c r="V446" s="50">
        <v>800</v>
      </c>
    </row>
    <row r="447" spans="1:22" x14ac:dyDescent="0.2">
      <c r="A447" s="50">
        <v>445</v>
      </c>
      <c r="B447" s="232">
        <v>44049</v>
      </c>
      <c r="C447" s="233">
        <v>30</v>
      </c>
      <c r="D447" s="234" t="s">
        <v>799</v>
      </c>
      <c r="E447" s="235">
        <v>7</v>
      </c>
      <c r="F447" s="235">
        <v>9</v>
      </c>
      <c r="G447" s="235">
        <v>12</v>
      </c>
      <c r="H447" s="235">
        <v>13</v>
      </c>
      <c r="I447" s="235">
        <v>27</v>
      </c>
      <c r="J447" s="235">
        <v>46</v>
      </c>
      <c r="P447" s="147"/>
      <c r="Q447" s="50">
        <v>2</v>
      </c>
      <c r="S447" s="229">
        <v>2</v>
      </c>
      <c r="T447" s="229">
        <v>0</v>
      </c>
      <c r="U447" s="50">
        <v>1</v>
      </c>
      <c r="V447" s="50">
        <v>400</v>
      </c>
    </row>
    <row r="448" spans="1:22" x14ac:dyDescent="0.2">
      <c r="A448" s="50">
        <v>446</v>
      </c>
      <c r="B448" s="232">
        <v>44049</v>
      </c>
      <c r="C448" s="233">
        <v>30</v>
      </c>
      <c r="D448" s="234" t="s">
        <v>799</v>
      </c>
      <c r="E448" s="235">
        <v>7</v>
      </c>
      <c r="F448" s="235">
        <v>9</v>
      </c>
      <c r="G448" s="235">
        <v>12</v>
      </c>
      <c r="H448" s="235">
        <v>13</v>
      </c>
      <c r="I448" s="235">
        <v>34</v>
      </c>
      <c r="J448" s="235">
        <v>40</v>
      </c>
      <c r="P448" s="147"/>
      <c r="Q448" s="50">
        <v>1</v>
      </c>
      <c r="S448" s="229">
        <v>2</v>
      </c>
      <c r="T448" s="229">
        <v>0</v>
      </c>
      <c r="U448" s="50">
        <v>1</v>
      </c>
      <c r="V448" s="50">
        <v>200</v>
      </c>
    </row>
    <row r="449" spans="1:22" x14ac:dyDescent="0.2">
      <c r="A449" s="50">
        <v>447</v>
      </c>
      <c r="B449" s="232">
        <v>44049</v>
      </c>
      <c r="C449" s="233">
        <v>30</v>
      </c>
      <c r="D449" s="234" t="s">
        <v>799</v>
      </c>
      <c r="E449" s="235">
        <v>7</v>
      </c>
      <c r="F449" s="235">
        <v>9</v>
      </c>
      <c r="G449" s="235">
        <v>12</v>
      </c>
      <c r="H449" s="235">
        <v>13</v>
      </c>
      <c r="I449" s="235">
        <v>34</v>
      </c>
      <c r="J449" s="235">
        <v>42</v>
      </c>
      <c r="P449" s="147"/>
      <c r="Q449" s="50">
        <v>2</v>
      </c>
      <c r="S449" s="229">
        <v>2</v>
      </c>
      <c r="T449" s="229">
        <v>0</v>
      </c>
      <c r="U449" s="50">
        <v>1</v>
      </c>
      <c r="V449" s="50">
        <v>400</v>
      </c>
    </row>
    <row r="450" spans="1:22" x14ac:dyDescent="0.2">
      <c r="A450" s="50">
        <v>448</v>
      </c>
      <c r="B450" s="232">
        <v>44049</v>
      </c>
      <c r="C450" s="233">
        <v>30</v>
      </c>
      <c r="D450" s="234" t="s">
        <v>799</v>
      </c>
      <c r="E450" s="235">
        <v>7</v>
      </c>
      <c r="F450" s="235">
        <v>9</v>
      </c>
      <c r="G450" s="235">
        <v>12</v>
      </c>
      <c r="H450" s="235">
        <v>13</v>
      </c>
      <c r="I450" s="235">
        <v>34</v>
      </c>
      <c r="J450" s="235">
        <v>46</v>
      </c>
      <c r="P450" s="147"/>
      <c r="Q450" s="50">
        <v>1</v>
      </c>
      <c r="S450" s="229">
        <v>2</v>
      </c>
      <c r="T450" s="229">
        <v>0</v>
      </c>
      <c r="U450" s="50">
        <v>1</v>
      </c>
      <c r="V450" s="50">
        <v>200</v>
      </c>
    </row>
    <row r="451" spans="1:22" x14ac:dyDescent="0.2">
      <c r="A451" s="50">
        <v>449</v>
      </c>
      <c r="B451" s="232">
        <v>44049</v>
      </c>
      <c r="C451" s="233">
        <v>30</v>
      </c>
      <c r="D451" s="234" t="s">
        <v>799</v>
      </c>
      <c r="E451" s="235">
        <v>7</v>
      </c>
      <c r="F451" s="235">
        <v>9</v>
      </c>
      <c r="G451" s="235">
        <v>12</v>
      </c>
      <c r="H451" s="235">
        <v>13</v>
      </c>
      <c r="I451" s="235">
        <v>34</v>
      </c>
      <c r="J451" s="235">
        <v>47</v>
      </c>
      <c r="P451" s="147"/>
      <c r="Q451" s="50">
        <v>2</v>
      </c>
      <c r="S451" s="229">
        <v>2</v>
      </c>
      <c r="T451" s="229">
        <v>0</v>
      </c>
      <c r="U451" s="50">
        <v>1</v>
      </c>
      <c r="V451" s="50">
        <v>400</v>
      </c>
    </row>
    <row r="452" spans="1:22" x14ac:dyDescent="0.2">
      <c r="A452" s="50">
        <v>450</v>
      </c>
      <c r="B452" s="232">
        <v>44049</v>
      </c>
      <c r="C452" s="233">
        <v>30</v>
      </c>
      <c r="D452" s="234" t="s">
        <v>799</v>
      </c>
      <c r="E452" s="235">
        <v>7</v>
      </c>
      <c r="F452" s="235">
        <v>9</v>
      </c>
      <c r="G452" s="235">
        <v>12</v>
      </c>
      <c r="H452" s="235">
        <v>13</v>
      </c>
      <c r="I452" s="235">
        <v>36</v>
      </c>
      <c r="J452" s="235">
        <v>40</v>
      </c>
      <c r="P452" s="147"/>
      <c r="Q452" s="50">
        <v>1</v>
      </c>
      <c r="S452" s="229">
        <v>2</v>
      </c>
      <c r="T452" s="229">
        <v>0</v>
      </c>
      <c r="U452" s="50">
        <v>1</v>
      </c>
      <c r="V452" s="50">
        <v>200</v>
      </c>
    </row>
    <row r="453" spans="1:22" x14ac:dyDescent="0.2">
      <c r="A453" s="50">
        <v>451</v>
      </c>
      <c r="B453" s="232">
        <v>44049</v>
      </c>
      <c r="C453" s="233">
        <v>30</v>
      </c>
      <c r="D453" s="234" t="s">
        <v>799</v>
      </c>
      <c r="E453" s="235">
        <v>7</v>
      </c>
      <c r="F453" s="235">
        <v>9</v>
      </c>
      <c r="G453" s="235">
        <v>12</v>
      </c>
      <c r="H453" s="235">
        <v>13</v>
      </c>
      <c r="I453" s="235">
        <v>36</v>
      </c>
      <c r="J453" s="235">
        <v>42</v>
      </c>
      <c r="P453" s="147"/>
      <c r="Q453" s="50">
        <v>2</v>
      </c>
      <c r="S453" s="229">
        <v>2</v>
      </c>
      <c r="T453" s="229">
        <v>0</v>
      </c>
      <c r="U453" s="50">
        <v>1</v>
      </c>
      <c r="V453" s="50">
        <v>400</v>
      </c>
    </row>
    <row r="454" spans="1:22" x14ac:dyDescent="0.2">
      <c r="A454" s="50">
        <v>452</v>
      </c>
      <c r="B454" s="232">
        <v>44049</v>
      </c>
      <c r="C454" s="233">
        <v>30</v>
      </c>
      <c r="D454" s="234" t="s">
        <v>799</v>
      </c>
      <c r="E454" s="235">
        <v>7</v>
      </c>
      <c r="F454" s="235">
        <v>9</v>
      </c>
      <c r="G454" s="235">
        <v>12</v>
      </c>
      <c r="H454" s="235">
        <v>13</v>
      </c>
      <c r="I454" s="235">
        <v>36</v>
      </c>
      <c r="J454" s="235">
        <v>46</v>
      </c>
      <c r="P454" s="147"/>
      <c r="Q454" s="50">
        <v>1</v>
      </c>
      <c r="S454" s="229">
        <v>2</v>
      </c>
      <c r="T454" s="229">
        <v>0</v>
      </c>
      <c r="U454" s="50">
        <v>1</v>
      </c>
      <c r="V454" s="50">
        <v>200</v>
      </c>
    </row>
    <row r="455" spans="1:22" x14ac:dyDescent="0.2">
      <c r="A455" s="50">
        <v>453</v>
      </c>
      <c r="B455" s="232">
        <v>44049</v>
      </c>
      <c r="C455" s="233">
        <v>30</v>
      </c>
      <c r="D455" s="234" t="s">
        <v>799</v>
      </c>
      <c r="E455" s="235">
        <v>7</v>
      </c>
      <c r="F455" s="235">
        <v>9</v>
      </c>
      <c r="G455" s="235">
        <v>12</v>
      </c>
      <c r="H455" s="235">
        <v>13</v>
      </c>
      <c r="I455" s="235">
        <v>36</v>
      </c>
      <c r="J455" s="235">
        <v>47</v>
      </c>
      <c r="P455" s="147"/>
      <c r="Q455" s="50">
        <v>2</v>
      </c>
      <c r="S455" s="229">
        <v>2</v>
      </c>
      <c r="T455" s="229">
        <v>0</v>
      </c>
      <c r="U455" s="50">
        <v>1</v>
      </c>
      <c r="V455" s="50">
        <v>400</v>
      </c>
    </row>
    <row r="456" spans="1:22" x14ac:dyDescent="0.2">
      <c r="A456" s="50">
        <v>454</v>
      </c>
      <c r="B456" s="232">
        <v>44049</v>
      </c>
      <c r="C456" s="233">
        <v>30</v>
      </c>
      <c r="D456" s="234" t="s">
        <v>799</v>
      </c>
      <c r="E456" s="235">
        <v>7</v>
      </c>
      <c r="F456" s="235">
        <v>9</v>
      </c>
      <c r="G456" s="235">
        <v>12</v>
      </c>
      <c r="H456" s="235">
        <v>14</v>
      </c>
      <c r="I456" s="235">
        <v>27</v>
      </c>
      <c r="J456" s="235">
        <v>34</v>
      </c>
      <c r="P456" s="147"/>
      <c r="Q456" s="50">
        <v>2</v>
      </c>
      <c r="S456" s="229">
        <v>2</v>
      </c>
      <c r="T456" s="229">
        <v>0</v>
      </c>
      <c r="U456" s="50">
        <v>1</v>
      </c>
      <c r="V456" s="50">
        <v>400</v>
      </c>
    </row>
    <row r="457" spans="1:22" x14ac:dyDescent="0.2">
      <c r="A457" s="50">
        <v>455</v>
      </c>
      <c r="B457" s="232">
        <v>44049</v>
      </c>
      <c r="C457" s="233">
        <v>30</v>
      </c>
      <c r="D457" s="234" t="s">
        <v>799</v>
      </c>
      <c r="E457" s="235">
        <v>7</v>
      </c>
      <c r="F457" s="235">
        <v>9</v>
      </c>
      <c r="G457" s="235">
        <v>12</v>
      </c>
      <c r="H457" s="235">
        <v>14</v>
      </c>
      <c r="I457" s="235">
        <v>27</v>
      </c>
      <c r="J457" s="235">
        <v>36</v>
      </c>
      <c r="P457" s="147"/>
      <c r="Q457" s="50">
        <v>2</v>
      </c>
      <c r="S457" s="229">
        <v>2</v>
      </c>
      <c r="T457" s="229">
        <v>0</v>
      </c>
      <c r="U457" s="50">
        <v>1</v>
      </c>
      <c r="V457" s="50">
        <v>400</v>
      </c>
    </row>
    <row r="458" spans="1:22" x14ac:dyDescent="0.2">
      <c r="A458" s="50">
        <v>456</v>
      </c>
      <c r="B458" s="232">
        <v>44049</v>
      </c>
      <c r="C458" s="233">
        <v>30</v>
      </c>
      <c r="D458" s="234" t="s">
        <v>799</v>
      </c>
      <c r="E458" s="235">
        <v>7</v>
      </c>
      <c r="F458" s="235">
        <v>9</v>
      </c>
      <c r="G458" s="235">
        <v>12</v>
      </c>
      <c r="H458" s="235">
        <v>14</v>
      </c>
      <c r="I458" s="235">
        <v>27</v>
      </c>
      <c r="J458" s="235">
        <v>40</v>
      </c>
      <c r="P458" s="147"/>
      <c r="Q458" s="50">
        <v>2</v>
      </c>
      <c r="S458" s="229">
        <v>2</v>
      </c>
      <c r="T458" s="229">
        <v>0</v>
      </c>
      <c r="U458" s="50">
        <v>1</v>
      </c>
      <c r="V458" s="50">
        <v>400</v>
      </c>
    </row>
    <row r="459" spans="1:22" x14ac:dyDescent="0.2">
      <c r="A459" s="50">
        <v>457</v>
      </c>
      <c r="B459" s="232">
        <v>44049</v>
      </c>
      <c r="C459" s="233">
        <v>30</v>
      </c>
      <c r="D459" s="234" t="s">
        <v>799</v>
      </c>
      <c r="E459" s="235">
        <v>7</v>
      </c>
      <c r="F459" s="235">
        <v>9</v>
      </c>
      <c r="G459" s="235">
        <v>12</v>
      </c>
      <c r="H459" s="235">
        <v>14</v>
      </c>
      <c r="I459" s="235">
        <v>27</v>
      </c>
      <c r="J459" s="235">
        <v>42</v>
      </c>
      <c r="P459" s="147"/>
      <c r="Q459" s="50">
        <v>3</v>
      </c>
      <c r="S459" s="229">
        <v>2</v>
      </c>
      <c r="T459" s="229">
        <v>0</v>
      </c>
      <c r="U459" s="50">
        <v>1</v>
      </c>
      <c r="V459" s="50">
        <v>800</v>
      </c>
    </row>
    <row r="460" spans="1:22" x14ac:dyDescent="0.2">
      <c r="A460" s="50">
        <v>458</v>
      </c>
      <c r="B460" s="232">
        <v>44049</v>
      </c>
      <c r="C460" s="233">
        <v>30</v>
      </c>
      <c r="D460" s="234" t="s">
        <v>799</v>
      </c>
      <c r="E460" s="235">
        <v>7</v>
      </c>
      <c r="F460" s="235">
        <v>9</v>
      </c>
      <c r="G460" s="235">
        <v>12</v>
      </c>
      <c r="H460" s="235">
        <v>14</v>
      </c>
      <c r="I460" s="235">
        <v>27</v>
      </c>
      <c r="J460" s="235">
        <v>46</v>
      </c>
      <c r="P460" s="147"/>
      <c r="Q460" s="50">
        <v>2</v>
      </c>
      <c r="S460" s="229">
        <v>2</v>
      </c>
      <c r="T460" s="229">
        <v>0</v>
      </c>
      <c r="U460" s="50">
        <v>1</v>
      </c>
      <c r="V460" s="50">
        <v>400</v>
      </c>
    </row>
    <row r="461" spans="1:22" x14ac:dyDescent="0.2">
      <c r="A461" s="50">
        <v>459</v>
      </c>
      <c r="B461" s="232">
        <v>44049</v>
      </c>
      <c r="C461" s="233">
        <v>30</v>
      </c>
      <c r="D461" s="234" t="s">
        <v>799</v>
      </c>
      <c r="E461" s="235">
        <v>7</v>
      </c>
      <c r="F461" s="235">
        <v>9</v>
      </c>
      <c r="G461" s="235">
        <v>12</v>
      </c>
      <c r="H461" s="235">
        <v>14</v>
      </c>
      <c r="I461" s="235">
        <v>27</v>
      </c>
      <c r="J461" s="235">
        <v>47</v>
      </c>
      <c r="P461" s="147"/>
      <c r="Q461" s="50">
        <v>3</v>
      </c>
      <c r="S461" s="229">
        <v>2</v>
      </c>
      <c r="T461" s="229">
        <v>0</v>
      </c>
      <c r="U461" s="50">
        <v>1</v>
      </c>
      <c r="V461" s="50">
        <v>800</v>
      </c>
    </row>
    <row r="462" spans="1:22" x14ac:dyDescent="0.2">
      <c r="A462" s="50">
        <v>460</v>
      </c>
      <c r="B462" s="232">
        <v>44049</v>
      </c>
      <c r="C462" s="233">
        <v>30</v>
      </c>
      <c r="D462" s="234" t="s">
        <v>799</v>
      </c>
      <c r="E462" s="235">
        <v>7</v>
      </c>
      <c r="F462" s="235">
        <v>9</v>
      </c>
      <c r="G462" s="235">
        <v>12</v>
      </c>
      <c r="H462" s="235">
        <v>14</v>
      </c>
      <c r="I462" s="235">
        <v>34</v>
      </c>
      <c r="J462" s="235">
        <v>40</v>
      </c>
      <c r="P462" s="147"/>
      <c r="Q462" s="50">
        <v>1</v>
      </c>
      <c r="S462" s="229">
        <v>2</v>
      </c>
      <c r="T462" s="229">
        <v>0</v>
      </c>
      <c r="U462" s="50">
        <v>1</v>
      </c>
      <c r="V462" s="50">
        <v>200</v>
      </c>
    </row>
    <row r="463" spans="1:22" x14ac:dyDescent="0.2">
      <c r="A463" s="50">
        <v>461</v>
      </c>
      <c r="B463" s="232">
        <v>44049</v>
      </c>
      <c r="C463" s="233">
        <v>30</v>
      </c>
      <c r="D463" s="234" t="s">
        <v>799</v>
      </c>
      <c r="E463" s="235">
        <v>7</v>
      </c>
      <c r="F463" s="235">
        <v>9</v>
      </c>
      <c r="G463" s="235">
        <v>12</v>
      </c>
      <c r="H463" s="235">
        <v>14</v>
      </c>
      <c r="I463" s="235">
        <v>34</v>
      </c>
      <c r="J463" s="235">
        <v>42</v>
      </c>
      <c r="P463" s="147"/>
      <c r="Q463" s="50">
        <v>2</v>
      </c>
      <c r="S463" s="229">
        <v>2</v>
      </c>
      <c r="T463" s="229">
        <v>0</v>
      </c>
      <c r="U463" s="50">
        <v>1</v>
      </c>
      <c r="V463" s="50">
        <v>400</v>
      </c>
    </row>
    <row r="464" spans="1:22" x14ac:dyDescent="0.2">
      <c r="A464" s="50">
        <v>462</v>
      </c>
      <c r="B464" s="232">
        <v>44049</v>
      </c>
      <c r="C464" s="233">
        <v>30</v>
      </c>
      <c r="D464" s="234" t="s">
        <v>799</v>
      </c>
      <c r="E464" s="235">
        <v>7</v>
      </c>
      <c r="F464" s="235">
        <v>9</v>
      </c>
      <c r="G464" s="235">
        <v>12</v>
      </c>
      <c r="H464" s="235">
        <v>14</v>
      </c>
      <c r="I464" s="235">
        <v>34</v>
      </c>
      <c r="J464" s="235">
        <v>46</v>
      </c>
      <c r="P464" s="147"/>
      <c r="Q464" s="50">
        <v>1</v>
      </c>
      <c r="S464" s="229">
        <v>2</v>
      </c>
      <c r="T464" s="229">
        <v>0</v>
      </c>
      <c r="U464" s="50">
        <v>1</v>
      </c>
      <c r="V464" s="50">
        <v>200</v>
      </c>
    </row>
    <row r="465" spans="1:22" x14ac:dyDescent="0.2">
      <c r="A465" s="50">
        <v>463</v>
      </c>
      <c r="B465" s="232">
        <v>44049</v>
      </c>
      <c r="C465" s="233">
        <v>30</v>
      </c>
      <c r="D465" s="234" t="s">
        <v>799</v>
      </c>
      <c r="E465" s="235">
        <v>7</v>
      </c>
      <c r="F465" s="235">
        <v>9</v>
      </c>
      <c r="G465" s="235">
        <v>12</v>
      </c>
      <c r="H465" s="235">
        <v>14</v>
      </c>
      <c r="I465" s="235">
        <v>34</v>
      </c>
      <c r="J465" s="235">
        <v>47</v>
      </c>
      <c r="P465" s="147"/>
      <c r="Q465" s="50">
        <v>2</v>
      </c>
      <c r="S465" s="229">
        <v>2</v>
      </c>
      <c r="T465" s="229">
        <v>0</v>
      </c>
      <c r="U465" s="50">
        <v>1</v>
      </c>
      <c r="V465" s="50">
        <v>400</v>
      </c>
    </row>
    <row r="466" spans="1:22" x14ac:dyDescent="0.2">
      <c r="A466" s="50">
        <v>464</v>
      </c>
      <c r="B466" s="232">
        <v>44049</v>
      </c>
      <c r="C466" s="233">
        <v>30</v>
      </c>
      <c r="D466" s="234" t="s">
        <v>799</v>
      </c>
      <c r="E466" s="235">
        <v>7</v>
      </c>
      <c r="F466" s="235">
        <v>9</v>
      </c>
      <c r="G466" s="235">
        <v>12</v>
      </c>
      <c r="H466" s="235">
        <v>14</v>
      </c>
      <c r="I466" s="235">
        <v>36</v>
      </c>
      <c r="J466" s="235">
        <v>40</v>
      </c>
      <c r="P466" s="147"/>
      <c r="Q466" s="50">
        <v>1</v>
      </c>
      <c r="S466" s="229">
        <v>2</v>
      </c>
      <c r="T466" s="229">
        <v>0</v>
      </c>
      <c r="U466" s="50">
        <v>1</v>
      </c>
      <c r="V466" s="50">
        <v>200</v>
      </c>
    </row>
    <row r="467" spans="1:22" x14ac:dyDescent="0.2">
      <c r="A467" s="50">
        <v>465</v>
      </c>
      <c r="B467" s="232">
        <v>44049</v>
      </c>
      <c r="C467" s="233">
        <v>30</v>
      </c>
      <c r="D467" s="234" t="s">
        <v>799</v>
      </c>
      <c r="E467" s="235">
        <v>7</v>
      </c>
      <c r="F467" s="235">
        <v>9</v>
      </c>
      <c r="G467" s="235">
        <v>12</v>
      </c>
      <c r="H467" s="235">
        <v>14</v>
      </c>
      <c r="I467" s="235">
        <v>36</v>
      </c>
      <c r="J467" s="235">
        <v>42</v>
      </c>
      <c r="P467" s="147"/>
      <c r="Q467" s="50">
        <v>2</v>
      </c>
      <c r="S467" s="229">
        <v>2</v>
      </c>
      <c r="T467" s="229">
        <v>0</v>
      </c>
      <c r="U467" s="50">
        <v>1</v>
      </c>
      <c r="V467" s="50">
        <v>400</v>
      </c>
    </row>
    <row r="468" spans="1:22" x14ac:dyDescent="0.2">
      <c r="A468" s="50">
        <v>466</v>
      </c>
      <c r="B468" s="232">
        <v>44049</v>
      </c>
      <c r="C468" s="233">
        <v>30</v>
      </c>
      <c r="D468" s="234" t="s">
        <v>799</v>
      </c>
      <c r="E468" s="235">
        <v>7</v>
      </c>
      <c r="F468" s="235">
        <v>9</v>
      </c>
      <c r="G468" s="235">
        <v>12</v>
      </c>
      <c r="H468" s="235">
        <v>14</v>
      </c>
      <c r="I468" s="235">
        <v>36</v>
      </c>
      <c r="J468" s="235">
        <v>46</v>
      </c>
      <c r="P468" s="147"/>
      <c r="Q468" s="50">
        <v>1</v>
      </c>
      <c r="S468" s="229">
        <v>2</v>
      </c>
      <c r="T468" s="229">
        <v>0</v>
      </c>
      <c r="U468" s="50">
        <v>1</v>
      </c>
      <c r="V468" s="50">
        <v>200</v>
      </c>
    </row>
    <row r="469" spans="1:22" x14ac:dyDescent="0.2">
      <c r="A469" s="50">
        <v>467</v>
      </c>
      <c r="B469" s="232">
        <v>44049</v>
      </c>
      <c r="C469" s="233">
        <v>30</v>
      </c>
      <c r="D469" s="234" t="s">
        <v>799</v>
      </c>
      <c r="E469" s="235">
        <v>7</v>
      </c>
      <c r="F469" s="235">
        <v>9</v>
      </c>
      <c r="G469" s="235">
        <v>12</v>
      </c>
      <c r="H469" s="235">
        <v>14</v>
      </c>
      <c r="I469" s="235">
        <v>36</v>
      </c>
      <c r="J469" s="235">
        <v>47</v>
      </c>
      <c r="P469" s="147"/>
      <c r="Q469" s="50">
        <v>2</v>
      </c>
      <c r="S469" s="229">
        <v>2</v>
      </c>
      <c r="T469" s="229">
        <v>0</v>
      </c>
      <c r="U469" s="50">
        <v>1</v>
      </c>
      <c r="V469" s="50">
        <v>400</v>
      </c>
    </row>
    <row r="470" spans="1:22" x14ac:dyDescent="0.2">
      <c r="A470" s="50">
        <v>468</v>
      </c>
      <c r="B470" s="232">
        <v>44049</v>
      </c>
      <c r="C470" s="233">
        <v>30</v>
      </c>
      <c r="D470" s="234" t="s">
        <v>799</v>
      </c>
      <c r="E470" s="235">
        <v>7</v>
      </c>
      <c r="F470" s="235">
        <v>9</v>
      </c>
      <c r="G470" s="235">
        <v>12</v>
      </c>
      <c r="H470" s="235">
        <v>27</v>
      </c>
      <c r="I470" s="235">
        <v>34</v>
      </c>
      <c r="J470" s="235">
        <v>36</v>
      </c>
      <c r="P470" s="147"/>
      <c r="Q470" s="50">
        <v>2</v>
      </c>
      <c r="S470" s="229">
        <v>2</v>
      </c>
      <c r="T470" s="229">
        <v>0</v>
      </c>
      <c r="U470" s="50">
        <v>1</v>
      </c>
      <c r="V470" s="50">
        <v>400</v>
      </c>
    </row>
    <row r="471" spans="1:22" x14ac:dyDescent="0.2">
      <c r="A471" s="50">
        <v>469</v>
      </c>
      <c r="B471" s="232">
        <v>44049</v>
      </c>
      <c r="C471" s="233">
        <v>30</v>
      </c>
      <c r="D471" s="234" t="s">
        <v>799</v>
      </c>
      <c r="E471" s="235">
        <v>7</v>
      </c>
      <c r="F471" s="235">
        <v>9</v>
      </c>
      <c r="G471" s="235">
        <v>12</v>
      </c>
      <c r="H471" s="235">
        <v>27</v>
      </c>
      <c r="I471" s="235">
        <v>34</v>
      </c>
      <c r="J471" s="235">
        <v>40</v>
      </c>
      <c r="P471" s="147"/>
      <c r="Q471" s="50">
        <v>2</v>
      </c>
      <c r="S471" s="229">
        <v>2</v>
      </c>
      <c r="T471" s="229">
        <v>0</v>
      </c>
      <c r="U471" s="50">
        <v>1</v>
      </c>
      <c r="V471" s="50">
        <v>400</v>
      </c>
    </row>
    <row r="472" spans="1:22" x14ac:dyDescent="0.2">
      <c r="A472" s="50">
        <v>470</v>
      </c>
      <c r="B472" s="232">
        <v>44049</v>
      </c>
      <c r="C472" s="233">
        <v>30</v>
      </c>
      <c r="D472" s="234" t="s">
        <v>799</v>
      </c>
      <c r="E472" s="235">
        <v>7</v>
      </c>
      <c r="F472" s="235">
        <v>9</v>
      </c>
      <c r="G472" s="235">
        <v>12</v>
      </c>
      <c r="H472" s="235">
        <v>27</v>
      </c>
      <c r="I472" s="235">
        <v>34</v>
      </c>
      <c r="J472" s="235">
        <v>42</v>
      </c>
      <c r="P472" s="147"/>
      <c r="Q472" s="50">
        <v>3</v>
      </c>
      <c r="S472" s="229">
        <v>2</v>
      </c>
      <c r="T472" s="229">
        <v>0</v>
      </c>
      <c r="U472" s="50">
        <v>1</v>
      </c>
      <c r="V472" s="50">
        <v>800</v>
      </c>
    </row>
    <row r="473" spans="1:22" x14ac:dyDescent="0.2">
      <c r="A473" s="50">
        <v>471</v>
      </c>
      <c r="B473" s="232">
        <v>44049</v>
      </c>
      <c r="C473" s="233">
        <v>30</v>
      </c>
      <c r="D473" s="234" t="s">
        <v>799</v>
      </c>
      <c r="E473" s="235">
        <v>7</v>
      </c>
      <c r="F473" s="235">
        <v>9</v>
      </c>
      <c r="G473" s="235">
        <v>12</v>
      </c>
      <c r="H473" s="235">
        <v>27</v>
      </c>
      <c r="I473" s="235">
        <v>34</v>
      </c>
      <c r="J473" s="235">
        <v>46</v>
      </c>
      <c r="P473" s="147"/>
      <c r="Q473" s="50">
        <v>2</v>
      </c>
      <c r="S473" s="229">
        <v>2</v>
      </c>
      <c r="T473" s="229">
        <v>0</v>
      </c>
      <c r="U473" s="50">
        <v>1</v>
      </c>
      <c r="V473" s="50">
        <v>400</v>
      </c>
    </row>
    <row r="474" spans="1:22" x14ac:dyDescent="0.2">
      <c r="A474" s="50">
        <v>472</v>
      </c>
      <c r="B474" s="232">
        <v>44049</v>
      </c>
      <c r="C474" s="233">
        <v>30</v>
      </c>
      <c r="D474" s="234" t="s">
        <v>799</v>
      </c>
      <c r="E474" s="235">
        <v>7</v>
      </c>
      <c r="F474" s="235">
        <v>9</v>
      </c>
      <c r="G474" s="235">
        <v>12</v>
      </c>
      <c r="H474" s="235">
        <v>27</v>
      </c>
      <c r="I474" s="235">
        <v>34</v>
      </c>
      <c r="J474" s="235">
        <v>47</v>
      </c>
      <c r="P474" s="147"/>
      <c r="Q474" s="50">
        <v>3</v>
      </c>
      <c r="S474" s="229">
        <v>2</v>
      </c>
      <c r="T474" s="229">
        <v>0</v>
      </c>
      <c r="U474" s="50">
        <v>1</v>
      </c>
      <c r="V474" s="50">
        <v>800</v>
      </c>
    </row>
    <row r="475" spans="1:22" x14ac:dyDescent="0.2">
      <c r="A475" s="50">
        <v>473</v>
      </c>
      <c r="B475" s="232">
        <v>44049</v>
      </c>
      <c r="C475" s="233">
        <v>30</v>
      </c>
      <c r="D475" s="234" t="s">
        <v>799</v>
      </c>
      <c r="E475" s="235">
        <v>7</v>
      </c>
      <c r="F475" s="235">
        <v>9</v>
      </c>
      <c r="G475" s="235">
        <v>12</v>
      </c>
      <c r="H475" s="235">
        <v>27</v>
      </c>
      <c r="I475" s="235">
        <v>36</v>
      </c>
      <c r="J475" s="235">
        <v>40</v>
      </c>
      <c r="P475" s="147"/>
      <c r="Q475" s="50">
        <v>2</v>
      </c>
      <c r="S475" s="229">
        <v>2</v>
      </c>
      <c r="T475" s="229">
        <v>0</v>
      </c>
      <c r="U475" s="50">
        <v>1</v>
      </c>
      <c r="V475" s="50">
        <v>400</v>
      </c>
    </row>
    <row r="476" spans="1:22" x14ac:dyDescent="0.2">
      <c r="A476" s="50">
        <v>474</v>
      </c>
      <c r="B476" s="232">
        <v>44049</v>
      </c>
      <c r="C476" s="233">
        <v>30</v>
      </c>
      <c r="D476" s="234" t="s">
        <v>799</v>
      </c>
      <c r="E476" s="235">
        <v>7</v>
      </c>
      <c r="F476" s="235">
        <v>9</v>
      </c>
      <c r="G476" s="235">
        <v>12</v>
      </c>
      <c r="H476" s="235">
        <v>27</v>
      </c>
      <c r="I476" s="235">
        <v>36</v>
      </c>
      <c r="J476" s="235">
        <v>42</v>
      </c>
      <c r="P476" s="147"/>
      <c r="Q476" s="50">
        <v>3</v>
      </c>
      <c r="S476" s="229">
        <v>2</v>
      </c>
      <c r="T476" s="229">
        <v>0</v>
      </c>
      <c r="U476" s="50">
        <v>1</v>
      </c>
      <c r="V476" s="50">
        <v>800</v>
      </c>
    </row>
    <row r="477" spans="1:22" x14ac:dyDescent="0.2">
      <c r="A477" s="50">
        <v>475</v>
      </c>
      <c r="B477" s="232">
        <v>44049</v>
      </c>
      <c r="C477" s="233">
        <v>30</v>
      </c>
      <c r="D477" s="234" t="s">
        <v>799</v>
      </c>
      <c r="E477" s="235">
        <v>7</v>
      </c>
      <c r="F477" s="235">
        <v>9</v>
      </c>
      <c r="G477" s="235">
        <v>12</v>
      </c>
      <c r="H477" s="235">
        <v>27</v>
      </c>
      <c r="I477" s="235">
        <v>36</v>
      </c>
      <c r="J477" s="235">
        <v>46</v>
      </c>
      <c r="P477" s="147"/>
      <c r="Q477" s="50">
        <v>2</v>
      </c>
      <c r="S477" s="229">
        <v>2</v>
      </c>
      <c r="T477" s="229">
        <v>0</v>
      </c>
      <c r="U477" s="50">
        <v>1</v>
      </c>
      <c r="V477" s="50">
        <v>400</v>
      </c>
    </row>
    <row r="478" spans="1:22" x14ac:dyDescent="0.2">
      <c r="A478" s="50">
        <v>476</v>
      </c>
      <c r="B478" s="232">
        <v>44049</v>
      </c>
      <c r="C478" s="233">
        <v>30</v>
      </c>
      <c r="D478" s="234" t="s">
        <v>799</v>
      </c>
      <c r="E478" s="235">
        <v>7</v>
      </c>
      <c r="F478" s="235">
        <v>9</v>
      </c>
      <c r="G478" s="235">
        <v>12</v>
      </c>
      <c r="H478" s="235">
        <v>27</v>
      </c>
      <c r="I478" s="235">
        <v>36</v>
      </c>
      <c r="J478" s="235">
        <v>47</v>
      </c>
      <c r="P478" s="147"/>
      <c r="Q478" s="50">
        <v>3</v>
      </c>
      <c r="S478" s="229">
        <v>2</v>
      </c>
      <c r="T478" s="229">
        <v>0</v>
      </c>
      <c r="U478" s="50">
        <v>1</v>
      </c>
      <c r="V478" s="50">
        <v>800</v>
      </c>
    </row>
    <row r="479" spans="1:22" x14ac:dyDescent="0.2">
      <c r="A479" s="50">
        <v>477</v>
      </c>
      <c r="B479" s="232">
        <v>44049</v>
      </c>
      <c r="C479" s="233">
        <v>30</v>
      </c>
      <c r="D479" s="234" t="s">
        <v>799</v>
      </c>
      <c r="E479" s="235">
        <v>7</v>
      </c>
      <c r="F479" s="235">
        <v>9</v>
      </c>
      <c r="G479" s="235">
        <v>12</v>
      </c>
      <c r="H479" s="235">
        <v>27</v>
      </c>
      <c r="I479" s="235">
        <v>40</v>
      </c>
      <c r="J479" s="235">
        <v>42</v>
      </c>
      <c r="P479" s="147"/>
      <c r="Q479" s="50">
        <v>3</v>
      </c>
      <c r="S479" s="229">
        <v>2</v>
      </c>
      <c r="T479" s="229">
        <v>0</v>
      </c>
      <c r="U479" s="50">
        <v>1</v>
      </c>
      <c r="V479" s="50">
        <v>800</v>
      </c>
    </row>
    <row r="480" spans="1:22" x14ac:dyDescent="0.2">
      <c r="A480" s="50">
        <v>478</v>
      </c>
      <c r="B480" s="232">
        <v>44049</v>
      </c>
      <c r="C480" s="233">
        <v>30</v>
      </c>
      <c r="D480" s="234" t="s">
        <v>799</v>
      </c>
      <c r="E480" s="235">
        <v>7</v>
      </c>
      <c r="F480" s="235">
        <v>9</v>
      </c>
      <c r="G480" s="235">
        <v>12</v>
      </c>
      <c r="H480" s="235">
        <v>27</v>
      </c>
      <c r="I480" s="235">
        <v>40</v>
      </c>
      <c r="J480" s="235">
        <v>46</v>
      </c>
      <c r="P480" s="147"/>
      <c r="Q480" s="50">
        <v>2</v>
      </c>
      <c r="S480" s="229">
        <v>2</v>
      </c>
      <c r="T480" s="229">
        <v>0</v>
      </c>
      <c r="U480" s="50">
        <v>1</v>
      </c>
      <c r="V480" s="50">
        <v>400</v>
      </c>
    </row>
    <row r="481" spans="1:22" x14ac:dyDescent="0.2">
      <c r="A481" s="50">
        <v>479</v>
      </c>
      <c r="B481" s="232">
        <v>44049</v>
      </c>
      <c r="C481" s="233">
        <v>30</v>
      </c>
      <c r="D481" s="234" t="s">
        <v>799</v>
      </c>
      <c r="E481" s="235">
        <v>7</v>
      </c>
      <c r="F481" s="235">
        <v>9</v>
      </c>
      <c r="G481" s="235">
        <v>12</v>
      </c>
      <c r="H481" s="235">
        <v>27</v>
      </c>
      <c r="I481" s="235">
        <v>40</v>
      </c>
      <c r="J481" s="235">
        <v>47</v>
      </c>
      <c r="P481" s="147"/>
      <c r="Q481" s="50">
        <v>3</v>
      </c>
      <c r="S481" s="229">
        <v>2</v>
      </c>
      <c r="T481" s="229">
        <v>0</v>
      </c>
      <c r="U481" s="50">
        <v>1</v>
      </c>
      <c r="V481" s="50">
        <v>800</v>
      </c>
    </row>
    <row r="482" spans="1:22" x14ac:dyDescent="0.2">
      <c r="A482" s="50">
        <v>480</v>
      </c>
      <c r="B482" s="232">
        <v>44049</v>
      </c>
      <c r="C482" s="233">
        <v>30</v>
      </c>
      <c r="D482" s="234" t="s">
        <v>799</v>
      </c>
      <c r="E482" s="235">
        <v>7</v>
      </c>
      <c r="F482" s="235">
        <v>9</v>
      </c>
      <c r="G482" s="235">
        <v>12</v>
      </c>
      <c r="H482" s="235">
        <v>27</v>
      </c>
      <c r="I482" s="235">
        <v>42</v>
      </c>
      <c r="J482" s="235">
        <v>46</v>
      </c>
      <c r="P482" s="147"/>
      <c r="Q482" s="50">
        <v>3</v>
      </c>
      <c r="S482" s="229">
        <v>2</v>
      </c>
      <c r="T482" s="229">
        <v>0</v>
      </c>
      <c r="U482" s="50">
        <v>1</v>
      </c>
      <c r="V482" s="50">
        <v>800</v>
      </c>
    </row>
    <row r="483" spans="1:22" x14ac:dyDescent="0.2">
      <c r="A483" s="50">
        <v>481</v>
      </c>
      <c r="B483" s="232">
        <v>44049</v>
      </c>
      <c r="C483" s="233">
        <v>30</v>
      </c>
      <c r="D483" s="234" t="s">
        <v>799</v>
      </c>
      <c r="E483" s="235">
        <v>7</v>
      </c>
      <c r="F483" s="235">
        <v>9</v>
      </c>
      <c r="G483" s="235">
        <v>12</v>
      </c>
      <c r="H483" s="235">
        <v>27</v>
      </c>
      <c r="I483" s="235">
        <v>42</v>
      </c>
      <c r="J483" s="235">
        <v>47</v>
      </c>
      <c r="P483" s="147"/>
      <c r="Q483" s="231" t="s">
        <v>788</v>
      </c>
      <c r="S483" s="229">
        <v>2</v>
      </c>
      <c r="T483" s="229">
        <v>8</v>
      </c>
      <c r="U483" s="50">
        <v>1</v>
      </c>
      <c r="V483" s="50">
        <v>900</v>
      </c>
    </row>
    <row r="484" spans="1:22" x14ac:dyDescent="0.2">
      <c r="A484" s="50">
        <v>482</v>
      </c>
      <c r="B484" s="232">
        <v>44049</v>
      </c>
      <c r="C484" s="233">
        <v>30</v>
      </c>
      <c r="D484" s="234" t="s">
        <v>799</v>
      </c>
      <c r="E484" s="235">
        <v>7</v>
      </c>
      <c r="F484" s="235">
        <v>9</v>
      </c>
      <c r="G484" s="235">
        <v>12</v>
      </c>
      <c r="H484" s="235">
        <v>27</v>
      </c>
      <c r="I484" s="235">
        <v>46</v>
      </c>
      <c r="J484" s="235">
        <v>47</v>
      </c>
      <c r="P484" s="147"/>
      <c r="Q484" s="50">
        <v>3</v>
      </c>
      <c r="S484" s="229">
        <v>2</v>
      </c>
      <c r="T484" s="229">
        <v>0</v>
      </c>
      <c r="U484" s="50">
        <v>1</v>
      </c>
      <c r="V484" s="50">
        <v>800</v>
      </c>
    </row>
    <row r="485" spans="1:22" x14ac:dyDescent="0.2">
      <c r="A485" s="50">
        <v>483</v>
      </c>
      <c r="B485" s="232">
        <v>44049</v>
      </c>
      <c r="C485" s="233">
        <v>30</v>
      </c>
      <c r="D485" s="234" t="s">
        <v>799</v>
      </c>
      <c r="E485" s="235">
        <v>7</v>
      </c>
      <c r="F485" s="235">
        <v>9</v>
      </c>
      <c r="G485" s="235">
        <v>12</v>
      </c>
      <c r="H485" s="235">
        <v>34</v>
      </c>
      <c r="I485" s="235">
        <v>36</v>
      </c>
      <c r="J485" s="235">
        <v>40</v>
      </c>
      <c r="P485" s="147"/>
      <c r="Q485" s="50">
        <v>1</v>
      </c>
      <c r="S485" s="229">
        <v>2</v>
      </c>
      <c r="T485" s="229">
        <v>0</v>
      </c>
      <c r="U485" s="50">
        <v>1</v>
      </c>
      <c r="V485" s="50">
        <v>200</v>
      </c>
    </row>
    <row r="486" spans="1:22" x14ac:dyDescent="0.2">
      <c r="A486" s="50">
        <v>484</v>
      </c>
      <c r="B486" s="232">
        <v>44049</v>
      </c>
      <c r="C486" s="233">
        <v>30</v>
      </c>
      <c r="D486" s="234" t="s">
        <v>799</v>
      </c>
      <c r="E486" s="235">
        <v>7</v>
      </c>
      <c r="F486" s="235">
        <v>9</v>
      </c>
      <c r="G486" s="235">
        <v>12</v>
      </c>
      <c r="H486" s="235">
        <v>34</v>
      </c>
      <c r="I486" s="235">
        <v>36</v>
      </c>
      <c r="J486" s="235">
        <v>42</v>
      </c>
      <c r="P486" s="147"/>
      <c r="Q486" s="50">
        <v>2</v>
      </c>
      <c r="S486" s="229">
        <v>2</v>
      </c>
      <c r="T486" s="229">
        <v>0</v>
      </c>
      <c r="U486" s="50">
        <v>1</v>
      </c>
      <c r="V486" s="50">
        <v>400</v>
      </c>
    </row>
    <row r="487" spans="1:22" x14ac:dyDescent="0.2">
      <c r="A487" s="50">
        <v>485</v>
      </c>
      <c r="B487" s="232">
        <v>44049</v>
      </c>
      <c r="C487" s="233">
        <v>30</v>
      </c>
      <c r="D487" s="234" t="s">
        <v>799</v>
      </c>
      <c r="E487" s="235">
        <v>7</v>
      </c>
      <c r="F487" s="235">
        <v>9</v>
      </c>
      <c r="G487" s="235">
        <v>12</v>
      </c>
      <c r="H487" s="235">
        <v>34</v>
      </c>
      <c r="I487" s="235">
        <v>36</v>
      </c>
      <c r="J487" s="235">
        <v>46</v>
      </c>
      <c r="P487" s="147"/>
      <c r="Q487" s="50">
        <v>1</v>
      </c>
      <c r="S487" s="229">
        <v>2</v>
      </c>
      <c r="T487" s="229">
        <v>0</v>
      </c>
      <c r="U487" s="50">
        <v>1</v>
      </c>
      <c r="V487" s="50">
        <v>200</v>
      </c>
    </row>
    <row r="488" spans="1:22" x14ac:dyDescent="0.2">
      <c r="A488" s="50">
        <v>486</v>
      </c>
      <c r="B488" s="232">
        <v>44049</v>
      </c>
      <c r="C488" s="233">
        <v>30</v>
      </c>
      <c r="D488" s="234" t="s">
        <v>799</v>
      </c>
      <c r="E488" s="235">
        <v>7</v>
      </c>
      <c r="F488" s="235">
        <v>9</v>
      </c>
      <c r="G488" s="235">
        <v>12</v>
      </c>
      <c r="H488" s="235">
        <v>34</v>
      </c>
      <c r="I488" s="235">
        <v>36</v>
      </c>
      <c r="J488" s="235">
        <v>47</v>
      </c>
      <c r="P488" s="147"/>
      <c r="Q488" s="50">
        <v>2</v>
      </c>
      <c r="S488" s="229">
        <v>2</v>
      </c>
      <c r="T488" s="229">
        <v>0</v>
      </c>
      <c r="U488" s="50">
        <v>1</v>
      </c>
      <c r="V488" s="50">
        <v>400</v>
      </c>
    </row>
    <row r="489" spans="1:22" x14ac:dyDescent="0.2">
      <c r="A489" s="50">
        <v>487</v>
      </c>
      <c r="B489" s="232">
        <v>44049</v>
      </c>
      <c r="C489" s="233">
        <v>30</v>
      </c>
      <c r="D489" s="234" t="s">
        <v>799</v>
      </c>
      <c r="E489" s="235">
        <v>7</v>
      </c>
      <c r="F489" s="235">
        <v>9</v>
      </c>
      <c r="G489" s="235">
        <v>12</v>
      </c>
      <c r="H489" s="235">
        <v>34</v>
      </c>
      <c r="I489" s="235">
        <v>40</v>
      </c>
      <c r="J489" s="235">
        <v>42</v>
      </c>
      <c r="P489" s="147"/>
      <c r="Q489" s="50">
        <v>2</v>
      </c>
      <c r="S489" s="229">
        <v>2</v>
      </c>
      <c r="T489" s="229">
        <v>0</v>
      </c>
      <c r="U489" s="50">
        <v>1</v>
      </c>
      <c r="V489" s="50">
        <v>400</v>
      </c>
    </row>
    <row r="490" spans="1:22" x14ac:dyDescent="0.2">
      <c r="A490" s="50">
        <v>488</v>
      </c>
      <c r="B490" s="232">
        <v>44049</v>
      </c>
      <c r="C490" s="233">
        <v>30</v>
      </c>
      <c r="D490" s="234" t="s">
        <v>799</v>
      </c>
      <c r="E490" s="235">
        <v>7</v>
      </c>
      <c r="F490" s="235">
        <v>9</v>
      </c>
      <c r="G490" s="235">
        <v>12</v>
      </c>
      <c r="H490" s="235">
        <v>34</v>
      </c>
      <c r="I490" s="235">
        <v>40</v>
      </c>
      <c r="J490" s="235">
        <v>46</v>
      </c>
      <c r="P490" s="147"/>
      <c r="Q490" s="50">
        <v>1</v>
      </c>
      <c r="S490" s="229">
        <v>2</v>
      </c>
      <c r="T490" s="229">
        <v>0</v>
      </c>
      <c r="U490" s="50">
        <v>1</v>
      </c>
      <c r="V490" s="50">
        <v>200</v>
      </c>
    </row>
    <row r="491" spans="1:22" x14ac:dyDescent="0.2">
      <c r="A491" s="50">
        <v>489</v>
      </c>
      <c r="B491" s="232">
        <v>44049</v>
      </c>
      <c r="C491" s="233">
        <v>30</v>
      </c>
      <c r="D491" s="234" t="s">
        <v>799</v>
      </c>
      <c r="E491" s="235">
        <v>7</v>
      </c>
      <c r="F491" s="235">
        <v>9</v>
      </c>
      <c r="G491" s="235">
        <v>12</v>
      </c>
      <c r="H491" s="235">
        <v>34</v>
      </c>
      <c r="I491" s="235">
        <v>40</v>
      </c>
      <c r="J491" s="235">
        <v>47</v>
      </c>
      <c r="P491" s="147"/>
      <c r="Q491" s="50">
        <v>2</v>
      </c>
      <c r="S491" s="229">
        <v>2</v>
      </c>
      <c r="T491" s="229">
        <v>0</v>
      </c>
      <c r="U491" s="50">
        <v>1</v>
      </c>
      <c r="V491" s="50">
        <v>400</v>
      </c>
    </row>
    <row r="492" spans="1:22" x14ac:dyDescent="0.2">
      <c r="A492" s="50">
        <v>490</v>
      </c>
      <c r="B492" s="232">
        <v>44049</v>
      </c>
      <c r="C492" s="233">
        <v>30</v>
      </c>
      <c r="D492" s="234" t="s">
        <v>799</v>
      </c>
      <c r="E492" s="235">
        <v>7</v>
      </c>
      <c r="F492" s="235">
        <v>9</v>
      </c>
      <c r="G492" s="235">
        <v>12</v>
      </c>
      <c r="H492" s="235">
        <v>34</v>
      </c>
      <c r="I492" s="235">
        <v>42</v>
      </c>
      <c r="J492" s="235">
        <v>46</v>
      </c>
      <c r="P492" s="147"/>
      <c r="Q492" s="50">
        <v>2</v>
      </c>
      <c r="S492" s="229">
        <v>2</v>
      </c>
      <c r="T492" s="229">
        <v>0</v>
      </c>
      <c r="U492" s="50">
        <v>1</v>
      </c>
      <c r="V492" s="50">
        <v>400</v>
      </c>
    </row>
    <row r="493" spans="1:22" x14ac:dyDescent="0.2">
      <c r="A493" s="50">
        <v>491</v>
      </c>
      <c r="B493" s="232">
        <v>44049</v>
      </c>
      <c r="C493" s="233">
        <v>30</v>
      </c>
      <c r="D493" s="234" t="s">
        <v>799</v>
      </c>
      <c r="E493" s="235">
        <v>7</v>
      </c>
      <c r="F493" s="235">
        <v>9</v>
      </c>
      <c r="G493" s="235">
        <v>12</v>
      </c>
      <c r="H493" s="235">
        <v>34</v>
      </c>
      <c r="I493" s="235">
        <v>42</v>
      </c>
      <c r="J493" s="235">
        <v>47</v>
      </c>
      <c r="P493" s="147"/>
      <c r="Q493" s="231" t="s">
        <v>788</v>
      </c>
      <c r="S493" s="229">
        <v>2</v>
      </c>
      <c r="T493" s="229">
        <v>8</v>
      </c>
      <c r="U493" s="50">
        <v>1</v>
      </c>
      <c r="V493" s="50">
        <v>800</v>
      </c>
    </row>
    <row r="494" spans="1:22" x14ac:dyDescent="0.2">
      <c r="A494" s="50">
        <v>492</v>
      </c>
      <c r="B494" s="232">
        <v>44049</v>
      </c>
      <c r="C494" s="233">
        <v>30</v>
      </c>
      <c r="D494" s="234" t="s">
        <v>799</v>
      </c>
      <c r="E494" s="235">
        <v>7</v>
      </c>
      <c r="F494" s="235">
        <v>9</v>
      </c>
      <c r="G494" s="235">
        <v>12</v>
      </c>
      <c r="H494" s="235">
        <v>34</v>
      </c>
      <c r="I494" s="235">
        <v>46</v>
      </c>
      <c r="J494" s="235">
        <v>47</v>
      </c>
      <c r="P494" s="147"/>
      <c r="Q494" s="50">
        <v>2</v>
      </c>
      <c r="S494" s="229">
        <v>2</v>
      </c>
      <c r="T494" s="229">
        <v>0</v>
      </c>
      <c r="U494" s="50">
        <v>1</v>
      </c>
      <c r="V494" s="50">
        <v>400</v>
      </c>
    </row>
    <row r="495" spans="1:22" x14ac:dyDescent="0.2">
      <c r="A495" s="50">
        <v>493</v>
      </c>
      <c r="B495" s="232">
        <v>44049</v>
      </c>
      <c r="C495" s="233">
        <v>30</v>
      </c>
      <c r="D495" s="234" t="s">
        <v>799</v>
      </c>
      <c r="E495" s="235">
        <v>7</v>
      </c>
      <c r="F495" s="235">
        <v>9</v>
      </c>
      <c r="G495" s="235">
        <v>12</v>
      </c>
      <c r="H495" s="235">
        <v>36</v>
      </c>
      <c r="I495" s="235">
        <v>40</v>
      </c>
      <c r="J495" s="235">
        <v>42</v>
      </c>
      <c r="P495" s="147"/>
      <c r="Q495" s="50">
        <v>2</v>
      </c>
      <c r="S495" s="229">
        <v>2</v>
      </c>
      <c r="T495" s="229">
        <v>0</v>
      </c>
      <c r="U495" s="50">
        <v>1</v>
      </c>
      <c r="V495" s="50">
        <v>400</v>
      </c>
    </row>
    <row r="496" spans="1:22" x14ac:dyDescent="0.2">
      <c r="A496" s="50">
        <v>494</v>
      </c>
      <c r="B496" s="232">
        <v>44049</v>
      </c>
      <c r="C496" s="233">
        <v>30</v>
      </c>
      <c r="D496" s="234" t="s">
        <v>799</v>
      </c>
      <c r="E496" s="235">
        <v>7</v>
      </c>
      <c r="F496" s="235">
        <v>9</v>
      </c>
      <c r="G496" s="235">
        <v>12</v>
      </c>
      <c r="H496" s="235">
        <v>36</v>
      </c>
      <c r="I496" s="235">
        <v>40</v>
      </c>
      <c r="J496" s="235">
        <v>46</v>
      </c>
      <c r="P496" s="147"/>
      <c r="Q496" s="50">
        <v>1</v>
      </c>
      <c r="S496" s="229">
        <v>2</v>
      </c>
      <c r="T496" s="229">
        <v>0</v>
      </c>
      <c r="U496" s="50">
        <v>1</v>
      </c>
      <c r="V496" s="50">
        <v>200</v>
      </c>
    </row>
    <row r="497" spans="1:22" x14ac:dyDescent="0.2">
      <c r="A497" s="50">
        <v>495</v>
      </c>
      <c r="B497" s="232">
        <v>44049</v>
      </c>
      <c r="C497" s="233">
        <v>30</v>
      </c>
      <c r="D497" s="234" t="s">
        <v>799</v>
      </c>
      <c r="E497" s="235">
        <v>7</v>
      </c>
      <c r="F497" s="235">
        <v>9</v>
      </c>
      <c r="G497" s="235">
        <v>12</v>
      </c>
      <c r="H497" s="235">
        <v>36</v>
      </c>
      <c r="I497" s="235">
        <v>40</v>
      </c>
      <c r="J497" s="235">
        <v>47</v>
      </c>
      <c r="P497" s="147"/>
      <c r="Q497" s="50">
        <v>2</v>
      </c>
      <c r="S497" s="229">
        <v>2</v>
      </c>
      <c r="T497" s="229">
        <v>0</v>
      </c>
      <c r="U497" s="50">
        <v>1</v>
      </c>
      <c r="V497" s="50">
        <v>400</v>
      </c>
    </row>
    <row r="498" spans="1:22" x14ac:dyDescent="0.2">
      <c r="A498" s="50">
        <v>496</v>
      </c>
      <c r="B498" s="232">
        <v>44049</v>
      </c>
      <c r="C498" s="233">
        <v>30</v>
      </c>
      <c r="D498" s="234" t="s">
        <v>799</v>
      </c>
      <c r="E498" s="235">
        <v>7</v>
      </c>
      <c r="F498" s="235">
        <v>9</v>
      </c>
      <c r="G498" s="235">
        <v>12</v>
      </c>
      <c r="H498" s="235">
        <v>36</v>
      </c>
      <c r="I498" s="235">
        <v>42</v>
      </c>
      <c r="J498" s="235">
        <v>46</v>
      </c>
      <c r="P498" s="147"/>
      <c r="Q498" s="50">
        <v>2</v>
      </c>
      <c r="S498" s="229">
        <v>2</v>
      </c>
      <c r="T498" s="229">
        <v>0</v>
      </c>
      <c r="U498" s="50">
        <v>1</v>
      </c>
      <c r="V498" s="50">
        <v>400</v>
      </c>
    </row>
    <row r="499" spans="1:22" x14ac:dyDescent="0.2">
      <c r="A499" s="50">
        <v>497</v>
      </c>
      <c r="B499" s="232">
        <v>44049</v>
      </c>
      <c r="C499" s="233">
        <v>30</v>
      </c>
      <c r="D499" s="234" t="s">
        <v>799</v>
      </c>
      <c r="E499" s="235">
        <v>7</v>
      </c>
      <c r="F499" s="235">
        <v>9</v>
      </c>
      <c r="G499" s="235">
        <v>12</v>
      </c>
      <c r="H499" s="235">
        <v>36</v>
      </c>
      <c r="I499" s="235">
        <v>42</v>
      </c>
      <c r="J499" s="235">
        <v>47</v>
      </c>
      <c r="P499" s="147"/>
      <c r="Q499" s="231" t="s">
        <v>788</v>
      </c>
      <c r="S499" s="229">
        <v>2</v>
      </c>
      <c r="T499" s="229">
        <v>8</v>
      </c>
      <c r="U499" s="50">
        <v>1</v>
      </c>
      <c r="V499" s="50">
        <v>800</v>
      </c>
    </row>
    <row r="500" spans="1:22" x14ac:dyDescent="0.2">
      <c r="A500" s="50">
        <v>498</v>
      </c>
      <c r="B500" s="232">
        <v>44049</v>
      </c>
      <c r="C500" s="233">
        <v>30</v>
      </c>
      <c r="D500" s="234" t="s">
        <v>799</v>
      </c>
      <c r="E500" s="235">
        <v>7</v>
      </c>
      <c r="F500" s="235">
        <v>9</v>
      </c>
      <c r="G500" s="235">
        <v>12</v>
      </c>
      <c r="H500" s="235">
        <v>36</v>
      </c>
      <c r="I500" s="235">
        <v>46</v>
      </c>
      <c r="J500" s="235">
        <v>47</v>
      </c>
      <c r="P500" s="147"/>
      <c r="Q500" s="50">
        <v>2</v>
      </c>
      <c r="S500" s="229">
        <v>2</v>
      </c>
      <c r="T500" s="229">
        <v>0</v>
      </c>
      <c r="U500" s="50">
        <v>1</v>
      </c>
      <c r="V500" s="50">
        <v>400</v>
      </c>
    </row>
    <row r="501" spans="1:22" x14ac:dyDescent="0.2">
      <c r="A501" s="50">
        <v>499</v>
      </c>
      <c r="B501" s="232">
        <v>44049</v>
      </c>
      <c r="C501" s="233">
        <v>30</v>
      </c>
      <c r="D501" s="234" t="s">
        <v>799</v>
      </c>
      <c r="E501" s="235">
        <v>7</v>
      </c>
      <c r="F501" s="235">
        <v>9</v>
      </c>
      <c r="G501" s="235">
        <v>13</v>
      </c>
      <c r="H501" s="235">
        <v>14</v>
      </c>
      <c r="I501" s="235">
        <v>27</v>
      </c>
      <c r="J501" s="235">
        <v>34</v>
      </c>
      <c r="P501" s="147"/>
      <c r="Q501" s="50">
        <v>2</v>
      </c>
      <c r="S501" s="229">
        <v>2</v>
      </c>
      <c r="T501" s="229">
        <v>0</v>
      </c>
      <c r="U501" s="50">
        <v>1</v>
      </c>
      <c r="V501" s="50">
        <v>400</v>
      </c>
    </row>
    <row r="502" spans="1:22" x14ac:dyDescent="0.2">
      <c r="A502" s="50">
        <v>500</v>
      </c>
      <c r="B502" s="232">
        <v>44049</v>
      </c>
      <c r="C502" s="233">
        <v>30</v>
      </c>
      <c r="D502" s="234" t="s">
        <v>799</v>
      </c>
      <c r="E502" s="235">
        <v>7</v>
      </c>
      <c r="F502" s="235">
        <v>9</v>
      </c>
      <c r="G502" s="235">
        <v>13</v>
      </c>
      <c r="H502" s="235">
        <v>14</v>
      </c>
      <c r="I502" s="235">
        <v>27</v>
      </c>
      <c r="J502" s="235">
        <v>36</v>
      </c>
      <c r="P502" s="147"/>
      <c r="Q502" s="50">
        <v>2</v>
      </c>
      <c r="S502" s="229">
        <v>2</v>
      </c>
      <c r="T502" s="229">
        <v>0</v>
      </c>
      <c r="U502" s="50">
        <v>1</v>
      </c>
      <c r="V502" s="50">
        <v>400</v>
      </c>
    </row>
    <row r="503" spans="1:22" x14ac:dyDescent="0.2">
      <c r="A503" s="50">
        <v>501</v>
      </c>
      <c r="B503" s="232">
        <v>44049</v>
      </c>
      <c r="C503" s="233">
        <v>30</v>
      </c>
      <c r="D503" s="234" t="s">
        <v>799</v>
      </c>
      <c r="E503" s="235">
        <v>7</v>
      </c>
      <c r="F503" s="235">
        <v>9</v>
      </c>
      <c r="G503" s="235">
        <v>13</v>
      </c>
      <c r="H503" s="235">
        <v>14</v>
      </c>
      <c r="I503" s="235">
        <v>27</v>
      </c>
      <c r="J503" s="235">
        <v>40</v>
      </c>
      <c r="P503" s="147"/>
      <c r="Q503" s="50">
        <v>2</v>
      </c>
      <c r="S503" s="229">
        <v>2</v>
      </c>
      <c r="T503" s="229">
        <v>0</v>
      </c>
      <c r="U503" s="50">
        <v>1</v>
      </c>
      <c r="V503" s="50">
        <v>400</v>
      </c>
    </row>
    <row r="504" spans="1:22" x14ac:dyDescent="0.2">
      <c r="A504" s="50">
        <v>502</v>
      </c>
      <c r="B504" s="232">
        <v>44049</v>
      </c>
      <c r="C504" s="233">
        <v>30</v>
      </c>
      <c r="D504" s="234" t="s">
        <v>799</v>
      </c>
      <c r="E504" s="235">
        <v>7</v>
      </c>
      <c r="F504" s="235">
        <v>9</v>
      </c>
      <c r="G504" s="235">
        <v>13</v>
      </c>
      <c r="H504" s="235">
        <v>14</v>
      </c>
      <c r="I504" s="235">
        <v>27</v>
      </c>
      <c r="J504" s="235">
        <v>42</v>
      </c>
      <c r="P504" s="147"/>
      <c r="Q504" s="50">
        <v>3</v>
      </c>
      <c r="S504" s="229">
        <v>2</v>
      </c>
      <c r="T504" s="229">
        <v>0</v>
      </c>
      <c r="U504" s="50">
        <v>1</v>
      </c>
      <c r="V504" s="50">
        <v>800</v>
      </c>
    </row>
    <row r="505" spans="1:22" x14ac:dyDescent="0.2">
      <c r="A505" s="50">
        <v>503</v>
      </c>
      <c r="B505" s="232">
        <v>44049</v>
      </c>
      <c r="C505" s="233">
        <v>30</v>
      </c>
      <c r="D505" s="234" t="s">
        <v>799</v>
      </c>
      <c r="E505" s="235">
        <v>7</v>
      </c>
      <c r="F505" s="235">
        <v>9</v>
      </c>
      <c r="G505" s="235">
        <v>13</v>
      </c>
      <c r="H505" s="235">
        <v>14</v>
      </c>
      <c r="I505" s="235">
        <v>27</v>
      </c>
      <c r="J505" s="235">
        <v>46</v>
      </c>
      <c r="P505" s="147"/>
      <c r="Q505" s="50">
        <v>2</v>
      </c>
      <c r="S505" s="229">
        <v>2</v>
      </c>
      <c r="T505" s="229">
        <v>0</v>
      </c>
      <c r="U505" s="50">
        <v>1</v>
      </c>
      <c r="V505" s="50">
        <v>400</v>
      </c>
    </row>
    <row r="506" spans="1:22" x14ac:dyDescent="0.2">
      <c r="A506" s="50">
        <v>504</v>
      </c>
      <c r="B506" s="232">
        <v>44049</v>
      </c>
      <c r="C506" s="233">
        <v>30</v>
      </c>
      <c r="D506" s="234" t="s">
        <v>799</v>
      </c>
      <c r="E506" s="235">
        <v>7</v>
      </c>
      <c r="F506" s="235">
        <v>9</v>
      </c>
      <c r="G506" s="235">
        <v>13</v>
      </c>
      <c r="H506" s="235">
        <v>14</v>
      </c>
      <c r="I506" s="235">
        <v>34</v>
      </c>
      <c r="J506" s="235">
        <v>40</v>
      </c>
      <c r="P506" s="147"/>
      <c r="Q506" s="50">
        <v>1</v>
      </c>
      <c r="S506" s="229">
        <v>2</v>
      </c>
      <c r="T506" s="229">
        <v>0</v>
      </c>
      <c r="U506" s="50">
        <v>1</v>
      </c>
      <c r="V506" s="50">
        <v>200</v>
      </c>
    </row>
    <row r="507" spans="1:22" x14ac:dyDescent="0.2">
      <c r="A507" s="50">
        <v>505</v>
      </c>
      <c r="B507" s="232">
        <v>44049</v>
      </c>
      <c r="C507" s="233">
        <v>30</v>
      </c>
      <c r="D507" s="234" t="s">
        <v>799</v>
      </c>
      <c r="E507" s="235">
        <v>7</v>
      </c>
      <c r="F507" s="235">
        <v>9</v>
      </c>
      <c r="G507" s="235">
        <v>13</v>
      </c>
      <c r="H507" s="235">
        <v>14</v>
      </c>
      <c r="I507" s="235">
        <v>34</v>
      </c>
      <c r="J507" s="235">
        <v>42</v>
      </c>
      <c r="P507" s="147"/>
      <c r="Q507" s="50">
        <v>2</v>
      </c>
      <c r="S507" s="229">
        <v>2</v>
      </c>
      <c r="T507" s="229">
        <v>0</v>
      </c>
      <c r="U507" s="50">
        <v>1</v>
      </c>
      <c r="V507" s="50">
        <v>400</v>
      </c>
    </row>
    <row r="508" spans="1:22" x14ac:dyDescent="0.2">
      <c r="A508" s="50">
        <v>506</v>
      </c>
      <c r="B508" s="232">
        <v>44049</v>
      </c>
      <c r="C508" s="233">
        <v>30</v>
      </c>
      <c r="D508" s="234" t="s">
        <v>799</v>
      </c>
      <c r="E508" s="235">
        <v>7</v>
      </c>
      <c r="F508" s="235">
        <v>9</v>
      </c>
      <c r="G508" s="235">
        <v>13</v>
      </c>
      <c r="H508" s="235">
        <v>14</v>
      </c>
      <c r="I508" s="235">
        <v>34</v>
      </c>
      <c r="J508" s="235">
        <v>46</v>
      </c>
      <c r="P508" s="147"/>
      <c r="Q508" s="50">
        <v>1</v>
      </c>
      <c r="S508" s="229">
        <v>2</v>
      </c>
      <c r="T508" s="229">
        <v>0</v>
      </c>
      <c r="U508" s="50">
        <v>1</v>
      </c>
      <c r="V508" s="50">
        <v>200</v>
      </c>
    </row>
    <row r="509" spans="1:22" x14ac:dyDescent="0.2">
      <c r="A509" s="50">
        <v>507</v>
      </c>
      <c r="B509" s="232">
        <v>44049</v>
      </c>
      <c r="C509" s="233">
        <v>30</v>
      </c>
      <c r="D509" s="234" t="s">
        <v>799</v>
      </c>
      <c r="E509" s="235">
        <v>7</v>
      </c>
      <c r="F509" s="235">
        <v>9</v>
      </c>
      <c r="G509" s="235">
        <v>13</v>
      </c>
      <c r="H509" s="235">
        <v>14</v>
      </c>
      <c r="I509" s="235">
        <v>34</v>
      </c>
      <c r="J509" s="235">
        <v>47</v>
      </c>
      <c r="P509" s="147"/>
      <c r="Q509" s="50">
        <v>2</v>
      </c>
      <c r="S509" s="229">
        <v>2</v>
      </c>
      <c r="T509" s="229">
        <v>0</v>
      </c>
      <c r="U509" s="50">
        <v>1</v>
      </c>
      <c r="V509" s="50">
        <v>400</v>
      </c>
    </row>
    <row r="510" spans="1:22" x14ac:dyDescent="0.2">
      <c r="A510" s="50">
        <v>508</v>
      </c>
      <c r="B510" s="232">
        <v>44049</v>
      </c>
      <c r="C510" s="233">
        <v>30</v>
      </c>
      <c r="D510" s="234" t="s">
        <v>799</v>
      </c>
      <c r="E510" s="235">
        <v>7</v>
      </c>
      <c r="F510" s="235">
        <v>9</v>
      </c>
      <c r="G510" s="235">
        <v>13</v>
      </c>
      <c r="H510" s="235">
        <v>14</v>
      </c>
      <c r="I510" s="235">
        <v>36</v>
      </c>
      <c r="J510" s="235">
        <v>40</v>
      </c>
      <c r="P510" s="147"/>
      <c r="Q510" s="50">
        <v>1</v>
      </c>
      <c r="S510" s="229">
        <v>2</v>
      </c>
      <c r="T510" s="229">
        <v>0</v>
      </c>
      <c r="U510" s="50">
        <v>1</v>
      </c>
      <c r="V510" s="50">
        <v>200</v>
      </c>
    </row>
    <row r="511" spans="1:22" x14ac:dyDescent="0.2">
      <c r="A511" s="50">
        <v>509</v>
      </c>
      <c r="B511" s="232">
        <v>44049</v>
      </c>
      <c r="C511" s="233">
        <v>30</v>
      </c>
      <c r="D511" s="234" t="s">
        <v>799</v>
      </c>
      <c r="E511" s="235">
        <v>7</v>
      </c>
      <c r="F511" s="235">
        <v>9</v>
      </c>
      <c r="G511" s="235">
        <v>13</v>
      </c>
      <c r="H511" s="235">
        <v>14</v>
      </c>
      <c r="I511" s="235">
        <v>36</v>
      </c>
      <c r="J511" s="235">
        <v>42</v>
      </c>
      <c r="P511" s="147"/>
      <c r="Q511" s="50">
        <v>2</v>
      </c>
      <c r="S511" s="229">
        <v>2</v>
      </c>
      <c r="T511" s="229">
        <v>0</v>
      </c>
      <c r="U511" s="50">
        <v>1</v>
      </c>
      <c r="V511" s="50">
        <v>400</v>
      </c>
    </row>
    <row r="512" spans="1:22" x14ac:dyDescent="0.2">
      <c r="A512" s="50">
        <v>510</v>
      </c>
      <c r="B512" s="232">
        <v>44049</v>
      </c>
      <c r="C512" s="233">
        <v>30</v>
      </c>
      <c r="D512" s="234" t="s">
        <v>799</v>
      </c>
      <c r="E512" s="235">
        <v>7</v>
      </c>
      <c r="F512" s="235">
        <v>9</v>
      </c>
      <c r="G512" s="235">
        <v>13</v>
      </c>
      <c r="H512" s="235">
        <v>14</v>
      </c>
      <c r="I512" s="235">
        <v>36</v>
      </c>
      <c r="J512" s="235">
        <v>46</v>
      </c>
      <c r="P512" s="147"/>
      <c r="Q512" s="50">
        <v>1</v>
      </c>
      <c r="S512" s="229">
        <v>2</v>
      </c>
      <c r="T512" s="229">
        <v>0</v>
      </c>
      <c r="U512" s="50">
        <v>1</v>
      </c>
      <c r="V512" s="50">
        <v>200</v>
      </c>
    </row>
    <row r="513" spans="1:22" x14ac:dyDescent="0.2">
      <c r="A513" s="50">
        <v>511</v>
      </c>
      <c r="B513" s="232">
        <v>44049</v>
      </c>
      <c r="C513" s="233">
        <v>30</v>
      </c>
      <c r="D513" s="234" t="s">
        <v>799</v>
      </c>
      <c r="E513" s="235">
        <v>7</v>
      </c>
      <c r="F513" s="235">
        <v>9</v>
      </c>
      <c r="G513" s="235">
        <v>13</v>
      </c>
      <c r="H513" s="235">
        <v>14</v>
      </c>
      <c r="I513" s="235">
        <v>36</v>
      </c>
      <c r="J513" s="235">
        <v>47</v>
      </c>
      <c r="P513" s="147"/>
      <c r="Q513" s="50">
        <v>2</v>
      </c>
      <c r="S513" s="229">
        <v>2</v>
      </c>
      <c r="T513" s="229">
        <v>0</v>
      </c>
      <c r="U513" s="50">
        <v>1</v>
      </c>
      <c r="V513" s="50">
        <v>400</v>
      </c>
    </row>
    <row r="514" spans="1:22" x14ac:dyDescent="0.2">
      <c r="A514" s="50">
        <v>512</v>
      </c>
      <c r="B514" s="232">
        <v>44049</v>
      </c>
      <c r="C514" s="233">
        <v>30</v>
      </c>
      <c r="D514" s="234" t="s">
        <v>799</v>
      </c>
      <c r="E514" s="235">
        <v>7</v>
      </c>
      <c r="F514" s="235">
        <v>9</v>
      </c>
      <c r="G514" s="235">
        <v>13</v>
      </c>
      <c r="H514" s="235">
        <v>27</v>
      </c>
      <c r="I514" s="235">
        <v>34</v>
      </c>
      <c r="J514" s="235">
        <v>36</v>
      </c>
      <c r="P514" s="147"/>
      <c r="Q514" s="50">
        <v>2</v>
      </c>
      <c r="S514" s="229">
        <v>2</v>
      </c>
      <c r="T514" s="229">
        <v>0</v>
      </c>
      <c r="U514" s="50">
        <v>1</v>
      </c>
      <c r="V514" s="50">
        <v>400</v>
      </c>
    </row>
    <row r="515" spans="1:22" x14ac:dyDescent="0.2">
      <c r="A515" s="50">
        <v>513</v>
      </c>
      <c r="B515" s="232">
        <v>44049</v>
      </c>
      <c r="C515" s="233">
        <v>30</v>
      </c>
      <c r="D515" s="234" t="s">
        <v>799</v>
      </c>
      <c r="E515" s="235">
        <v>7</v>
      </c>
      <c r="F515" s="235">
        <v>9</v>
      </c>
      <c r="G515" s="235">
        <v>13</v>
      </c>
      <c r="H515" s="235">
        <v>27</v>
      </c>
      <c r="I515" s="235">
        <v>34</v>
      </c>
      <c r="J515" s="235">
        <v>40</v>
      </c>
      <c r="P515" s="147"/>
      <c r="Q515" s="50">
        <v>2</v>
      </c>
      <c r="S515" s="229">
        <v>2</v>
      </c>
      <c r="T515" s="229">
        <v>0</v>
      </c>
      <c r="U515" s="50">
        <v>1</v>
      </c>
      <c r="V515" s="50">
        <v>400</v>
      </c>
    </row>
    <row r="516" spans="1:22" x14ac:dyDescent="0.2">
      <c r="A516" s="50">
        <v>514</v>
      </c>
      <c r="B516" s="232">
        <v>44049</v>
      </c>
      <c r="C516" s="233">
        <v>30</v>
      </c>
      <c r="D516" s="234" t="s">
        <v>799</v>
      </c>
      <c r="E516" s="235">
        <v>7</v>
      </c>
      <c r="F516" s="235">
        <v>9</v>
      </c>
      <c r="G516" s="235">
        <v>13</v>
      </c>
      <c r="H516" s="235">
        <v>27</v>
      </c>
      <c r="I516" s="235">
        <v>34</v>
      </c>
      <c r="J516" s="235">
        <v>42</v>
      </c>
      <c r="P516" s="147"/>
      <c r="Q516" s="50">
        <v>3</v>
      </c>
      <c r="S516" s="229">
        <v>2</v>
      </c>
      <c r="T516" s="229">
        <v>0</v>
      </c>
      <c r="U516" s="50">
        <v>1</v>
      </c>
      <c r="V516" s="50">
        <v>800</v>
      </c>
    </row>
    <row r="517" spans="1:22" x14ac:dyDescent="0.2">
      <c r="A517" s="50">
        <v>515</v>
      </c>
      <c r="B517" s="232">
        <v>44049</v>
      </c>
      <c r="C517" s="233">
        <v>30</v>
      </c>
      <c r="D517" s="234" t="s">
        <v>799</v>
      </c>
      <c r="E517" s="235">
        <v>7</v>
      </c>
      <c r="F517" s="235">
        <v>9</v>
      </c>
      <c r="G517" s="235">
        <v>13</v>
      </c>
      <c r="H517" s="235">
        <v>27</v>
      </c>
      <c r="I517" s="235">
        <v>34</v>
      </c>
      <c r="J517" s="235">
        <v>46</v>
      </c>
      <c r="P517" s="147"/>
      <c r="Q517" s="50">
        <v>2</v>
      </c>
      <c r="S517" s="229">
        <v>2</v>
      </c>
      <c r="T517" s="229">
        <v>0</v>
      </c>
      <c r="U517" s="50">
        <v>1</v>
      </c>
      <c r="V517" s="50">
        <v>400</v>
      </c>
    </row>
    <row r="518" spans="1:22" x14ac:dyDescent="0.2">
      <c r="A518" s="50">
        <v>516</v>
      </c>
      <c r="B518" s="232">
        <v>44049</v>
      </c>
      <c r="C518" s="233">
        <v>30</v>
      </c>
      <c r="D518" s="234" t="s">
        <v>799</v>
      </c>
      <c r="E518" s="235">
        <v>7</v>
      </c>
      <c r="F518" s="235">
        <v>9</v>
      </c>
      <c r="G518" s="235">
        <v>13</v>
      </c>
      <c r="H518" s="235">
        <v>27</v>
      </c>
      <c r="I518" s="235">
        <v>36</v>
      </c>
      <c r="J518" s="235">
        <v>40</v>
      </c>
      <c r="P518" s="147"/>
      <c r="Q518" s="50">
        <v>2</v>
      </c>
      <c r="S518" s="229">
        <v>2</v>
      </c>
      <c r="T518" s="229">
        <v>0</v>
      </c>
      <c r="U518" s="50">
        <v>1</v>
      </c>
      <c r="V518" s="50">
        <v>400</v>
      </c>
    </row>
    <row r="519" spans="1:22" x14ac:dyDescent="0.2">
      <c r="A519" s="50">
        <v>517</v>
      </c>
      <c r="B519" s="232">
        <v>44049</v>
      </c>
      <c r="C519" s="233">
        <v>30</v>
      </c>
      <c r="D519" s="234" t="s">
        <v>799</v>
      </c>
      <c r="E519" s="235">
        <v>7</v>
      </c>
      <c r="F519" s="235">
        <v>9</v>
      </c>
      <c r="G519" s="235">
        <v>13</v>
      </c>
      <c r="H519" s="235">
        <v>27</v>
      </c>
      <c r="I519" s="235">
        <v>36</v>
      </c>
      <c r="J519" s="235">
        <v>42</v>
      </c>
      <c r="P519" s="147"/>
      <c r="Q519" s="50">
        <v>3</v>
      </c>
      <c r="S519" s="229">
        <v>2</v>
      </c>
      <c r="T519" s="229">
        <v>0</v>
      </c>
      <c r="U519" s="50">
        <v>1</v>
      </c>
      <c r="V519" s="50">
        <v>800</v>
      </c>
    </row>
    <row r="520" spans="1:22" x14ac:dyDescent="0.2">
      <c r="A520" s="50">
        <v>518</v>
      </c>
      <c r="B520" s="232">
        <v>44049</v>
      </c>
      <c r="C520" s="233">
        <v>30</v>
      </c>
      <c r="D520" s="234" t="s">
        <v>799</v>
      </c>
      <c r="E520" s="235">
        <v>7</v>
      </c>
      <c r="F520" s="235">
        <v>9</v>
      </c>
      <c r="G520" s="235">
        <v>13</v>
      </c>
      <c r="H520" s="235">
        <v>27</v>
      </c>
      <c r="I520" s="235">
        <v>36</v>
      </c>
      <c r="J520" s="235">
        <v>46</v>
      </c>
      <c r="P520" s="147"/>
      <c r="Q520" s="50">
        <v>2</v>
      </c>
      <c r="S520" s="229">
        <v>2</v>
      </c>
      <c r="T520" s="229">
        <v>0</v>
      </c>
      <c r="U520" s="50">
        <v>1</v>
      </c>
      <c r="V520" s="50">
        <v>400</v>
      </c>
    </row>
    <row r="521" spans="1:22" x14ac:dyDescent="0.2">
      <c r="A521" s="50">
        <v>519</v>
      </c>
      <c r="B521" s="232">
        <v>44049</v>
      </c>
      <c r="C521" s="233">
        <v>30</v>
      </c>
      <c r="D521" s="234" t="s">
        <v>799</v>
      </c>
      <c r="E521" s="235">
        <v>7</v>
      </c>
      <c r="F521" s="235">
        <v>9</v>
      </c>
      <c r="G521" s="235">
        <v>13</v>
      </c>
      <c r="H521" s="235">
        <v>27</v>
      </c>
      <c r="I521" s="235">
        <v>40</v>
      </c>
      <c r="J521" s="235">
        <v>42</v>
      </c>
      <c r="P521" s="147"/>
      <c r="Q521" s="50">
        <v>3</v>
      </c>
      <c r="S521" s="229">
        <v>2</v>
      </c>
      <c r="T521" s="229">
        <v>0</v>
      </c>
      <c r="U521" s="50">
        <v>1</v>
      </c>
      <c r="V521" s="50">
        <v>800</v>
      </c>
    </row>
    <row r="522" spans="1:22" x14ac:dyDescent="0.2">
      <c r="A522" s="50">
        <v>520</v>
      </c>
      <c r="B522" s="232">
        <v>44049</v>
      </c>
      <c r="C522" s="233">
        <v>30</v>
      </c>
      <c r="D522" s="234" t="s">
        <v>799</v>
      </c>
      <c r="E522" s="235">
        <v>7</v>
      </c>
      <c r="F522" s="235">
        <v>9</v>
      </c>
      <c r="G522" s="235">
        <v>13</v>
      </c>
      <c r="H522" s="235">
        <v>27</v>
      </c>
      <c r="I522" s="235">
        <v>40</v>
      </c>
      <c r="J522" s="235">
        <v>46</v>
      </c>
      <c r="P522" s="147"/>
      <c r="Q522" s="50">
        <v>2</v>
      </c>
      <c r="S522" s="229">
        <v>2</v>
      </c>
      <c r="T522" s="229">
        <v>0</v>
      </c>
      <c r="U522" s="50">
        <v>1</v>
      </c>
      <c r="V522" s="50">
        <v>400</v>
      </c>
    </row>
    <row r="523" spans="1:22" x14ac:dyDescent="0.2">
      <c r="A523" s="50">
        <v>521</v>
      </c>
      <c r="B523" s="232">
        <v>44049</v>
      </c>
      <c r="C523" s="233">
        <v>30</v>
      </c>
      <c r="D523" s="234" t="s">
        <v>799</v>
      </c>
      <c r="E523" s="235">
        <v>7</v>
      </c>
      <c r="F523" s="235">
        <v>9</v>
      </c>
      <c r="G523" s="235">
        <v>13</v>
      </c>
      <c r="H523" s="235">
        <v>27</v>
      </c>
      <c r="I523" s="235">
        <v>42</v>
      </c>
      <c r="J523" s="235">
        <v>46</v>
      </c>
      <c r="P523" s="147"/>
      <c r="Q523" s="50">
        <v>3</v>
      </c>
      <c r="S523" s="229">
        <v>2</v>
      </c>
      <c r="T523" s="229">
        <v>0</v>
      </c>
      <c r="U523" s="50">
        <v>1</v>
      </c>
      <c r="V523" s="50">
        <v>800</v>
      </c>
    </row>
    <row r="524" spans="1:22" x14ac:dyDescent="0.2">
      <c r="A524" s="50">
        <v>522</v>
      </c>
      <c r="B524" s="232">
        <v>44049</v>
      </c>
      <c r="C524" s="233">
        <v>30</v>
      </c>
      <c r="D524" s="234" t="s">
        <v>799</v>
      </c>
      <c r="E524" s="235">
        <v>7</v>
      </c>
      <c r="F524" s="235">
        <v>9</v>
      </c>
      <c r="G524" s="235">
        <v>13</v>
      </c>
      <c r="H524" s="235">
        <v>34</v>
      </c>
      <c r="I524" s="235">
        <v>36</v>
      </c>
      <c r="J524" s="235">
        <v>40</v>
      </c>
      <c r="P524" s="147"/>
      <c r="Q524" s="50">
        <v>1</v>
      </c>
      <c r="S524" s="229">
        <v>2</v>
      </c>
      <c r="T524" s="229">
        <v>0</v>
      </c>
      <c r="U524" s="50">
        <v>1</v>
      </c>
      <c r="V524" s="50">
        <v>200</v>
      </c>
    </row>
    <row r="525" spans="1:22" x14ac:dyDescent="0.2">
      <c r="A525" s="50">
        <v>523</v>
      </c>
      <c r="B525" s="232">
        <v>44049</v>
      </c>
      <c r="C525" s="233">
        <v>30</v>
      </c>
      <c r="D525" s="234" t="s">
        <v>799</v>
      </c>
      <c r="E525" s="235">
        <v>7</v>
      </c>
      <c r="F525" s="235">
        <v>9</v>
      </c>
      <c r="G525" s="235">
        <v>13</v>
      </c>
      <c r="H525" s="235">
        <v>34</v>
      </c>
      <c r="I525" s="235">
        <v>36</v>
      </c>
      <c r="J525" s="235">
        <v>42</v>
      </c>
      <c r="P525" s="147"/>
      <c r="Q525" s="50">
        <v>2</v>
      </c>
      <c r="S525" s="229">
        <v>2</v>
      </c>
      <c r="T525" s="229">
        <v>0</v>
      </c>
      <c r="U525" s="50">
        <v>1</v>
      </c>
      <c r="V525" s="50">
        <v>400</v>
      </c>
    </row>
    <row r="526" spans="1:22" x14ac:dyDescent="0.2">
      <c r="A526" s="50">
        <v>524</v>
      </c>
      <c r="B526" s="232">
        <v>44049</v>
      </c>
      <c r="C526" s="233">
        <v>30</v>
      </c>
      <c r="D526" s="234" t="s">
        <v>799</v>
      </c>
      <c r="E526" s="235">
        <v>7</v>
      </c>
      <c r="F526" s="235">
        <v>9</v>
      </c>
      <c r="G526" s="235">
        <v>13</v>
      </c>
      <c r="H526" s="235">
        <v>34</v>
      </c>
      <c r="I526" s="235">
        <v>36</v>
      </c>
      <c r="J526" s="235">
        <v>46</v>
      </c>
      <c r="P526" s="147"/>
      <c r="Q526" s="50">
        <v>1</v>
      </c>
      <c r="S526" s="229">
        <v>2</v>
      </c>
      <c r="T526" s="229">
        <v>0</v>
      </c>
      <c r="U526" s="50">
        <v>1</v>
      </c>
      <c r="V526" s="50">
        <v>200</v>
      </c>
    </row>
    <row r="527" spans="1:22" x14ac:dyDescent="0.2">
      <c r="A527" s="50">
        <v>525</v>
      </c>
      <c r="B527" s="232">
        <v>44049</v>
      </c>
      <c r="C527" s="233">
        <v>30</v>
      </c>
      <c r="D527" s="234" t="s">
        <v>799</v>
      </c>
      <c r="E527" s="235">
        <v>7</v>
      </c>
      <c r="F527" s="235">
        <v>9</v>
      </c>
      <c r="G527" s="235">
        <v>13</v>
      </c>
      <c r="H527" s="235">
        <v>34</v>
      </c>
      <c r="I527" s="235">
        <v>36</v>
      </c>
      <c r="J527" s="235">
        <v>47</v>
      </c>
      <c r="P527" s="147"/>
      <c r="Q527" s="50">
        <v>2</v>
      </c>
      <c r="S527" s="229">
        <v>2</v>
      </c>
      <c r="T527" s="229">
        <v>0</v>
      </c>
      <c r="U527" s="50">
        <v>1</v>
      </c>
      <c r="V527" s="50">
        <v>400</v>
      </c>
    </row>
    <row r="528" spans="1:22" x14ac:dyDescent="0.2">
      <c r="A528" s="50">
        <v>526</v>
      </c>
      <c r="B528" s="232">
        <v>44049</v>
      </c>
      <c r="C528" s="233">
        <v>30</v>
      </c>
      <c r="D528" s="234" t="s">
        <v>799</v>
      </c>
      <c r="E528" s="235">
        <v>7</v>
      </c>
      <c r="F528" s="235">
        <v>9</v>
      </c>
      <c r="G528" s="235">
        <v>13</v>
      </c>
      <c r="H528" s="235">
        <v>34</v>
      </c>
      <c r="I528" s="235">
        <v>40</v>
      </c>
      <c r="J528" s="235">
        <v>42</v>
      </c>
      <c r="P528" s="147"/>
      <c r="Q528" s="50">
        <v>2</v>
      </c>
      <c r="S528" s="229">
        <v>2</v>
      </c>
      <c r="T528" s="229">
        <v>0</v>
      </c>
      <c r="U528" s="50">
        <v>1</v>
      </c>
      <c r="V528" s="50">
        <v>400</v>
      </c>
    </row>
    <row r="529" spans="1:22" x14ac:dyDescent="0.2">
      <c r="A529" s="50">
        <v>527</v>
      </c>
      <c r="B529" s="232">
        <v>44049</v>
      </c>
      <c r="C529" s="233">
        <v>30</v>
      </c>
      <c r="D529" s="234" t="s">
        <v>799</v>
      </c>
      <c r="E529" s="235">
        <v>7</v>
      </c>
      <c r="F529" s="235">
        <v>9</v>
      </c>
      <c r="G529" s="235">
        <v>13</v>
      </c>
      <c r="H529" s="235">
        <v>34</v>
      </c>
      <c r="I529" s="235">
        <v>40</v>
      </c>
      <c r="J529" s="235">
        <v>46</v>
      </c>
      <c r="P529" s="147"/>
      <c r="Q529" s="50">
        <v>1</v>
      </c>
      <c r="S529" s="229">
        <v>2</v>
      </c>
      <c r="T529" s="229">
        <v>0</v>
      </c>
      <c r="U529" s="50">
        <v>1</v>
      </c>
      <c r="V529" s="50">
        <v>200</v>
      </c>
    </row>
    <row r="530" spans="1:22" x14ac:dyDescent="0.2">
      <c r="A530" s="50">
        <v>528</v>
      </c>
      <c r="B530" s="232">
        <v>44049</v>
      </c>
      <c r="C530" s="233">
        <v>30</v>
      </c>
      <c r="D530" s="234" t="s">
        <v>799</v>
      </c>
      <c r="E530" s="235">
        <v>7</v>
      </c>
      <c r="F530" s="235">
        <v>9</v>
      </c>
      <c r="G530" s="235">
        <v>13</v>
      </c>
      <c r="H530" s="235">
        <v>34</v>
      </c>
      <c r="I530" s="235">
        <v>40</v>
      </c>
      <c r="J530" s="235">
        <v>47</v>
      </c>
      <c r="P530" s="147"/>
      <c r="Q530" s="50">
        <v>2</v>
      </c>
      <c r="S530" s="229">
        <v>2</v>
      </c>
      <c r="T530" s="229">
        <v>0</v>
      </c>
      <c r="U530" s="50">
        <v>1</v>
      </c>
      <c r="V530" s="50">
        <v>400</v>
      </c>
    </row>
    <row r="531" spans="1:22" x14ac:dyDescent="0.2">
      <c r="A531" s="50">
        <v>529</v>
      </c>
      <c r="B531" s="232">
        <v>44049</v>
      </c>
      <c r="C531" s="233">
        <v>30</v>
      </c>
      <c r="D531" s="234" t="s">
        <v>799</v>
      </c>
      <c r="E531" s="235">
        <v>7</v>
      </c>
      <c r="F531" s="235">
        <v>9</v>
      </c>
      <c r="G531" s="235">
        <v>13</v>
      </c>
      <c r="H531" s="235">
        <v>34</v>
      </c>
      <c r="I531" s="235">
        <v>42</v>
      </c>
      <c r="J531" s="235">
        <v>46</v>
      </c>
      <c r="P531" s="147"/>
      <c r="Q531" s="50">
        <v>2</v>
      </c>
      <c r="S531" s="229">
        <v>2</v>
      </c>
      <c r="T531" s="229">
        <v>0</v>
      </c>
      <c r="U531" s="50">
        <v>1</v>
      </c>
      <c r="V531" s="50">
        <v>400</v>
      </c>
    </row>
    <row r="532" spans="1:22" x14ac:dyDescent="0.2">
      <c r="A532" s="50">
        <v>530</v>
      </c>
      <c r="B532" s="232">
        <v>44049</v>
      </c>
      <c r="C532" s="233">
        <v>30</v>
      </c>
      <c r="D532" s="234" t="s">
        <v>799</v>
      </c>
      <c r="E532" s="235">
        <v>7</v>
      </c>
      <c r="F532" s="235">
        <v>9</v>
      </c>
      <c r="G532" s="235">
        <v>13</v>
      </c>
      <c r="H532" s="235">
        <v>34</v>
      </c>
      <c r="I532" s="235">
        <v>42</v>
      </c>
      <c r="J532" s="235">
        <v>47</v>
      </c>
      <c r="P532" s="147"/>
      <c r="Q532" s="231" t="s">
        <v>788</v>
      </c>
      <c r="S532" s="229">
        <v>2</v>
      </c>
      <c r="T532" s="229">
        <v>8</v>
      </c>
      <c r="U532" s="50">
        <v>1</v>
      </c>
      <c r="V532" s="50">
        <v>800</v>
      </c>
    </row>
    <row r="533" spans="1:22" x14ac:dyDescent="0.2">
      <c r="A533" s="50">
        <v>531</v>
      </c>
      <c r="B533" s="232">
        <v>44049</v>
      </c>
      <c r="C533" s="233">
        <v>30</v>
      </c>
      <c r="D533" s="234" t="s">
        <v>799</v>
      </c>
      <c r="E533" s="235">
        <v>7</v>
      </c>
      <c r="F533" s="235">
        <v>9</v>
      </c>
      <c r="G533" s="235">
        <v>13</v>
      </c>
      <c r="H533" s="235">
        <v>34</v>
      </c>
      <c r="I533" s="235">
        <v>46</v>
      </c>
      <c r="J533" s="235">
        <v>47</v>
      </c>
      <c r="P533" s="147"/>
      <c r="Q533" s="50">
        <v>2</v>
      </c>
      <c r="S533" s="229">
        <v>2</v>
      </c>
      <c r="T533" s="229">
        <v>0</v>
      </c>
      <c r="U533" s="50">
        <v>1</v>
      </c>
      <c r="V533" s="50">
        <v>400</v>
      </c>
    </row>
    <row r="534" spans="1:22" x14ac:dyDescent="0.2">
      <c r="A534" s="50">
        <v>532</v>
      </c>
      <c r="B534" s="232">
        <v>44049</v>
      </c>
      <c r="C534" s="233">
        <v>30</v>
      </c>
      <c r="D534" s="234" t="s">
        <v>799</v>
      </c>
      <c r="E534" s="235">
        <v>7</v>
      </c>
      <c r="F534" s="235">
        <v>9</v>
      </c>
      <c r="G534" s="235">
        <v>13</v>
      </c>
      <c r="H534" s="235">
        <v>36</v>
      </c>
      <c r="I534" s="235">
        <v>40</v>
      </c>
      <c r="J534" s="235">
        <v>42</v>
      </c>
      <c r="P534" s="147"/>
      <c r="Q534" s="50">
        <v>2</v>
      </c>
      <c r="S534" s="229">
        <v>2</v>
      </c>
      <c r="T534" s="229">
        <v>0</v>
      </c>
      <c r="U534" s="50">
        <v>1</v>
      </c>
      <c r="V534" s="50">
        <v>400</v>
      </c>
    </row>
    <row r="535" spans="1:22" x14ac:dyDescent="0.2">
      <c r="A535" s="50">
        <v>533</v>
      </c>
      <c r="B535" s="232">
        <v>44049</v>
      </c>
      <c r="C535" s="233">
        <v>30</v>
      </c>
      <c r="D535" s="234" t="s">
        <v>799</v>
      </c>
      <c r="E535" s="235">
        <v>7</v>
      </c>
      <c r="F535" s="235">
        <v>9</v>
      </c>
      <c r="G535" s="235">
        <v>13</v>
      </c>
      <c r="H535" s="235">
        <v>36</v>
      </c>
      <c r="I535" s="235">
        <v>40</v>
      </c>
      <c r="J535" s="235">
        <v>46</v>
      </c>
      <c r="P535" s="147"/>
      <c r="Q535" s="50">
        <v>1</v>
      </c>
      <c r="S535" s="229">
        <v>2</v>
      </c>
      <c r="T535" s="229">
        <v>0</v>
      </c>
      <c r="U535" s="50">
        <v>1</v>
      </c>
      <c r="V535" s="50">
        <v>200</v>
      </c>
    </row>
    <row r="536" spans="1:22" x14ac:dyDescent="0.2">
      <c r="A536" s="50">
        <v>534</v>
      </c>
      <c r="B536" s="232">
        <v>44049</v>
      </c>
      <c r="C536" s="233">
        <v>30</v>
      </c>
      <c r="D536" s="234" t="s">
        <v>799</v>
      </c>
      <c r="E536" s="235">
        <v>7</v>
      </c>
      <c r="F536" s="235">
        <v>9</v>
      </c>
      <c r="G536" s="235">
        <v>13</v>
      </c>
      <c r="H536" s="235">
        <v>36</v>
      </c>
      <c r="I536" s="235">
        <v>40</v>
      </c>
      <c r="J536" s="235">
        <v>47</v>
      </c>
      <c r="P536" s="147"/>
      <c r="Q536" s="50">
        <v>2</v>
      </c>
      <c r="S536" s="229">
        <v>2</v>
      </c>
      <c r="T536" s="229">
        <v>0</v>
      </c>
      <c r="U536" s="50">
        <v>1</v>
      </c>
      <c r="V536" s="50">
        <v>400</v>
      </c>
    </row>
    <row r="537" spans="1:22" x14ac:dyDescent="0.2">
      <c r="A537" s="50">
        <v>535</v>
      </c>
      <c r="B537" s="232">
        <v>44049</v>
      </c>
      <c r="C537" s="233">
        <v>30</v>
      </c>
      <c r="D537" s="234" t="s">
        <v>799</v>
      </c>
      <c r="E537" s="235">
        <v>7</v>
      </c>
      <c r="F537" s="235">
        <v>9</v>
      </c>
      <c r="G537" s="235">
        <v>13</v>
      </c>
      <c r="H537" s="235">
        <v>36</v>
      </c>
      <c r="I537" s="235">
        <v>42</v>
      </c>
      <c r="J537" s="235">
        <v>46</v>
      </c>
      <c r="P537" s="147"/>
      <c r="Q537" s="50">
        <v>2</v>
      </c>
      <c r="S537" s="229">
        <v>2</v>
      </c>
      <c r="T537" s="229">
        <v>0</v>
      </c>
      <c r="U537" s="50">
        <v>1</v>
      </c>
      <c r="V537" s="50">
        <v>400</v>
      </c>
    </row>
    <row r="538" spans="1:22" x14ac:dyDescent="0.2">
      <c r="A538" s="50">
        <v>536</v>
      </c>
      <c r="B538" s="232">
        <v>44049</v>
      </c>
      <c r="C538" s="233">
        <v>30</v>
      </c>
      <c r="D538" s="234" t="s">
        <v>799</v>
      </c>
      <c r="E538" s="235">
        <v>7</v>
      </c>
      <c r="F538" s="235">
        <v>9</v>
      </c>
      <c r="G538" s="235">
        <v>13</v>
      </c>
      <c r="H538" s="235">
        <v>36</v>
      </c>
      <c r="I538" s="235">
        <v>42</v>
      </c>
      <c r="J538" s="235">
        <v>47</v>
      </c>
      <c r="P538" s="147"/>
      <c r="Q538" s="231" t="s">
        <v>788</v>
      </c>
      <c r="S538" s="229">
        <v>2</v>
      </c>
      <c r="T538" s="229">
        <v>8</v>
      </c>
      <c r="U538" s="50">
        <v>1</v>
      </c>
      <c r="V538" s="50">
        <v>800</v>
      </c>
    </row>
    <row r="539" spans="1:22" x14ac:dyDescent="0.2">
      <c r="A539" s="50">
        <v>537</v>
      </c>
      <c r="B539" s="232">
        <v>44049</v>
      </c>
      <c r="C539" s="233">
        <v>30</v>
      </c>
      <c r="D539" s="234" t="s">
        <v>799</v>
      </c>
      <c r="E539" s="235">
        <v>7</v>
      </c>
      <c r="F539" s="235">
        <v>9</v>
      </c>
      <c r="G539" s="235">
        <v>13</v>
      </c>
      <c r="H539" s="235">
        <v>36</v>
      </c>
      <c r="I539" s="235">
        <v>46</v>
      </c>
      <c r="J539" s="235">
        <v>47</v>
      </c>
      <c r="P539" s="147"/>
      <c r="Q539" s="50">
        <v>2</v>
      </c>
      <c r="S539" s="229">
        <v>2</v>
      </c>
      <c r="T539" s="229">
        <v>0</v>
      </c>
      <c r="U539" s="50">
        <v>1</v>
      </c>
      <c r="V539" s="50">
        <v>400</v>
      </c>
    </row>
    <row r="540" spans="1:22" x14ac:dyDescent="0.2">
      <c r="A540" s="50">
        <v>538</v>
      </c>
      <c r="B540" s="232">
        <v>44049</v>
      </c>
      <c r="C540" s="233">
        <v>30</v>
      </c>
      <c r="D540" s="234" t="s">
        <v>799</v>
      </c>
      <c r="E540" s="235">
        <v>7</v>
      </c>
      <c r="F540" s="235">
        <v>9</v>
      </c>
      <c r="G540" s="235">
        <v>14</v>
      </c>
      <c r="H540" s="235">
        <v>27</v>
      </c>
      <c r="I540" s="235">
        <v>34</v>
      </c>
      <c r="J540" s="235">
        <v>36</v>
      </c>
      <c r="P540" s="147"/>
      <c r="Q540" s="50">
        <v>2</v>
      </c>
      <c r="S540" s="229">
        <v>2</v>
      </c>
      <c r="T540" s="229">
        <v>0</v>
      </c>
      <c r="U540" s="50">
        <v>1</v>
      </c>
      <c r="V540" s="50">
        <v>400</v>
      </c>
    </row>
    <row r="541" spans="1:22" x14ac:dyDescent="0.2">
      <c r="A541" s="50">
        <v>539</v>
      </c>
      <c r="B541" s="232">
        <v>44049</v>
      </c>
      <c r="C541" s="233">
        <v>30</v>
      </c>
      <c r="D541" s="234" t="s">
        <v>799</v>
      </c>
      <c r="E541" s="235">
        <v>7</v>
      </c>
      <c r="F541" s="235">
        <v>9</v>
      </c>
      <c r="G541" s="235">
        <v>14</v>
      </c>
      <c r="H541" s="235">
        <v>27</v>
      </c>
      <c r="I541" s="235">
        <v>34</v>
      </c>
      <c r="J541" s="235">
        <v>40</v>
      </c>
      <c r="P541" s="147"/>
      <c r="Q541" s="50">
        <v>2</v>
      </c>
      <c r="S541" s="229">
        <v>2</v>
      </c>
      <c r="T541" s="229">
        <v>0</v>
      </c>
      <c r="U541" s="50">
        <v>1</v>
      </c>
      <c r="V541" s="50">
        <v>400</v>
      </c>
    </row>
    <row r="542" spans="1:22" x14ac:dyDescent="0.2">
      <c r="A542" s="50">
        <v>540</v>
      </c>
      <c r="B542" s="232">
        <v>44049</v>
      </c>
      <c r="C542" s="233">
        <v>30</v>
      </c>
      <c r="D542" s="234" t="s">
        <v>799</v>
      </c>
      <c r="E542" s="235">
        <v>7</v>
      </c>
      <c r="F542" s="235">
        <v>9</v>
      </c>
      <c r="G542" s="235">
        <v>14</v>
      </c>
      <c r="H542" s="235">
        <v>27</v>
      </c>
      <c r="I542" s="235">
        <v>34</v>
      </c>
      <c r="J542" s="235">
        <v>42</v>
      </c>
      <c r="P542" s="147"/>
      <c r="Q542" s="50">
        <v>3</v>
      </c>
      <c r="S542" s="229">
        <v>2</v>
      </c>
      <c r="T542" s="229">
        <v>0</v>
      </c>
      <c r="U542" s="50">
        <v>1</v>
      </c>
      <c r="V542" s="50">
        <v>800</v>
      </c>
    </row>
    <row r="543" spans="1:22" x14ac:dyDescent="0.2">
      <c r="A543" s="50">
        <v>541</v>
      </c>
      <c r="B543" s="232">
        <v>44049</v>
      </c>
      <c r="C543" s="233">
        <v>30</v>
      </c>
      <c r="D543" s="234" t="s">
        <v>799</v>
      </c>
      <c r="E543" s="235">
        <v>7</v>
      </c>
      <c r="F543" s="235">
        <v>9</v>
      </c>
      <c r="G543" s="235">
        <v>14</v>
      </c>
      <c r="H543" s="235">
        <v>27</v>
      </c>
      <c r="I543" s="235">
        <v>34</v>
      </c>
      <c r="J543" s="235">
        <v>46</v>
      </c>
      <c r="P543" s="147"/>
      <c r="Q543" s="50">
        <v>2</v>
      </c>
      <c r="S543" s="229">
        <v>2</v>
      </c>
      <c r="T543" s="229">
        <v>0</v>
      </c>
      <c r="U543" s="50">
        <v>1</v>
      </c>
      <c r="V543" s="50">
        <v>400</v>
      </c>
    </row>
    <row r="544" spans="1:22" x14ac:dyDescent="0.2">
      <c r="A544" s="50">
        <v>542</v>
      </c>
      <c r="B544" s="232">
        <v>44049</v>
      </c>
      <c r="C544" s="233">
        <v>30</v>
      </c>
      <c r="D544" s="234" t="s">
        <v>799</v>
      </c>
      <c r="E544" s="235">
        <v>7</v>
      </c>
      <c r="F544" s="235">
        <v>9</v>
      </c>
      <c r="G544" s="235">
        <v>14</v>
      </c>
      <c r="H544" s="235">
        <v>27</v>
      </c>
      <c r="I544" s="235">
        <v>34</v>
      </c>
      <c r="J544" s="235">
        <v>47</v>
      </c>
      <c r="P544" s="147"/>
      <c r="Q544" s="50">
        <v>3</v>
      </c>
      <c r="S544" s="229">
        <v>2</v>
      </c>
      <c r="T544" s="229">
        <v>0</v>
      </c>
      <c r="U544" s="50">
        <v>1</v>
      </c>
      <c r="V544" s="50">
        <v>800</v>
      </c>
    </row>
    <row r="545" spans="1:22" x14ac:dyDescent="0.2">
      <c r="A545" s="50">
        <v>543</v>
      </c>
      <c r="B545" s="232">
        <v>44049</v>
      </c>
      <c r="C545" s="233">
        <v>30</v>
      </c>
      <c r="D545" s="234" t="s">
        <v>799</v>
      </c>
      <c r="E545" s="235">
        <v>7</v>
      </c>
      <c r="F545" s="235">
        <v>9</v>
      </c>
      <c r="G545" s="235">
        <v>14</v>
      </c>
      <c r="H545" s="235">
        <v>27</v>
      </c>
      <c r="I545" s="235">
        <v>36</v>
      </c>
      <c r="J545" s="235">
        <v>40</v>
      </c>
      <c r="P545" s="147"/>
      <c r="Q545" s="50">
        <v>2</v>
      </c>
      <c r="S545" s="229">
        <v>2</v>
      </c>
      <c r="T545" s="229">
        <v>0</v>
      </c>
      <c r="U545" s="50">
        <v>1</v>
      </c>
      <c r="V545" s="50">
        <v>400</v>
      </c>
    </row>
    <row r="546" spans="1:22" x14ac:dyDescent="0.2">
      <c r="A546" s="50">
        <v>544</v>
      </c>
      <c r="B546" s="232">
        <v>44049</v>
      </c>
      <c r="C546" s="233">
        <v>30</v>
      </c>
      <c r="D546" s="234" t="s">
        <v>799</v>
      </c>
      <c r="E546" s="235">
        <v>7</v>
      </c>
      <c r="F546" s="235">
        <v>9</v>
      </c>
      <c r="G546" s="235">
        <v>14</v>
      </c>
      <c r="H546" s="235">
        <v>27</v>
      </c>
      <c r="I546" s="235">
        <v>36</v>
      </c>
      <c r="J546" s="235">
        <v>42</v>
      </c>
      <c r="P546" s="147"/>
      <c r="Q546" s="50">
        <v>3</v>
      </c>
      <c r="S546" s="229">
        <v>2</v>
      </c>
      <c r="T546" s="229">
        <v>0</v>
      </c>
      <c r="U546" s="50">
        <v>1</v>
      </c>
      <c r="V546" s="50">
        <v>800</v>
      </c>
    </row>
    <row r="547" spans="1:22" x14ac:dyDescent="0.2">
      <c r="A547" s="50">
        <v>545</v>
      </c>
      <c r="B547" s="232">
        <v>44049</v>
      </c>
      <c r="C547" s="233">
        <v>30</v>
      </c>
      <c r="D547" s="234" t="s">
        <v>799</v>
      </c>
      <c r="E547" s="235">
        <v>7</v>
      </c>
      <c r="F547" s="235">
        <v>9</v>
      </c>
      <c r="G547" s="235">
        <v>14</v>
      </c>
      <c r="H547" s="235">
        <v>27</v>
      </c>
      <c r="I547" s="235">
        <v>36</v>
      </c>
      <c r="J547" s="235">
        <v>46</v>
      </c>
      <c r="P547" s="147"/>
      <c r="Q547" s="50">
        <v>2</v>
      </c>
      <c r="S547" s="229">
        <v>2</v>
      </c>
      <c r="T547" s="229">
        <v>0</v>
      </c>
      <c r="U547" s="50">
        <v>1</v>
      </c>
      <c r="V547" s="50">
        <v>400</v>
      </c>
    </row>
    <row r="548" spans="1:22" x14ac:dyDescent="0.2">
      <c r="A548" s="50">
        <v>546</v>
      </c>
      <c r="B548" s="232">
        <v>44049</v>
      </c>
      <c r="C548" s="233">
        <v>30</v>
      </c>
      <c r="D548" s="234" t="s">
        <v>799</v>
      </c>
      <c r="E548" s="235">
        <v>7</v>
      </c>
      <c r="F548" s="235">
        <v>9</v>
      </c>
      <c r="G548" s="235">
        <v>14</v>
      </c>
      <c r="H548" s="235">
        <v>27</v>
      </c>
      <c r="I548" s="235">
        <v>36</v>
      </c>
      <c r="J548" s="235">
        <v>47</v>
      </c>
      <c r="P548" s="147"/>
      <c r="Q548" s="50">
        <v>3</v>
      </c>
      <c r="S548" s="229">
        <v>2</v>
      </c>
      <c r="T548" s="229">
        <v>0</v>
      </c>
      <c r="U548" s="50">
        <v>1</v>
      </c>
      <c r="V548" s="50">
        <v>800</v>
      </c>
    </row>
    <row r="549" spans="1:22" x14ac:dyDescent="0.2">
      <c r="A549" s="50">
        <v>547</v>
      </c>
      <c r="B549" s="232">
        <v>44049</v>
      </c>
      <c r="C549" s="233">
        <v>30</v>
      </c>
      <c r="D549" s="234" t="s">
        <v>799</v>
      </c>
      <c r="E549" s="235">
        <v>7</v>
      </c>
      <c r="F549" s="235">
        <v>9</v>
      </c>
      <c r="G549" s="235">
        <v>14</v>
      </c>
      <c r="H549" s="235">
        <v>27</v>
      </c>
      <c r="I549" s="235">
        <v>40</v>
      </c>
      <c r="J549" s="235">
        <v>42</v>
      </c>
      <c r="P549" s="147"/>
      <c r="Q549" s="50">
        <v>3</v>
      </c>
      <c r="S549" s="229">
        <v>2</v>
      </c>
      <c r="T549" s="229">
        <v>0</v>
      </c>
      <c r="U549" s="50">
        <v>1</v>
      </c>
      <c r="V549" s="50">
        <v>800</v>
      </c>
    </row>
    <row r="550" spans="1:22" x14ac:dyDescent="0.2">
      <c r="A550" s="50">
        <v>548</v>
      </c>
      <c r="B550" s="232">
        <v>44049</v>
      </c>
      <c r="C550" s="233">
        <v>30</v>
      </c>
      <c r="D550" s="234" t="s">
        <v>799</v>
      </c>
      <c r="E550" s="235">
        <v>7</v>
      </c>
      <c r="F550" s="235">
        <v>9</v>
      </c>
      <c r="G550" s="235">
        <v>14</v>
      </c>
      <c r="H550" s="235">
        <v>27</v>
      </c>
      <c r="I550" s="235">
        <v>40</v>
      </c>
      <c r="J550" s="235">
        <v>46</v>
      </c>
      <c r="P550" s="147"/>
      <c r="Q550" s="50">
        <v>2</v>
      </c>
      <c r="S550" s="229">
        <v>2</v>
      </c>
      <c r="T550" s="229">
        <v>0</v>
      </c>
      <c r="U550" s="50">
        <v>1</v>
      </c>
      <c r="V550" s="50">
        <v>400</v>
      </c>
    </row>
    <row r="551" spans="1:22" x14ac:dyDescent="0.2">
      <c r="A551" s="50">
        <v>549</v>
      </c>
      <c r="B551" s="232">
        <v>44049</v>
      </c>
      <c r="C551" s="233">
        <v>30</v>
      </c>
      <c r="D551" s="234" t="s">
        <v>799</v>
      </c>
      <c r="E551" s="235">
        <v>7</v>
      </c>
      <c r="F551" s="235">
        <v>9</v>
      </c>
      <c r="G551" s="235">
        <v>14</v>
      </c>
      <c r="H551" s="235">
        <v>27</v>
      </c>
      <c r="I551" s="235">
        <v>40</v>
      </c>
      <c r="J551" s="235">
        <v>47</v>
      </c>
      <c r="P551" s="147"/>
      <c r="Q551" s="50">
        <v>3</v>
      </c>
      <c r="S551" s="229">
        <v>2</v>
      </c>
      <c r="T551" s="229">
        <v>0</v>
      </c>
      <c r="U551" s="50">
        <v>1</v>
      </c>
      <c r="V551" s="50">
        <v>800</v>
      </c>
    </row>
    <row r="552" spans="1:22" x14ac:dyDescent="0.2">
      <c r="A552" s="50">
        <v>550</v>
      </c>
      <c r="B552" s="232">
        <v>44049</v>
      </c>
      <c r="C552" s="233">
        <v>30</v>
      </c>
      <c r="D552" s="234" t="s">
        <v>799</v>
      </c>
      <c r="E552" s="235">
        <v>7</v>
      </c>
      <c r="F552" s="235">
        <v>9</v>
      </c>
      <c r="G552" s="235">
        <v>14</v>
      </c>
      <c r="H552" s="235">
        <v>27</v>
      </c>
      <c r="I552" s="235">
        <v>42</v>
      </c>
      <c r="J552" s="235">
        <v>46</v>
      </c>
      <c r="P552" s="147"/>
      <c r="Q552" s="50">
        <v>3</v>
      </c>
      <c r="S552" s="229">
        <v>2</v>
      </c>
      <c r="T552" s="229">
        <v>0</v>
      </c>
      <c r="U552" s="50">
        <v>1</v>
      </c>
      <c r="V552" s="50">
        <v>800</v>
      </c>
    </row>
    <row r="553" spans="1:22" x14ac:dyDescent="0.2">
      <c r="A553" s="50">
        <v>551</v>
      </c>
      <c r="B553" s="232">
        <v>44049</v>
      </c>
      <c r="C553" s="233">
        <v>30</v>
      </c>
      <c r="D553" s="234" t="s">
        <v>799</v>
      </c>
      <c r="E553" s="235">
        <v>7</v>
      </c>
      <c r="F553" s="235">
        <v>9</v>
      </c>
      <c r="G553" s="235">
        <v>14</v>
      </c>
      <c r="H553" s="235">
        <v>27</v>
      </c>
      <c r="I553" s="235">
        <v>42</v>
      </c>
      <c r="J553" s="235">
        <v>47</v>
      </c>
      <c r="P553" s="147"/>
      <c r="Q553" s="231" t="s">
        <v>788</v>
      </c>
      <c r="S553" s="229">
        <v>2</v>
      </c>
      <c r="T553" s="229">
        <v>8</v>
      </c>
      <c r="U553" s="50">
        <v>1</v>
      </c>
      <c r="V553" s="50">
        <v>900</v>
      </c>
    </row>
    <row r="554" spans="1:22" x14ac:dyDescent="0.2">
      <c r="A554" s="50">
        <v>552</v>
      </c>
      <c r="B554" s="232">
        <v>44049</v>
      </c>
      <c r="C554" s="233">
        <v>30</v>
      </c>
      <c r="D554" s="234" t="s">
        <v>799</v>
      </c>
      <c r="E554" s="235">
        <v>7</v>
      </c>
      <c r="F554" s="235">
        <v>9</v>
      </c>
      <c r="G554" s="235">
        <v>14</v>
      </c>
      <c r="H554" s="235">
        <v>27</v>
      </c>
      <c r="I554" s="235">
        <v>46</v>
      </c>
      <c r="J554" s="235">
        <v>47</v>
      </c>
      <c r="P554" s="147"/>
      <c r="Q554" s="50">
        <v>3</v>
      </c>
      <c r="S554" s="229">
        <v>2</v>
      </c>
      <c r="T554" s="229">
        <v>0</v>
      </c>
      <c r="U554" s="50">
        <v>1</v>
      </c>
      <c r="V554" s="50">
        <v>800</v>
      </c>
    </row>
    <row r="555" spans="1:22" x14ac:dyDescent="0.2">
      <c r="A555" s="50">
        <v>553</v>
      </c>
      <c r="B555" s="232">
        <v>44049</v>
      </c>
      <c r="C555" s="233">
        <v>30</v>
      </c>
      <c r="D555" s="234" t="s">
        <v>799</v>
      </c>
      <c r="E555" s="235">
        <v>7</v>
      </c>
      <c r="F555" s="235">
        <v>9</v>
      </c>
      <c r="G555" s="235">
        <v>14</v>
      </c>
      <c r="H555" s="235">
        <v>34</v>
      </c>
      <c r="I555" s="235">
        <v>36</v>
      </c>
      <c r="J555" s="235">
        <v>40</v>
      </c>
      <c r="P555" s="147"/>
      <c r="Q555" s="50">
        <v>1</v>
      </c>
      <c r="S555" s="229">
        <v>2</v>
      </c>
      <c r="T555" s="229">
        <v>0</v>
      </c>
      <c r="U555" s="50">
        <v>1</v>
      </c>
      <c r="V555" s="50">
        <v>200</v>
      </c>
    </row>
    <row r="556" spans="1:22" x14ac:dyDescent="0.2">
      <c r="A556" s="50">
        <v>554</v>
      </c>
      <c r="B556" s="232">
        <v>44049</v>
      </c>
      <c r="C556" s="233">
        <v>30</v>
      </c>
      <c r="D556" s="234" t="s">
        <v>799</v>
      </c>
      <c r="E556" s="235">
        <v>7</v>
      </c>
      <c r="F556" s="235">
        <v>9</v>
      </c>
      <c r="G556" s="235">
        <v>14</v>
      </c>
      <c r="H556" s="235">
        <v>34</v>
      </c>
      <c r="I556" s="235">
        <v>36</v>
      </c>
      <c r="J556" s="235">
        <v>42</v>
      </c>
      <c r="P556" s="147"/>
      <c r="Q556" s="50">
        <v>2</v>
      </c>
      <c r="S556" s="229">
        <v>2</v>
      </c>
      <c r="T556" s="229">
        <v>0</v>
      </c>
      <c r="U556" s="50">
        <v>1</v>
      </c>
      <c r="V556" s="50">
        <v>400</v>
      </c>
    </row>
    <row r="557" spans="1:22" x14ac:dyDescent="0.2">
      <c r="A557" s="50">
        <v>555</v>
      </c>
      <c r="B557" s="232">
        <v>44049</v>
      </c>
      <c r="C557" s="233">
        <v>30</v>
      </c>
      <c r="D557" s="234" t="s">
        <v>799</v>
      </c>
      <c r="E557" s="235">
        <v>7</v>
      </c>
      <c r="F557" s="235">
        <v>9</v>
      </c>
      <c r="G557" s="235">
        <v>14</v>
      </c>
      <c r="H557" s="235">
        <v>34</v>
      </c>
      <c r="I557" s="235">
        <v>36</v>
      </c>
      <c r="J557" s="235">
        <v>46</v>
      </c>
      <c r="P557" s="147"/>
      <c r="Q557" s="50">
        <v>1</v>
      </c>
      <c r="S557" s="229">
        <v>2</v>
      </c>
      <c r="T557" s="229">
        <v>0</v>
      </c>
      <c r="U557" s="50">
        <v>1</v>
      </c>
      <c r="V557" s="50">
        <v>200</v>
      </c>
    </row>
    <row r="558" spans="1:22" x14ac:dyDescent="0.2">
      <c r="A558" s="50">
        <v>556</v>
      </c>
      <c r="B558" s="232">
        <v>44049</v>
      </c>
      <c r="C558" s="233">
        <v>30</v>
      </c>
      <c r="D558" s="234" t="s">
        <v>799</v>
      </c>
      <c r="E558" s="235">
        <v>7</v>
      </c>
      <c r="F558" s="235">
        <v>9</v>
      </c>
      <c r="G558" s="235">
        <v>14</v>
      </c>
      <c r="H558" s="235">
        <v>34</v>
      </c>
      <c r="I558" s="235">
        <v>36</v>
      </c>
      <c r="J558" s="235">
        <v>47</v>
      </c>
      <c r="P558" s="147"/>
      <c r="Q558" s="50">
        <v>2</v>
      </c>
      <c r="S558" s="229">
        <v>2</v>
      </c>
      <c r="T558" s="229">
        <v>0</v>
      </c>
      <c r="U558" s="50">
        <v>1</v>
      </c>
      <c r="V558" s="50">
        <v>400</v>
      </c>
    </row>
    <row r="559" spans="1:22" x14ac:dyDescent="0.2">
      <c r="A559" s="50">
        <v>557</v>
      </c>
      <c r="B559" s="232">
        <v>44049</v>
      </c>
      <c r="C559" s="233">
        <v>30</v>
      </c>
      <c r="D559" s="234" t="s">
        <v>799</v>
      </c>
      <c r="E559" s="235">
        <v>7</v>
      </c>
      <c r="F559" s="235">
        <v>9</v>
      </c>
      <c r="G559" s="235">
        <v>14</v>
      </c>
      <c r="H559" s="235">
        <v>34</v>
      </c>
      <c r="I559" s="235">
        <v>40</v>
      </c>
      <c r="J559" s="235">
        <v>42</v>
      </c>
      <c r="P559" s="147"/>
      <c r="Q559" s="50">
        <v>2</v>
      </c>
      <c r="S559" s="229">
        <v>2</v>
      </c>
      <c r="T559" s="229">
        <v>0</v>
      </c>
      <c r="U559" s="50">
        <v>1</v>
      </c>
      <c r="V559" s="50">
        <v>400</v>
      </c>
    </row>
    <row r="560" spans="1:22" x14ac:dyDescent="0.2">
      <c r="A560" s="50">
        <v>558</v>
      </c>
      <c r="B560" s="232">
        <v>44049</v>
      </c>
      <c r="C560" s="233">
        <v>30</v>
      </c>
      <c r="D560" s="234" t="s">
        <v>799</v>
      </c>
      <c r="E560" s="235">
        <v>7</v>
      </c>
      <c r="F560" s="235">
        <v>9</v>
      </c>
      <c r="G560" s="235">
        <v>14</v>
      </c>
      <c r="H560" s="235">
        <v>34</v>
      </c>
      <c r="I560" s="235">
        <v>40</v>
      </c>
      <c r="J560" s="235">
        <v>46</v>
      </c>
      <c r="P560" s="147"/>
      <c r="Q560" s="50">
        <v>1</v>
      </c>
      <c r="S560" s="229">
        <v>2</v>
      </c>
      <c r="T560" s="229">
        <v>0</v>
      </c>
      <c r="U560" s="50">
        <v>1</v>
      </c>
      <c r="V560" s="50">
        <v>200</v>
      </c>
    </row>
    <row r="561" spans="1:22" x14ac:dyDescent="0.2">
      <c r="A561" s="50">
        <v>559</v>
      </c>
      <c r="B561" s="232">
        <v>44049</v>
      </c>
      <c r="C561" s="233">
        <v>30</v>
      </c>
      <c r="D561" s="234" t="s">
        <v>799</v>
      </c>
      <c r="E561" s="235">
        <v>7</v>
      </c>
      <c r="F561" s="235">
        <v>9</v>
      </c>
      <c r="G561" s="235">
        <v>14</v>
      </c>
      <c r="H561" s="235">
        <v>34</v>
      </c>
      <c r="I561" s="235">
        <v>40</v>
      </c>
      <c r="J561" s="235">
        <v>47</v>
      </c>
      <c r="P561" s="147"/>
      <c r="Q561" s="50">
        <v>2</v>
      </c>
      <c r="S561" s="229">
        <v>2</v>
      </c>
      <c r="T561" s="229">
        <v>0</v>
      </c>
      <c r="U561" s="50">
        <v>1</v>
      </c>
      <c r="V561" s="50">
        <v>400</v>
      </c>
    </row>
    <row r="562" spans="1:22" x14ac:dyDescent="0.2">
      <c r="A562" s="50">
        <v>560</v>
      </c>
      <c r="B562" s="232">
        <v>44049</v>
      </c>
      <c r="C562" s="233">
        <v>30</v>
      </c>
      <c r="D562" s="234" t="s">
        <v>799</v>
      </c>
      <c r="E562" s="235">
        <v>7</v>
      </c>
      <c r="F562" s="235">
        <v>9</v>
      </c>
      <c r="G562" s="235">
        <v>14</v>
      </c>
      <c r="H562" s="235">
        <v>34</v>
      </c>
      <c r="I562" s="235">
        <v>42</v>
      </c>
      <c r="J562" s="235">
        <v>46</v>
      </c>
      <c r="P562" s="147"/>
      <c r="Q562" s="50">
        <v>2</v>
      </c>
      <c r="S562" s="229">
        <v>2</v>
      </c>
      <c r="T562" s="229">
        <v>0</v>
      </c>
      <c r="U562" s="50">
        <v>1</v>
      </c>
      <c r="V562" s="50">
        <v>400</v>
      </c>
    </row>
    <row r="563" spans="1:22" x14ac:dyDescent="0.2">
      <c r="A563" s="50">
        <v>561</v>
      </c>
      <c r="B563" s="232">
        <v>44049</v>
      </c>
      <c r="C563" s="233">
        <v>30</v>
      </c>
      <c r="D563" s="234" t="s">
        <v>799</v>
      </c>
      <c r="E563" s="235">
        <v>7</v>
      </c>
      <c r="F563" s="235">
        <v>9</v>
      </c>
      <c r="G563" s="235">
        <v>14</v>
      </c>
      <c r="H563" s="235">
        <v>34</v>
      </c>
      <c r="I563" s="235">
        <v>42</v>
      </c>
      <c r="J563" s="235">
        <v>47</v>
      </c>
      <c r="P563" s="147"/>
      <c r="Q563" s="231" t="s">
        <v>788</v>
      </c>
      <c r="S563" s="229">
        <v>2</v>
      </c>
      <c r="T563" s="229">
        <v>8</v>
      </c>
      <c r="U563" s="50">
        <v>1</v>
      </c>
      <c r="V563" s="50">
        <v>800</v>
      </c>
    </row>
    <row r="564" spans="1:22" x14ac:dyDescent="0.2">
      <c r="A564" s="50">
        <v>562</v>
      </c>
      <c r="B564" s="232">
        <v>44049</v>
      </c>
      <c r="C564" s="233">
        <v>30</v>
      </c>
      <c r="D564" s="234" t="s">
        <v>799</v>
      </c>
      <c r="E564" s="235">
        <v>7</v>
      </c>
      <c r="F564" s="235">
        <v>9</v>
      </c>
      <c r="G564" s="235">
        <v>14</v>
      </c>
      <c r="H564" s="235">
        <v>34</v>
      </c>
      <c r="I564" s="235">
        <v>46</v>
      </c>
      <c r="J564" s="235">
        <v>47</v>
      </c>
      <c r="P564" s="147"/>
      <c r="Q564" s="50">
        <v>2</v>
      </c>
      <c r="S564" s="229">
        <v>2</v>
      </c>
      <c r="T564" s="229">
        <v>0</v>
      </c>
      <c r="U564" s="50">
        <v>1</v>
      </c>
      <c r="V564" s="50">
        <v>400</v>
      </c>
    </row>
    <row r="565" spans="1:22" x14ac:dyDescent="0.2">
      <c r="A565" s="50">
        <v>563</v>
      </c>
      <c r="B565" s="232">
        <v>44049</v>
      </c>
      <c r="C565" s="233">
        <v>30</v>
      </c>
      <c r="D565" s="234" t="s">
        <v>799</v>
      </c>
      <c r="E565" s="235">
        <v>7</v>
      </c>
      <c r="F565" s="235">
        <v>9</v>
      </c>
      <c r="G565" s="235">
        <v>14</v>
      </c>
      <c r="H565" s="235">
        <v>36</v>
      </c>
      <c r="I565" s="235">
        <v>40</v>
      </c>
      <c r="J565" s="235">
        <v>42</v>
      </c>
      <c r="P565" s="147"/>
      <c r="Q565" s="50">
        <v>2</v>
      </c>
      <c r="S565" s="229">
        <v>2</v>
      </c>
      <c r="T565" s="229">
        <v>0</v>
      </c>
      <c r="U565" s="50">
        <v>1</v>
      </c>
      <c r="V565" s="50">
        <v>400</v>
      </c>
    </row>
    <row r="566" spans="1:22" x14ac:dyDescent="0.2">
      <c r="A566" s="50">
        <v>564</v>
      </c>
      <c r="B566" s="232">
        <v>44049</v>
      </c>
      <c r="C566" s="233">
        <v>30</v>
      </c>
      <c r="D566" s="234" t="s">
        <v>799</v>
      </c>
      <c r="E566" s="235">
        <v>7</v>
      </c>
      <c r="F566" s="235">
        <v>9</v>
      </c>
      <c r="G566" s="235">
        <v>14</v>
      </c>
      <c r="H566" s="235">
        <v>36</v>
      </c>
      <c r="I566" s="235">
        <v>40</v>
      </c>
      <c r="J566" s="235">
        <v>46</v>
      </c>
      <c r="P566" s="147"/>
      <c r="Q566" s="50">
        <v>1</v>
      </c>
      <c r="S566" s="229">
        <v>2</v>
      </c>
      <c r="T566" s="229">
        <v>0</v>
      </c>
      <c r="U566" s="50">
        <v>1</v>
      </c>
      <c r="V566" s="50">
        <v>200</v>
      </c>
    </row>
    <row r="567" spans="1:22" x14ac:dyDescent="0.2">
      <c r="A567" s="50">
        <v>565</v>
      </c>
      <c r="B567" s="232">
        <v>44049</v>
      </c>
      <c r="C567" s="233">
        <v>30</v>
      </c>
      <c r="D567" s="234" t="s">
        <v>799</v>
      </c>
      <c r="E567" s="235">
        <v>7</v>
      </c>
      <c r="F567" s="235">
        <v>9</v>
      </c>
      <c r="G567" s="235">
        <v>14</v>
      </c>
      <c r="H567" s="235">
        <v>36</v>
      </c>
      <c r="I567" s="235">
        <v>40</v>
      </c>
      <c r="J567" s="235">
        <v>47</v>
      </c>
      <c r="P567" s="147"/>
      <c r="Q567" s="50">
        <v>2</v>
      </c>
      <c r="S567" s="229">
        <v>2</v>
      </c>
      <c r="T567" s="229">
        <v>0</v>
      </c>
      <c r="U567" s="50">
        <v>1</v>
      </c>
      <c r="V567" s="50">
        <v>400</v>
      </c>
    </row>
    <row r="568" spans="1:22" x14ac:dyDescent="0.2">
      <c r="A568" s="50">
        <v>566</v>
      </c>
      <c r="B568" s="232">
        <v>44049</v>
      </c>
      <c r="C568" s="233">
        <v>30</v>
      </c>
      <c r="D568" s="234" t="s">
        <v>799</v>
      </c>
      <c r="E568" s="235">
        <v>7</v>
      </c>
      <c r="F568" s="235">
        <v>9</v>
      </c>
      <c r="G568" s="235">
        <v>14</v>
      </c>
      <c r="H568" s="235">
        <v>36</v>
      </c>
      <c r="I568" s="235">
        <v>42</v>
      </c>
      <c r="J568" s="235">
        <v>46</v>
      </c>
      <c r="P568" s="147"/>
      <c r="Q568" s="50">
        <v>2</v>
      </c>
      <c r="S568" s="229">
        <v>2</v>
      </c>
      <c r="T568" s="229">
        <v>0</v>
      </c>
      <c r="U568" s="50">
        <v>1</v>
      </c>
      <c r="V568" s="50">
        <v>400</v>
      </c>
    </row>
    <row r="569" spans="1:22" x14ac:dyDescent="0.2">
      <c r="A569" s="50">
        <v>567</v>
      </c>
      <c r="B569" s="232">
        <v>44049</v>
      </c>
      <c r="C569" s="233">
        <v>30</v>
      </c>
      <c r="D569" s="234" t="s">
        <v>799</v>
      </c>
      <c r="E569" s="235">
        <v>7</v>
      </c>
      <c r="F569" s="235">
        <v>9</v>
      </c>
      <c r="G569" s="235">
        <v>14</v>
      </c>
      <c r="H569" s="235">
        <v>36</v>
      </c>
      <c r="I569" s="235">
        <v>42</v>
      </c>
      <c r="J569" s="235">
        <v>47</v>
      </c>
      <c r="P569" s="147"/>
      <c r="Q569" s="231" t="s">
        <v>788</v>
      </c>
      <c r="S569" s="229">
        <v>2</v>
      </c>
      <c r="T569" s="229">
        <v>8</v>
      </c>
      <c r="U569" s="50">
        <v>1</v>
      </c>
      <c r="V569" s="50">
        <v>800</v>
      </c>
    </row>
    <row r="570" spans="1:22" x14ac:dyDescent="0.2">
      <c r="A570" s="50">
        <v>568</v>
      </c>
      <c r="B570" s="232">
        <v>44049</v>
      </c>
      <c r="C570" s="233">
        <v>30</v>
      </c>
      <c r="D570" s="234" t="s">
        <v>799</v>
      </c>
      <c r="E570" s="235">
        <v>7</v>
      </c>
      <c r="F570" s="235">
        <v>9</v>
      </c>
      <c r="G570" s="235">
        <v>14</v>
      </c>
      <c r="H570" s="235">
        <v>36</v>
      </c>
      <c r="I570" s="235">
        <v>46</v>
      </c>
      <c r="J570" s="235">
        <v>47</v>
      </c>
      <c r="P570" s="147"/>
      <c r="Q570" s="50">
        <v>2</v>
      </c>
      <c r="S570" s="229">
        <v>2</v>
      </c>
      <c r="T570" s="229">
        <v>0</v>
      </c>
      <c r="U570" s="50">
        <v>1</v>
      </c>
      <c r="V570" s="50">
        <v>400</v>
      </c>
    </row>
    <row r="571" spans="1:22" x14ac:dyDescent="0.2">
      <c r="A571" s="50">
        <v>569</v>
      </c>
      <c r="B571" s="232">
        <v>44049</v>
      </c>
      <c r="C571" s="233">
        <v>30</v>
      </c>
      <c r="D571" s="234" t="s">
        <v>799</v>
      </c>
      <c r="E571" s="235">
        <v>7</v>
      </c>
      <c r="F571" s="235">
        <v>9</v>
      </c>
      <c r="G571" s="235">
        <v>27</v>
      </c>
      <c r="H571" s="235">
        <v>34</v>
      </c>
      <c r="I571" s="235">
        <v>36</v>
      </c>
      <c r="J571" s="235">
        <v>40</v>
      </c>
      <c r="P571" s="147"/>
      <c r="Q571" s="50">
        <v>2</v>
      </c>
      <c r="S571" s="229">
        <v>2</v>
      </c>
      <c r="T571" s="229">
        <v>0</v>
      </c>
      <c r="U571" s="50">
        <v>1</v>
      </c>
      <c r="V571" s="50">
        <v>400</v>
      </c>
    </row>
    <row r="572" spans="1:22" x14ac:dyDescent="0.2">
      <c r="A572" s="50">
        <v>570</v>
      </c>
      <c r="B572" s="232">
        <v>44049</v>
      </c>
      <c r="C572" s="233">
        <v>30</v>
      </c>
      <c r="D572" s="234" t="s">
        <v>799</v>
      </c>
      <c r="E572" s="235">
        <v>7</v>
      </c>
      <c r="F572" s="235">
        <v>9</v>
      </c>
      <c r="G572" s="235">
        <v>27</v>
      </c>
      <c r="H572" s="235">
        <v>34</v>
      </c>
      <c r="I572" s="235">
        <v>36</v>
      </c>
      <c r="J572" s="235">
        <v>42</v>
      </c>
      <c r="P572" s="147"/>
      <c r="Q572" s="50">
        <v>3</v>
      </c>
      <c r="S572" s="229">
        <v>2</v>
      </c>
      <c r="T572" s="229">
        <v>0</v>
      </c>
      <c r="U572" s="50">
        <v>1</v>
      </c>
      <c r="V572" s="50">
        <v>800</v>
      </c>
    </row>
    <row r="573" spans="1:22" x14ac:dyDescent="0.2">
      <c r="A573" s="50">
        <v>571</v>
      </c>
      <c r="B573" s="232">
        <v>44049</v>
      </c>
      <c r="C573" s="233">
        <v>30</v>
      </c>
      <c r="D573" s="234" t="s">
        <v>799</v>
      </c>
      <c r="E573" s="235">
        <v>7</v>
      </c>
      <c r="F573" s="235">
        <v>9</v>
      </c>
      <c r="G573" s="235">
        <v>27</v>
      </c>
      <c r="H573" s="235">
        <v>34</v>
      </c>
      <c r="I573" s="235">
        <v>36</v>
      </c>
      <c r="J573" s="235">
        <v>46</v>
      </c>
      <c r="P573" s="147"/>
      <c r="Q573" s="50">
        <v>2</v>
      </c>
      <c r="S573" s="229">
        <v>2</v>
      </c>
      <c r="T573" s="229">
        <v>0</v>
      </c>
      <c r="U573" s="50">
        <v>1</v>
      </c>
      <c r="V573" s="50">
        <v>400</v>
      </c>
    </row>
    <row r="574" spans="1:22" x14ac:dyDescent="0.2">
      <c r="A574" s="50">
        <v>572</v>
      </c>
      <c r="B574" s="232">
        <v>44049</v>
      </c>
      <c r="C574" s="233">
        <v>30</v>
      </c>
      <c r="D574" s="234" t="s">
        <v>799</v>
      </c>
      <c r="E574" s="235">
        <v>7</v>
      </c>
      <c r="F574" s="235">
        <v>9</v>
      </c>
      <c r="G574" s="235">
        <v>27</v>
      </c>
      <c r="H574" s="235">
        <v>34</v>
      </c>
      <c r="I574" s="235">
        <v>36</v>
      </c>
      <c r="J574" s="235">
        <v>47</v>
      </c>
      <c r="P574" s="147"/>
      <c r="Q574" s="50">
        <v>3</v>
      </c>
      <c r="S574" s="229">
        <v>2</v>
      </c>
      <c r="T574" s="229">
        <v>0</v>
      </c>
      <c r="U574" s="50">
        <v>1</v>
      </c>
      <c r="V574" s="50">
        <v>800</v>
      </c>
    </row>
    <row r="575" spans="1:22" x14ac:dyDescent="0.2">
      <c r="A575" s="50">
        <v>573</v>
      </c>
      <c r="B575" s="232">
        <v>44049</v>
      </c>
      <c r="C575" s="233">
        <v>30</v>
      </c>
      <c r="D575" s="234" t="s">
        <v>799</v>
      </c>
      <c r="E575" s="235">
        <v>7</v>
      </c>
      <c r="F575" s="235">
        <v>9</v>
      </c>
      <c r="G575" s="235">
        <v>27</v>
      </c>
      <c r="H575" s="235">
        <v>34</v>
      </c>
      <c r="I575" s="235">
        <v>40</v>
      </c>
      <c r="J575" s="235">
        <v>42</v>
      </c>
      <c r="P575" s="147"/>
      <c r="Q575" s="50">
        <v>3</v>
      </c>
      <c r="S575" s="229">
        <v>2</v>
      </c>
      <c r="T575" s="229">
        <v>0</v>
      </c>
      <c r="U575" s="50">
        <v>1</v>
      </c>
      <c r="V575" s="50">
        <v>800</v>
      </c>
    </row>
    <row r="576" spans="1:22" x14ac:dyDescent="0.2">
      <c r="A576" s="50">
        <v>574</v>
      </c>
      <c r="B576" s="232">
        <v>44049</v>
      </c>
      <c r="C576" s="233">
        <v>30</v>
      </c>
      <c r="D576" s="234" t="s">
        <v>799</v>
      </c>
      <c r="E576" s="235">
        <v>7</v>
      </c>
      <c r="F576" s="235">
        <v>9</v>
      </c>
      <c r="G576" s="235">
        <v>27</v>
      </c>
      <c r="H576" s="235">
        <v>34</v>
      </c>
      <c r="I576" s="235">
        <v>40</v>
      </c>
      <c r="J576" s="235">
        <v>46</v>
      </c>
      <c r="P576" s="147"/>
      <c r="Q576" s="50">
        <v>2</v>
      </c>
      <c r="S576" s="229">
        <v>2</v>
      </c>
      <c r="T576" s="229">
        <v>0</v>
      </c>
      <c r="U576" s="50">
        <v>1</v>
      </c>
      <c r="V576" s="50">
        <v>400</v>
      </c>
    </row>
    <row r="577" spans="1:22" x14ac:dyDescent="0.2">
      <c r="A577" s="50">
        <v>575</v>
      </c>
      <c r="B577" s="232">
        <v>44049</v>
      </c>
      <c r="C577" s="233">
        <v>30</v>
      </c>
      <c r="D577" s="234" t="s">
        <v>799</v>
      </c>
      <c r="E577" s="235">
        <v>7</v>
      </c>
      <c r="F577" s="235">
        <v>9</v>
      </c>
      <c r="G577" s="235">
        <v>27</v>
      </c>
      <c r="H577" s="235">
        <v>34</v>
      </c>
      <c r="I577" s="235">
        <v>40</v>
      </c>
      <c r="J577" s="235">
        <v>47</v>
      </c>
      <c r="P577" s="147"/>
      <c r="Q577" s="50">
        <v>3</v>
      </c>
      <c r="S577" s="229">
        <v>2</v>
      </c>
      <c r="T577" s="229">
        <v>0</v>
      </c>
      <c r="U577" s="50">
        <v>1</v>
      </c>
      <c r="V577" s="50">
        <v>800</v>
      </c>
    </row>
    <row r="578" spans="1:22" x14ac:dyDescent="0.2">
      <c r="A578" s="50">
        <v>576</v>
      </c>
      <c r="B578" s="232">
        <v>44049</v>
      </c>
      <c r="C578" s="233">
        <v>30</v>
      </c>
      <c r="D578" s="234" t="s">
        <v>799</v>
      </c>
      <c r="E578" s="235">
        <v>7</v>
      </c>
      <c r="F578" s="235">
        <v>9</v>
      </c>
      <c r="G578" s="235">
        <v>27</v>
      </c>
      <c r="H578" s="235">
        <v>34</v>
      </c>
      <c r="I578" s="235">
        <v>42</v>
      </c>
      <c r="J578" s="235">
        <v>46</v>
      </c>
      <c r="P578" s="147"/>
      <c r="Q578" s="50">
        <v>3</v>
      </c>
      <c r="S578" s="229">
        <v>2</v>
      </c>
      <c r="T578" s="229">
        <v>0</v>
      </c>
      <c r="U578" s="50">
        <v>1</v>
      </c>
      <c r="V578" s="50">
        <v>800</v>
      </c>
    </row>
    <row r="579" spans="1:22" x14ac:dyDescent="0.2">
      <c r="A579" s="50">
        <v>577</v>
      </c>
      <c r="B579" s="232">
        <v>44049</v>
      </c>
      <c r="C579" s="233">
        <v>30</v>
      </c>
      <c r="D579" s="234" t="s">
        <v>799</v>
      </c>
      <c r="E579" s="235">
        <v>7</v>
      </c>
      <c r="F579" s="235">
        <v>9</v>
      </c>
      <c r="G579" s="235">
        <v>27</v>
      </c>
      <c r="H579" s="235">
        <v>34</v>
      </c>
      <c r="I579" s="235">
        <v>42</v>
      </c>
      <c r="J579" s="235">
        <v>47</v>
      </c>
      <c r="P579" s="147"/>
      <c r="Q579" s="231" t="s">
        <v>788</v>
      </c>
      <c r="S579" s="229">
        <v>2</v>
      </c>
      <c r="T579" s="229">
        <v>8</v>
      </c>
      <c r="U579" s="50">
        <v>1</v>
      </c>
      <c r="V579" s="50">
        <v>900</v>
      </c>
    </row>
    <row r="580" spans="1:22" x14ac:dyDescent="0.2">
      <c r="A580" s="50">
        <v>578</v>
      </c>
      <c r="B580" s="232">
        <v>44049</v>
      </c>
      <c r="C580" s="233">
        <v>30</v>
      </c>
      <c r="D580" s="234" t="s">
        <v>799</v>
      </c>
      <c r="E580" s="235">
        <v>7</v>
      </c>
      <c r="F580" s="235">
        <v>9</v>
      </c>
      <c r="G580" s="235">
        <v>27</v>
      </c>
      <c r="H580" s="235">
        <v>34</v>
      </c>
      <c r="I580" s="235">
        <v>46</v>
      </c>
      <c r="J580" s="235">
        <v>47</v>
      </c>
      <c r="P580" s="147"/>
      <c r="Q580" s="50">
        <v>3</v>
      </c>
      <c r="S580" s="229">
        <v>2</v>
      </c>
      <c r="T580" s="229">
        <v>0</v>
      </c>
      <c r="U580" s="50">
        <v>1</v>
      </c>
      <c r="V580" s="50">
        <v>800</v>
      </c>
    </row>
    <row r="581" spans="1:22" x14ac:dyDescent="0.2">
      <c r="A581" s="50">
        <v>579</v>
      </c>
      <c r="B581" s="232">
        <v>44049</v>
      </c>
      <c r="C581" s="233">
        <v>30</v>
      </c>
      <c r="D581" s="234" t="s">
        <v>799</v>
      </c>
      <c r="E581" s="235">
        <v>7</v>
      </c>
      <c r="F581" s="235">
        <v>9</v>
      </c>
      <c r="G581" s="235">
        <v>27</v>
      </c>
      <c r="H581" s="235">
        <v>36</v>
      </c>
      <c r="I581" s="235">
        <v>40</v>
      </c>
      <c r="J581" s="235">
        <v>42</v>
      </c>
      <c r="P581" s="147"/>
      <c r="Q581" s="50">
        <v>3</v>
      </c>
      <c r="S581" s="229">
        <v>2</v>
      </c>
      <c r="T581" s="229">
        <v>0</v>
      </c>
      <c r="U581" s="50">
        <v>1</v>
      </c>
      <c r="V581" s="50">
        <v>800</v>
      </c>
    </row>
    <row r="582" spans="1:22" x14ac:dyDescent="0.2">
      <c r="A582" s="50">
        <v>580</v>
      </c>
      <c r="B582" s="232">
        <v>44049</v>
      </c>
      <c r="C582" s="233">
        <v>30</v>
      </c>
      <c r="D582" s="234" t="s">
        <v>799</v>
      </c>
      <c r="E582" s="235">
        <v>7</v>
      </c>
      <c r="F582" s="235">
        <v>9</v>
      </c>
      <c r="G582" s="235">
        <v>27</v>
      </c>
      <c r="H582" s="235">
        <v>36</v>
      </c>
      <c r="I582" s="235">
        <v>40</v>
      </c>
      <c r="J582" s="235">
        <v>46</v>
      </c>
      <c r="P582" s="147"/>
      <c r="Q582" s="50">
        <v>2</v>
      </c>
      <c r="S582" s="229">
        <v>2</v>
      </c>
      <c r="T582" s="229">
        <v>0</v>
      </c>
      <c r="U582" s="50">
        <v>1</v>
      </c>
      <c r="V582" s="50">
        <v>400</v>
      </c>
    </row>
    <row r="583" spans="1:22" x14ac:dyDescent="0.2">
      <c r="A583" s="50">
        <v>581</v>
      </c>
      <c r="B583" s="232">
        <v>44049</v>
      </c>
      <c r="C583" s="233">
        <v>30</v>
      </c>
      <c r="D583" s="234" t="s">
        <v>799</v>
      </c>
      <c r="E583" s="235">
        <v>7</v>
      </c>
      <c r="F583" s="235">
        <v>9</v>
      </c>
      <c r="G583" s="235">
        <v>27</v>
      </c>
      <c r="H583" s="235">
        <v>36</v>
      </c>
      <c r="I583" s="235">
        <v>40</v>
      </c>
      <c r="J583" s="235">
        <v>47</v>
      </c>
      <c r="P583" s="147"/>
      <c r="Q583" s="50">
        <v>3</v>
      </c>
      <c r="S583" s="229">
        <v>2</v>
      </c>
      <c r="T583" s="229">
        <v>0</v>
      </c>
      <c r="U583" s="50">
        <v>1</v>
      </c>
      <c r="V583" s="50">
        <v>800</v>
      </c>
    </row>
    <row r="584" spans="1:22" x14ac:dyDescent="0.2">
      <c r="A584" s="50">
        <v>582</v>
      </c>
      <c r="B584" s="232">
        <v>44049</v>
      </c>
      <c r="C584" s="233">
        <v>30</v>
      </c>
      <c r="D584" s="234" t="s">
        <v>799</v>
      </c>
      <c r="E584" s="235">
        <v>7</v>
      </c>
      <c r="F584" s="235">
        <v>9</v>
      </c>
      <c r="G584" s="235">
        <v>27</v>
      </c>
      <c r="H584" s="235">
        <v>36</v>
      </c>
      <c r="I584" s="235">
        <v>42</v>
      </c>
      <c r="J584" s="235">
        <v>46</v>
      </c>
      <c r="P584" s="147"/>
      <c r="Q584" s="50">
        <v>3</v>
      </c>
      <c r="S584" s="229">
        <v>2</v>
      </c>
      <c r="T584" s="229">
        <v>0</v>
      </c>
      <c r="U584" s="50">
        <v>1</v>
      </c>
      <c r="V584" s="50">
        <v>800</v>
      </c>
    </row>
    <row r="585" spans="1:22" x14ac:dyDescent="0.2">
      <c r="A585" s="50">
        <v>583</v>
      </c>
      <c r="B585" s="232">
        <v>44049</v>
      </c>
      <c r="C585" s="233">
        <v>30</v>
      </c>
      <c r="D585" s="234" t="s">
        <v>799</v>
      </c>
      <c r="E585" s="235">
        <v>7</v>
      </c>
      <c r="F585" s="235">
        <v>9</v>
      </c>
      <c r="G585" s="235">
        <v>27</v>
      </c>
      <c r="H585" s="235">
        <v>36</v>
      </c>
      <c r="I585" s="235">
        <v>42</v>
      </c>
      <c r="J585" s="235">
        <v>47</v>
      </c>
      <c r="P585" s="147"/>
      <c r="Q585" s="231" t="s">
        <v>788</v>
      </c>
      <c r="S585" s="229">
        <v>2</v>
      </c>
      <c r="T585" s="229">
        <v>8</v>
      </c>
      <c r="U585" s="50">
        <v>1</v>
      </c>
      <c r="V585" s="50">
        <v>900</v>
      </c>
    </row>
    <row r="586" spans="1:22" x14ac:dyDescent="0.2">
      <c r="A586" s="50">
        <v>584</v>
      </c>
      <c r="B586" s="232">
        <v>44049</v>
      </c>
      <c r="C586" s="233">
        <v>30</v>
      </c>
      <c r="D586" s="234" t="s">
        <v>799</v>
      </c>
      <c r="E586" s="235">
        <v>7</v>
      </c>
      <c r="F586" s="235">
        <v>9</v>
      </c>
      <c r="G586" s="235">
        <v>27</v>
      </c>
      <c r="H586" s="235">
        <v>36</v>
      </c>
      <c r="I586" s="235">
        <v>46</v>
      </c>
      <c r="J586" s="235">
        <v>47</v>
      </c>
      <c r="P586" s="147"/>
      <c r="Q586" s="50">
        <v>3</v>
      </c>
      <c r="S586" s="229">
        <v>2</v>
      </c>
      <c r="T586" s="229">
        <v>0</v>
      </c>
      <c r="U586" s="50">
        <v>1</v>
      </c>
      <c r="V586" s="50">
        <v>800</v>
      </c>
    </row>
    <row r="587" spans="1:22" x14ac:dyDescent="0.2">
      <c r="A587" s="50">
        <v>585</v>
      </c>
      <c r="B587" s="232">
        <v>44049</v>
      </c>
      <c r="C587" s="233">
        <v>30</v>
      </c>
      <c r="D587" s="234" t="s">
        <v>799</v>
      </c>
      <c r="E587" s="235">
        <v>7</v>
      </c>
      <c r="F587" s="235">
        <v>12</v>
      </c>
      <c r="G587" s="235">
        <v>13</v>
      </c>
      <c r="H587" s="235">
        <v>27</v>
      </c>
      <c r="I587" s="235">
        <v>34</v>
      </c>
      <c r="J587" s="235">
        <v>36</v>
      </c>
      <c r="P587" s="147"/>
      <c r="Q587" s="50">
        <v>1</v>
      </c>
      <c r="S587" s="229">
        <v>2</v>
      </c>
      <c r="T587" s="229">
        <v>0</v>
      </c>
      <c r="U587" s="50">
        <v>1</v>
      </c>
      <c r="V587" s="50">
        <v>200</v>
      </c>
    </row>
    <row r="588" spans="1:22" x14ac:dyDescent="0.2">
      <c r="A588" s="50">
        <v>586</v>
      </c>
      <c r="B588" s="232">
        <v>44049</v>
      </c>
      <c r="C588" s="233">
        <v>30</v>
      </c>
      <c r="D588" s="234" t="s">
        <v>799</v>
      </c>
      <c r="E588" s="235">
        <v>7</v>
      </c>
      <c r="F588" s="235">
        <v>12</v>
      </c>
      <c r="G588" s="235">
        <v>13</v>
      </c>
      <c r="H588" s="235">
        <v>27</v>
      </c>
      <c r="I588" s="235">
        <v>34</v>
      </c>
      <c r="J588" s="235">
        <v>40</v>
      </c>
      <c r="P588" s="147"/>
      <c r="Q588" s="50">
        <v>1</v>
      </c>
      <c r="S588" s="229">
        <v>2</v>
      </c>
      <c r="T588" s="229">
        <v>0</v>
      </c>
      <c r="U588" s="50">
        <v>1</v>
      </c>
      <c r="V588" s="50">
        <v>200</v>
      </c>
    </row>
    <row r="589" spans="1:22" x14ac:dyDescent="0.2">
      <c r="A589" s="50">
        <v>587</v>
      </c>
      <c r="B589" s="232">
        <v>44049</v>
      </c>
      <c r="C589" s="233">
        <v>30</v>
      </c>
      <c r="D589" s="234" t="s">
        <v>799</v>
      </c>
      <c r="E589" s="235">
        <v>7</v>
      </c>
      <c r="F589" s="235">
        <v>12</v>
      </c>
      <c r="G589" s="235">
        <v>13</v>
      </c>
      <c r="H589" s="235">
        <v>27</v>
      </c>
      <c r="I589" s="235">
        <v>34</v>
      </c>
      <c r="J589" s="235">
        <v>42</v>
      </c>
      <c r="P589" s="147"/>
      <c r="Q589" s="50">
        <v>2</v>
      </c>
      <c r="S589" s="229">
        <v>2</v>
      </c>
      <c r="T589" s="229">
        <v>0</v>
      </c>
      <c r="U589" s="50">
        <v>1</v>
      </c>
      <c r="V589" s="50">
        <v>400</v>
      </c>
    </row>
    <row r="590" spans="1:22" x14ac:dyDescent="0.2">
      <c r="A590" s="50">
        <v>588</v>
      </c>
      <c r="B590" s="232">
        <v>44049</v>
      </c>
      <c r="C590" s="233">
        <v>30</v>
      </c>
      <c r="D590" s="234" t="s">
        <v>799</v>
      </c>
      <c r="E590" s="235">
        <v>7</v>
      </c>
      <c r="F590" s="235">
        <v>12</v>
      </c>
      <c r="G590" s="235">
        <v>13</v>
      </c>
      <c r="H590" s="235">
        <v>27</v>
      </c>
      <c r="I590" s="235">
        <v>34</v>
      </c>
      <c r="J590" s="235">
        <v>46</v>
      </c>
      <c r="P590" s="147"/>
      <c r="Q590" s="50">
        <v>1</v>
      </c>
      <c r="S590" s="229">
        <v>2</v>
      </c>
      <c r="T590" s="229">
        <v>0</v>
      </c>
      <c r="U590" s="50">
        <v>1</v>
      </c>
      <c r="V590" s="50">
        <v>200</v>
      </c>
    </row>
    <row r="591" spans="1:22" x14ac:dyDescent="0.2">
      <c r="A591" s="50">
        <v>589</v>
      </c>
      <c r="B591" s="232">
        <v>44049</v>
      </c>
      <c r="C591" s="233">
        <v>30</v>
      </c>
      <c r="D591" s="234" t="s">
        <v>799</v>
      </c>
      <c r="E591" s="235">
        <v>7</v>
      </c>
      <c r="F591" s="235">
        <v>12</v>
      </c>
      <c r="G591" s="235">
        <v>13</v>
      </c>
      <c r="H591" s="235">
        <v>27</v>
      </c>
      <c r="I591" s="235">
        <v>34</v>
      </c>
      <c r="J591" s="235">
        <v>47</v>
      </c>
      <c r="P591" s="147"/>
      <c r="Q591" s="50">
        <v>2</v>
      </c>
      <c r="S591" s="229">
        <v>2</v>
      </c>
      <c r="T591" s="229">
        <v>0</v>
      </c>
      <c r="U591" s="50">
        <v>1</v>
      </c>
      <c r="V591" s="50">
        <v>400</v>
      </c>
    </row>
    <row r="592" spans="1:22" x14ac:dyDescent="0.2">
      <c r="A592" s="50">
        <v>590</v>
      </c>
      <c r="B592" s="232">
        <v>44049</v>
      </c>
      <c r="C592" s="233">
        <v>30</v>
      </c>
      <c r="D592" s="234" t="s">
        <v>799</v>
      </c>
      <c r="E592" s="235">
        <v>7</v>
      </c>
      <c r="F592" s="235">
        <v>12</v>
      </c>
      <c r="G592" s="235">
        <v>13</v>
      </c>
      <c r="H592" s="235">
        <v>27</v>
      </c>
      <c r="I592" s="235">
        <v>36</v>
      </c>
      <c r="J592" s="235">
        <v>40</v>
      </c>
      <c r="P592" s="147"/>
      <c r="Q592" s="50">
        <v>1</v>
      </c>
      <c r="S592" s="229">
        <v>2</v>
      </c>
      <c r="T592" s="229">
        <v>0</v>
      </c>
      <c r="U592" s="50">
        <v>1</v>
      </c>
      <c r="V592" s="50">
        <v>200</v>
      </c>
    </row>
    <row r="593" spans="1:22" x14ac:dyDescent="0.2">
      <c r="A593" s="50">
        <v>591</v>
      </c>
      <c r="B593" s="232">
        <v>44049</v>
      </c>
      <c r="C593" s="233">
        <v>30</v>
      </c>
      <c r="D593" s="234" t="s">
        <v>799</v>
      </c>
      <c r="E593" s="235">
        <v>7</v>
      </c>
      <c r="F593" s="235">
        <v>12</v>
      </c>
      <c r="G593" s="235">
        <v>13</v>
      </c>
      <c r="H593" s="235">
        <v>27</v>
      </c>
      <c r="I593" s="235">
        <v>36</v>
      </c>
      <c r="J593" s="235">
        <v>42</v>
      </c>
      <c r="P593" s="147"/>
      <c r="Q593" s="50">
        <v>2</v>
      </c>
      <c r="S593" s="229">
        <v>2</v>
      </c>
      <c r="T593" s="229">
        <v>0</v>
      </c>
      <c r="U593" s="50">
        <v>1</v>
      </c>
      <c r="V593" s="50">
        <v>400</v>
      </c>
    </row>
    <row r="594" spans="1:22" x14ac:dyDescent="0.2">
      <c r="A594" s="50">
        <v>592</v>
      </c>
      <c r="B594" s="232">
        <v>44049</v>
      </c>
      <c r="C594" s="233">
        <v>30</v>
      </c>
      <c r="D594" s="234" t="s">
        <v>799</v>
      </c>
      <c r="E594" s="235">
        <v>7</v>
      </c>
      <c r="F594" s="235">
        <v>12</v>
      </c>
      <c r="G594" s="235">
        <v>13</v>
      </c>
      <c r="H594" s="235">
        <v>27</v>
      </c>
      <c r="I594" s="235">
        <v>36</v>
      </c>
      <c r="J594" s="235">
        <v>46</v>
      </c>
      <c r="P594" s="147"/>
      <c r="Q594" s="50">
        <v>1</v>
      </c>
      <c r="S594" s="229">
        <v>2</v>
      </c>
      <c r="T594" s="229">
        <v>0</v>
      </c>
      <c r="U594" s="50">
        <v>1</v>
      </c>
      <c r="V594" s="50">
        <v>200</v>
      </c>
    </row>
    <row r="595" spans="1:22" x14ac:dyDescent="0.2">
      <c r="A595" s="50">
        <v>593</v>
      </c>
      <c r="B595" s="232">
        <v>44049</v>
      </c>
      <c r="C595" s="233">
        <v>30</v>
      </c>
      <c r="D595" s="234" t="s">
        <v>799</v>
      </c>
      <c r="E595" s="235">
        <v>7</v>
      </c>
      <c r="F595" s="235">
        <v>12</v>
      </c>
      <c r="G595" s="235">
        <v>13</v>
      </c>
      <c r="H595" s="235">
        <v>27</v>
      </c>
      <c r="I595" s="235">
        <v>36</v>
      </c>
      <c r="J595" s="235">
        <v>47</v>
      </c>
      <c r="P595" s="147"/>
      <c r="Q595" s="50">
        <v>2</v>
      </c>
      <c r="S595" s="229">
        <v>2</v>
      </c>
      <c r="T595" s="229">
        <v>0</v>
      </c>
      <c r="U595" s="50">
        <v>1</v>
      </c>
      <c r="V595" s="50">
        <v>400</v>
      </c>
    </row>
    <row r="596" spans="1:22" x14ac:dyDescent="0.2">
      <c r="A596" s="50">
        <v>594</v>
      </c>
      <c r="B596" s="232">
        <v>44049</v>
      </c>
      <c r="C596" s="233">
        <v>30</v>
      </c>
      <c r="D596" s="234" t="s">
        <v>799</v>
      </c>
      <c r="E596" s="235">
        <v>7</v>
      </c>
      <c r="F596" s="235">
        <v>12</v>
      </c>
      <c r="G596" s="235">
        <v>13</v>
      </c>
      <c r="H596" s="235">
        <v>27</v>
      </c>
      <c r="I596" s="235">
        <v>40</v>
      </c>
      <c r="J596" s="235">
        <v>42</v>
      </c>
      <c r="P596" s="147"/>
      <c r="Q596" s="50">
        <v>2</v>
      </c>
      <c r="S596" s="229">
        <v>2</v>
      </c>
      <c r="T596" s="229">
        <v>0</v>
      </c>
      <c r="U596" s="50">
        <v>1</v>
      </c>
      <c r="V596" s="50">
        <v>400</v>
      </c>
    </row>
    <row r="597" spans="1:22" x14ac:dyDescent="0.2">
      <c r="A597" s="50">
        <v>595</v>
      </c>
      <c r="B597" s="232">
        <v>44049</v>
      </c>
      <c r="C597" s="233">
        <v>30</v>
      </c>
      <c r="D597" s="234" t="s">
        <v>799</v>
      </c>
      <c r="E597" s="235">
        <v>7</v>
      </c>
      <c r="F597" s="235">
        <v>12</v>
      </c>
      <c r="G597" s="235">
        <v>13</v>
      </c>
      <c r="H597" s="235">
        <v>27</v>
      </c>
      <c r="I597" s="235">
        <v>40</v>
      </c>
      <c r="J597" s="235">
        <v>46</v>
      </c>
      <c r="P597" s="147"/>
      <c r="Q597" s="50">
        <v>1</v>
      </c>
      <c r="S597" s="229">
        <v>2</v>
      </c>
      <c r="T597" s="229">
        <v>0</v>
      </c>
      <c r="U597" s="50">
        <v>1</v>
      </c>
      <c r="V597" s="50">
        <v>200</v>
      </c>
    </row>
    <row r="598" spans="1:22" x14ac:dyDescent="0.2">
      <c r="A598" s="50">
        <v>596</v>
      </c>
      <c r="B598" s="232">
        <v>44049</v>
      </c>
      <c r="C598" s="233">
        <v>30</v>
      </c>
      <c r="D598" s="234" t="s">
        <v>799</v>
      </c>
      <c r="E598" s="235">
        <v>7</v>
      </c>
      <c r="F598" s="235">
        <v>12</v>
      </c>
      <c r="G598" s="235">
        <v>13</v>
      </c>
      <c r="H598" s="235">
        <v>27</v>
      </c>
      <c r="I598" s="235">
        <v>40</v>
      </c>
      <c r="J598" s="235">
        <v>47</v>
      </c>
      <c r="P598" s="147"/>
      <c r="Q598" s="50">
        <v>2</v>
      </c>
      <c r="S598" s="229">
        <v>2</v>
      </c>
      <c r="T598" s="229">
        <v>0</v>
      </c>
      <c r="U598" s="50">
        <v>1</v>
      </c>
      <c r="V598" s="50">
        <v>400</v>
      </c>
    </row>
    <row r="599" spans="1:22" x14ac:dyDescent="0.2">
      <c r="A599" s="50">
        <v>597</v>
      </c>
      <c r="B599" s="232">
        <v>44049</v>
      </c>
      <c r="C599" s="233">
        <v>30</v>
      </c>
      <c r="D599" s="234" t="s">
        <v>799</v>
      </c>
      <c r="E599" s="235">
        <v>7</v>
      </c>
      <c r="F599" s="235">
        <v>12</v>
      </c>
      <c r="G599" s="235">
        <v>13</v>
      </c>
      <c r="H599" s="235">
        <v>27</v>
      </c>
      <c r="I599" s="235">
        <v>42</v>
      </c>
      <c r="J599" s="235">
        <v>46</v>
      </c>
      <c r="P599" s="147"/>
      <c r="Q599" s="50">
        <v>2</v>
      </c>
      <c r="S599" s="229">
        <v>2</v>
      </c>
      <c r="T599" s="229">
        <v>0</v>
      </c>
      <c r="U599" s="50">
        <v>1</v>
      </c>
      <c r="V599" s="50">
        <v>400</v>
      </c>
    </row>
    <row r="600" spans="1:22" x14ac:dyDescent="0.2">
      <c r="A600" s="50">
        <v>598</v>
      </c>
      <c r="B600" s="232">
        <v>44049</v>
      </c>
      <c r="C600" s="233">
        <v>30</v>
      </c>
      <c r="D600" s="234" t="s">
        <v>799</v>
      </c>
      <c r="E600" s="235">
        <v>7</v>
      </c>
      <c r="F600" s="235">
        <v>12</v>
      </c>
      <c r="G600" s="235">
        <v>13</v>
      </c>
      <c r="H600" s="235">
        <v>27</v>
      </c>
      <c r="I600" s="235">
        <v>42</v>
      </c>
      <c r="J600" s="235">
        <v>47</v>
      </c>
      <c r="P600" s="147"/>
      <c r="Q600" s="50">
        <v>3</v>
      </c>
      <c r="S600" s="229">
        <v>2</v>
      </c>
      <c r="T600" s="229">
        <v>0</v>
      </c>
      <c r="U600" s="50">
        <v>1</v>
      </c>
      <c r="V600" s="50">
        <v>800</v>
      </c>
    </row>
    <row r="601" spans="1:22" x14ac:dyDescent="0.2">
      <c r="A601" s="50">
        <v>599</v>
      </c>
      <c r="B601" s="232">
        <v>44049</v>
      </c>
      <c r="C601" s="233">
        <v>30</v>
      </c>
      <c r="D601" s="234" t="s">
        <v>799</v>
      </c>
      <c r="E601" s="235">
        <v>7</v>
      </c>
      <c r="F601" s="235">
        <v>12</v>
      </c>
      <c r="G601" s="235">
        <v>13</v>
      </c>
      <c r="H601" s="235">
        <v>27</v>
      </c>
      <c r="I601" s="235">
        <v>46</v>
      </c>
      <c r="J601" s="235">
        <v>47</v>
      </c>
      <c r="P601" s="147"/>
      <c r="Q601" s="50">
        <v>2</v>
      </c>
      <c r="S601" s="229">
        <v>2</v>
      </c>
      <c r="T601" s="229">
        <v>0</v>
      </c>
      <c r="U601" s="50">
        <v>1</v>
      </c>
      <c r="V601" s="50">
        <v>400</v>
      </c>
    </row>
    <row r="602" spans="1:22" x14ac:dyDescent="0.2">
      <c r="A602" s="50">
        <v>600</v>
      </c>
      <c r="B602" s="232">
        <v>44049</v>
      </c>
      <c r="C602" s="233">
        <v>30</v>
      </c>
      <c r="D602" s="234" t="s">
        <v>799</v>
      </c>
      <c r="E602" s="235">
        <v>7</v>
      </c>
      <c r="F602" s="235">
        <v>12</v>
      </c>
      <c r="G602" s="235">
        <v>13</v>
      </c>
      <c r="H602" s="235">
        <v>34</v>
      </c>
      <c r="I602" s="235">
        <v>36</v>
      </c>
      <c r="J602" s="235">
        <v>40</v>
      </c>
      <c r="P602" s="147"/>
      <c r="S602" s="229">
        <v>2</v>
      </c>
      <c r="T602" s="229">
        <v>0</v>
      </c>
      <c r="U602" s="50">
        <v>0</v>
      </c>
      <c r="V602" s="50">
        <v>0</v>
      </c>
    </row>
    <row r="603" spans="1:22" x14ac:dyDescent="0.2">
      <c r="A603" s="50">
        <v>601</v>
      </c>
      <c r="B603" s="232">
        <v>44049</v>
      </c>
      <c r="C603" s="233">
        <v>30</v>
      </c>
      <c r="D603" s="234" t="s">
        <v>799</v>
      </c>
      <c r="E603" s="235">
        <v>7</v>
      </c>
      <c r="F603" s="235">
        <v>12</v>
      </c>
      <c r="G603" s="235">
        <v>13</v>
      </c>
      <c r="H603" s="235">
        <v>34</v>
      </c>
      <c r="I603" s="235">
        <v>36</v>
      </c>
      <c r="J603" s="235">
        <v>42</v>
      </c>
      <c r="P603" s="147"/>
      <c r="Q603" s="50">
        <v>1</v>
      </c>
      <c r="S603" s="229">
        <v>2</v>
      </c>
      <c r="T603" s="229">
        <v>0</v>
      </c>
      <c r="U603" s="50">
        <v>1</v>
      </c>
      <c r="V603" s="50">
        <v>200</v>
      </c>
    </row>
    <row r="604" spans="1:22" x14ac:dyDescent="0.2">
      <c r="A604" s="50">
        <v>602</v>
      </c>
      <c r="B604" s="232">
        <v>44049</v>
      </c>
      <c r="C604" s="233">
        <v>30</v>
      </c>
      <c r="D604" s="234" t="s">
        <v>799</v>
      </c>
      <c r="E604" s="235">
        <v>7</v>
      </c>
      <c r="F604" s="235">
        <v>12</v>
      </c>
      <c r="G604" s="235">
        <v>13</v>
      </c>
      <c r="H604" s="235">
        <v>34</v>
      </c>
      <c r="I604" s="235">
        <v>36</v>
      </c>
      <c r="J604" s="235">
        <v>46</v>
      </c>
      <c r="P604" s="147"/>
      <c r="S604" s="229">
        <v>2</v>
      </c>
      <c r="T604" s="229">
        <v>0</v>
      </c>
      <c r="U604" s="50">
        <v>0</v>
      </c>
      <c r="V604" s="50">
        <v>0</v>
      </c>
    </row>
    <row r="605" spans="1:22" x14ac:dyDescent="0.2">
      <c r="A605" s="50">
        <v>603</v>
      </c>
      <c r="B605" s="232">
        <v>44049</v>
      </c>
      <c r="C605" s="233">
        <v>30</v>
      </c>
      <c r="D605" s="234" t="s">
        <v>799</v>
      </c>
      <c r="E605" s="235">
        <v>7</v>
      </c>
      <c r="F605" s="235">
        <v>12</v>
      </c>
      <c r="G605" s="235">
        <v>13</v>
      </c>
      <c r="H605" s="235">
        <v>34</v>
      </c>
      <c r="I605" s="235">
        <v>36</v>
      </c>
      <c r="J605" s="235">
        <v>47</v>
      </c>
      <c r="P605" s="147"/>
      <c r="Q605" s="50">
        <v>1</v>
      </c>
      <c r="S605" s="229">
        <v>2</v>
      </c>
      <c r="T605" s="229">
        <v>0</v>
      </c>
      <c r="U605" s="50">
        <v>1</v>
      </c>
      <c r="V605" s="50">
        <v>200</v>
      </c>
    </row>
    <row r="606" spans="1:22" x14ac:dyDescent="0.2">
      <c r="A606" s="50">
        <v>604</v>
      </c>
      <c r="B606" s="232">
        <v>44049</v>
      </c>
      <c r="C606" s="233">
        <v>30</v>
      </c>
      <c r="D606" s="234" t="s">
        <v>799</v>
      </c>
      <c r="E606" s="235">
        <v>7</v>
      </c>
      <c r="F606" s="235">
        <v>12</v>
      </c>
      <c r="G606" s="235">
        <v>13</v>
      </c>
      <c r="H606" s="235">
        <v>34</v>
      </c>
      <c r="I606" s="235">
        <v>40</v>
      </c>
      <c r="J606" s="235">
        <v>42</v>
      </c>
      <c r="P606" s="147"/>
      <c r="Q606" s="50">
        <v>1</v>
      </c>
      <c r="S606" s="229">
        <v>2</v>
      </c>
      <c r="T606" s="229">
        <v>0</v>
      </c>
      <c r="U606" s="50">
        <v>1</v>
      </c>
      <c r="V606" s="50">
        <v>200</v>
      </c>
    </row>
    <row r="607" spans="1:22" x14ac:dyDescent="0.2">
      <c r="A607" s="50">
        <v>605</v>
      </c>
      <c r="B607" s="232">
        <v>44049</v>
      </c>
      <c r="C607" s="233">
        <v>30</v>
      </c>
      <c r="D607" s="234" t="s">
        <v>799</v>
      </c>
      <c r="E607" s="235">
        <v>7</v>
      </c>
      <c r="F607" s="235">
        <v>12</v>
      </c>
      <c r="G607" s="235">
        <v>13</v>
      </c>
      <c r="H607" s="235">
        <v>34</v>
      </c>
      <c r="I607" s="235">
        <v>40</v>
      </c>
      <c r="J607" s="235">
        <v>46</v>
      </c>
      <c r="P607" s="147"/>
      <c r="S607" s="229">
        <v>2</v>
      </c>
      <c r="T607" s="229">
        <v>0</v>
      </c>
      <c r="U607" s="50">
        <v>0</v>
      </c>
      <c r="V607" s="50">
        <v>0</v>
      </c>
    </row>
    <row r="608" spans="1:22" x14ac:dyDescent="0.2">
      <c r="A608" s="50">
        <v>606</v>
      </c>
      <c r="B608" s="232">
        <v>44049</v>
      </c>
      <c r="C608" s="233">
        <v>30</v>
      </c>
      <c r="D608" s="234" t="s">
        <v>799</v>
      </c>
      <c r="E608" s="235">
        <v>7</v>
      </c>
      <c r="F608" s="235">
        <v>12</v>
      </c>
      <c r="G608" s="235">
        <v>13</v>
      </c>
      <c r="H608" s="235">
        <v>34</v>
      </c>
      <c r="I608" s="235">
        <v>40</v>
      </c>
      <c r="J608" s="235">
        <v>47</v>
      </c>
      <c r="P608" s="147"/>
      <c r="Q608" s="50">
        <v>1</v>
      </c>
      <c r="S608" s="229">
        <v>2</v>
      </c>
      <c r="T608" s="229">
        <v>0</v>
      </c>
      <c r="U608" s="50">
        <v>1</v>
      </c>
      <c r="V608" s="50">
        <v>200</v>
      </c>
    </row>
    <row r="609" spans="1:22" x14ac:dyDescent="0.2">
      <c r="A609" s="50">
        <v>607</v>
      </c>
      <c r="B609" s="232">
        <v>44049</v>
      </c>
      <c r="C609" s="233">
        <v>30</v>
      </c>
      <c r="D609" s="234" t="s">
        <v>799</v>
      </c>
      <c r="E609" s="235">
        <v>7</v>
      </c>
      <c r="F609" s="235">
        <v>12</v>
      </c>
      <c r="G609" s="235">
        <v>13</v>
      </c>
      <c r="H609" s="235">
        <v>34</v>
      </c>
      <c r="I609" s="235">
        <v>42</v>
      </c>
      <c r="J609" s="235">
        <v>46</v>
      </c>
      <c r="P609" s="147"/>
      <c r="Q609" s="50">
        <v>1</v>
      </c>
      <c r="S609" s="229">
        <v>2</v>
      </c>
      <c r="T609" s="229">
        <v>0</v>
      </c>
      <c r="U609" s="50">
        <v>1</v>
      </c>
      <c r="V609" s="50">
        <v>200</v>
      </c>
    </row>
    <row r="610" spans="1:22" x14ac:dyDescent="0.2">
      <c r="A610" s="50">
        <v>608</v>
      </c>
      <c r="B610" s="232">
        <v>44049</v>
      </c>
      <c r="C610" s="233">
        <v>30</v>
      </c>
      <c r="D610" s="234" t="s">
        <v>799</v>
      </c>
      <c r="E610" s="235">
        <v>7</v>
      </c>
      <c r="F610" s="235">
        <v>12</v>
      </c>
      <c r="G610" s="235">
        <v>13</v>
      </c>
      <c r="H610" s="235">
        <v>34</v>
      </c>
      <c r="I610" s="235">
        <v>42</v>
      </c>
      <c r="J610" s="235">
        <v>47</v>
      </c>
      <c r="P610" s="147"/>
      <c r="Q610" s="50">
        <v>2</v>
      </c>
      <c r="S610" s="229">
        <v>2</v>
      </c>
      <c r="T610" s="229">
        <v>0</v>
      </c>
      <c r="U610" s="50">
        <v>1</v>
      </c>
      <c r="V610" s="50">
        <v>400</v>
      </c>
    </row>
    <row r="611" spans="1:22" x14ac:dyDescent="0.2">
      <c r="A611" s="50">
        <v>609</v>
      </c>
      <c r="B611" s="232">
        <v>44049</v>
      </c>
      <c r="C611" s="233">
        <v>30</v>
      </c>
      <c r="D611" s="234" t="s">
        <v>799</v>
      </c>
      <c r="E611" s="235">
        <v>7</v>
      </c>
      <c r="F611" s="235">
        <v>12</v>
      </c>
      <c r="G611" s="235">
        <v>13</v>
      </c>
      <c r="H611" s="235">
        <v>34</v>
      </c>
      <c r="I611" s="235">
        <v>46</v>
      </c>
      <c r="J611" s="235">
        <v>47</v>
      </c>
      <c r="P611" s="147"/>
      <c r="Q611" s="50">
        <v>1</v>
      </c>
      <c r="S611" s="229">
        <v>2</v>
      </c>
      <c r="T611" s="229">
        <v>0</v>
      </c>
      <c r="U611" s="50">
        <v>1</v>
      </c>
      <c r="V611" s="50">
        <v>200</v>
      </c>
    </row>
    <row r="612" spans="1:22" x14ac:dyDescent="0.2">
      <c r="A612" s="50">
        <v>610</v>
      </c>
      <c r="B612" s="232">
        <v>44049</v>
      </c>
      <c r="C612" s="233">
        <v>30</v>
      </c>
      <c r="D612" s="234" t="s">
        <v>799</v>
      </c>
      <c r="E612" s="235">
        <v>7</v>
      </c>
      <c r="F612" s="235">
        <v>12</v>
      </c>
      <c r="G612" s="235">
        <v>13</v>
      </c>
      <c r="H612" s="235">
        <v>36</v>
      </c>
      <c r="I612" s="235">
        <v>40</v>
      </c>
      <c r="J612" s="235">
        <v>42</v>
      </c>
      <c r="P612" s="147"/>
      <c r="Q612" s="50">
        <v>1</v>
      </c>
      <c r="S612" s="229">
        <v>2</v>
      </c>
      <c r="T612" s="229">
        <v>0</v>
      </c>
      <c r="U612" s="50">
        <v>1</v>
      </c>
      <c r="V612" s="50">
        <v>200</v>
      </c>
    </row>
    <row r="613" spans="1:22" x14ac:dyDescent="0.2">
      <c r="A613" s="50">
        <v>611</v>
      </c>
      <c r="B613" s="232">
        <v>44049</v>
      </c>
      <c r="C613" s="233">
        <v>30</v>
      </c>
      <c r="D613" s="234" t="s">
        <v>799</v>
      </c>
      <c r="E613" s="235">
        <v>7</v>
      </c>
      <c r="F613" s="235">
        <v>12</v>
      </c>
      <c r="G613" s="235">
        <v>13</v>
      </c>
      <c r="H613" s="235">
        <v>36</v>
      </c>
      <c r="I613" s="235">
        <v>40</v>
      </c>
      <c r="J613" s="235">
        <v>46</v>
      </c>
      <c r="P613" s="147"/>
      <c r="S613" s="229">
        <v>2</v>
      </c>
      <c r="T613" s="229">
        <v>0</v>
      </c>
      <c r="U613" s="50">
        <v>0</v>
      </c>
      <c r="V613" s="50">
        <v>0</v>
      </c>
    </row>
    <row r="614" spans="1:22" x14ac:dyDescent="0.2">
      <c r="A614" s="50">
        <v>612</v>
      </c>
      <c r="B614" s="232">
        <v>44049</v>
      </c>
      <c r="C614" s="233">
        <v>30</v>
      </c>
      <c r="D614" s="234" t="s">
        <v>799</v>
      </c>
      <c r="E614" s="235">
        <v>7</v>
      </c>
      <c r="F614" s="235">
        <v>12</v>
      </c>
      <c r="G614" s="235">
        <v>13</v>
      </c>
      <c r="H614" s="235">
        <v>36</v>
      </c>
      <c r="I614" s="235">
        <v>40</v>
      </c>
      <c r="J614" s="235">
        <v>47</v>
      </c>
      <c r="P614" s="147"/>
      <c r="Q614" s="50">
        <v>1</v>
      </c>
      <c r="S614" s="229">
        <v>2</v>
      </c>
      <c r="T614" s="229">
        <v>0</v>
      </c>
      <c r="U614" s="50">
        <v>1</v>
      </c>
      <c r="V614" s="50">
        <v>200</v>
      </c>
    </row>
    <row r="615" spans="1:22" x14ac:dyDescent="0.2">
      <c r="A615" s="50">
        <v>613</v>
      </c>
      <c r="B615" s="232">
        <v>44049</v>
      </c>
      <c r="C615" s="233">
        <v>30</v>
      </c>
      <c r="D615" s="234" t="s">
        <v>799</v>
      </c>
      <c r="E615" s="235">
        <v>7</v>
      </c>
      <c r="F615" s="235">
        <v>12</v>
      </c>
      <c r="G615" s="235">
        <v>13</v>
      </c>
      <c r="H615" s="235">
        <v>36</v>
      </c>
      <c r="I615" s="235">
        <v>42</v>
      </c>
      <c r="J615" s="235">
        <v>46</v>
      </c>
      <c r="P615" s="147"/>
      <c r="Q615" s="50">
        <v>1</v>
      </c>
      <c r="S615" s="229">
        <v>2</v>
      </c>
      <c r="T615" s="229">
        <v>0</v>
      </c>
      <c r="U615" s="50">
        <v>1</v>
      </c>
      <c r="V615" s="50">
        <v>200</v>
      </c>
    </row>
    <row r="616" spans="1:22" x14ac:dyDescent="0.2">
      <c r="A616" s="50">
        <v>614</v>
      </c>
      <c r="B616" s="232">
        <v>44049</v>
      </c>
      <c r="C616" s="233">
        <v>30</v>
      </c>
      <c r="D616" s="234" t="s">
        <v>799</v>
      </c>
      <c r="E616" s="235">
        <v>7</v>
      </c>
      <c r="F616" s="235">
        <v>12</v>
      </c>
      <c r="G616" s="235">
        <v>13</v>
      </c>
      <c r="H616" s="235">
        <v>36</v>
      </c>
      <c r="I616" s="235">
        <v>42</v>
      </c>
      <c r="J616" s="235">
        <v>47</v>
      </c>
      <c r="P616" s="147"/>
      <c r="Q616" s="50">
        <v>2</v>
      </c>
      <c r="S616" s="229">
        <v>2</v>
      </c>
      <c r="T616" s="229">
        <v>0</v>
      </c>
      <c r="U616" s="50">
        <v>1</v>
      </c>
      <c r="V616" s="50">
        <v>400</v>
      </c>
    </row>
    <row r="617" spans="1:22" x14ac:dyDescent="0.2">
      <c r="A617" s="50">
        <v>615</v>
      </c>
      <c r="B617" s="232">
        <v>44049</v>
      </c>
      <c r="C617" s="233">
        <v>30</v>
      </c>
      <c r="D617" s="234" t="s">
        <v>799</v>
      </c>
      <c r="E617" s="235">
        <v>7</v>
      </c>
      <c r="F617" s="235">
        <v>12</v>
      </c>
      <c r="G617" s="235">
        <v>13</v>
      </c>
      <c r="H617" s="235">
        <v>36</v>
      </c>
      <c r="I617" s="235">
        <v>46</v>
      </c>
      <c r="J617" s="235">
        <v>47</v>
      </c>
      <c r="P617" s="147"/>
      <c r="Q617" s="50">
        <v>1</v>
      </c>
      <c r="S617" s="229">
        <v>2</v>
      </c>
      <c r="T617" s="229">
        <v>0</v>
      </c>
      <c r="U617" s="50">
        <v>1</v>
      </c>
      <c r="V617" s="50">
        <v>200</v>
      </c>
    </row>
    <row r="618" spans="1:22" x14ac:dyDescent="0.2">
      <c r="A618" s="50">
        <v>616</v>
      </c>
      <c r="B618" s="232">
        <v>44049</v>
      </c>
      <c r="C618" s="233">
        <v>30</v>
      </c>
      <c r="D618" s="234" t="s">
        <v>799</v>
      </c>
      <c r="E618" s="235">
        <v>7</v>
      </c>
      <c r="F618" s="235">
        <v>12</v>
      </c>
      <c r="G618" s="235">
        <v>14</v>
      </c>
      <c r="H618" s="235">
        <v>27</v>
      </c>
      <c r="I618" s="235">
        <v>34</v>
      </c>
      <c r="J618" s="235">
        <v>36</v>
      </c>
      <c r="P618" s="147"/>
      <c r="Q618" s="50">
        <v>1</v>
      </c>
      <c r="S618" s="229">
        <v>2</v>
      </c>
      <c r="T618" s="229">
        <v>0</v>
      </c>
      <c r="U618" s="50">
        <v>1</v>
      </c>
      <c r="V618" s="50">
        <v>200</v>
      </c>
    </row>
    <row r="619" spans="1:22" x14ac:dyDescent="0.2">
      <c r="A619" s="50">
        <v>617</v>
      </c>
      <c r="B619" s="232">
        <v>44049</v>
      </c>
      <c r="C619" s="233">
        <v>30</v>
      </c>
      <c r="D619" s="234" t="s">
        <v>799</v>
      </c>
      <c r="E619" s="235">
        <v>7</v>
      </c>
      <c r="F619" s="235">
        <v>12</v>
      </c>
      <c r="G619" s="235">
        <v>14</v>
      </c>
      <c r="H619" s="235">
        <v>27</v>
      </c>
      <c r="I619" s="235">
        <v>34</v>
      </c>
      <c r="J619" s="235">
        <v>40</v>
      </c>
      <c r="P619" s="147"/>
      <c r="Q619" s="50">
        <v>1</v>
      </c>
      <c r="S619" s="229">
        <v>2</v>
      </c>
      <c r="T619" s="229">
        <v>0</v>
      </c>
      <c r="U619" s="50">
        <v>1</v>
      </c>
      <c r="V619" s="50">
        <v>200</v>
      </c>
    </row>
    <row r="620" spans="1:22" x14ac:dyDescent="0.2">
      <c r="A620" s="50">
        <v>618</v>
      </c>
      <c r="B620" s="232">
        <v>44049</v>
      </c>
      <c r="C620" s="233">
        <v>30</v>
      </c>
      <c r="D620" s="234" t="s">
        <v>799</v>
      </c>
      <c r="E620" s="235">
        <v>7</v>
      </c>
      <c r="F620" s="235">
        <v>12</v>
      </c>
      <c r="G620" s="235">
        <v>14</v>
      </c>
      <c r="H620" s="235">
        <v>27</v>
      </c>
      <c r="I620" s="235">
        <v>34</v>
      </c>
      <c r="J620" s="235">
        <v>42</v>
      </c>
      <c r="P620" s="147"/>
      <c r="Q620" s="50">
        <v>2</v>
      </c>
      <c r="S620" s="229">
        <v>2</v>
      </c>
      <c r="T620" s="229">
        <v>0</v>
      </c>
      <c r="U620" s="50">
        <v>1</v>
      </c>
      <c r="V620" s="50">
        <v>400</v>
      </c>
    </row>
    <row r="621" spans="1:22" x14ac:dyDescent="0.2">
      <c r="A621" s="50">
        <v>619</v>
      </c>
      <c r="B621" s="232">
        <v>44049</v>
      </c>
      <c r="C621" s="233">
        <v>30</v>
      </c>
      <c r="D621" s="234" t="s">
        <v>799</v>
      </c>
      <c r="E621" s="235">
        <v>7</v>
      </c>
      <c r="F621" s="235">
        <v>12</v>
      </c>
      <c r="G621" s="235">
        <v>14</v>
      </c>
      <c r="H621" s="235">
        <v>27</v>
      </c>
      <c r="I621" s="235">
        <v>34</v>
      </c>
      <c r="J621" s="235">
        <v>46</v>
      </c>
      <c r="P621" s="147"/>
      <c r="Q621" s="50">
        <v>1</v>
      </c>
      <c r="S621" s="229">
        <v>2</v>
      </c>
      <c r="T621" s="229">
        <v>0</v>
      </c>
      <c r="U621" s="50">
        <v>1</v>
      </c>
      <c r="V621" s="50">
        <v>200</v>
      </c>
    </row>
    <row r="622" spans="1:22" x14ac:dyDescent="0.2">
      <c r="A622" s="50">
        <v>620</v>
      </c>
      <c r="B622" s="232">
        <v>44049</v>
      </c>
      <c r="C622" s="233">
        <v>30</v>
      </c>
      <c r="D622" s="234" t="s">
        <v>799</v>
      </c>
      <c r="E622" s="235">
        <v>7</v>
      </c>
      <c r="F622" s="235">
        <v>12</v>
      </c>
      <c r="G622" s="235">
        <v>14</v>
      </c>
      <c r="H622" s="235">
        <v>27</v>
      </c>
      <c r="I622" s="235">
        <v>34</v>
      </c>
      <c r="J622" s="235">
        <v>47</v>
      </c>
      <c r="P622" s="147"/>
      <c r="Q622" s="50">
        <v>2</v>
      </c>
      <c r="S622" s="229">
        <v>2</v>
      </c>
      <c r="T622" s="229">
        <v>0</v>
      </c>
      <c r="U622" s="50">
        <v>1</v>
      </c>
      <c r="V622" s="50">
        <v>400</v>
      </c>
    </row>
    <row r="623" spans="1:22" x14ac:dyDescent="0.2">
      <c r="A623" s="50">
        <v>621</v>
      </c>
      <c r="B623" s="232">
        <v>44049</v>
      </c>
      <c r="C623" s="233">
        <v>30</v>
      </c>
      <c r="D623" s="234" t="s">
        <v>799</v>
      </c>
      <c r="E623" s="235">
        <v>7</v>
      </c>
      <c r="F623" s="235">
        <v>12</v>
      </c>
      <c r="G623" s="235">
        <v>14</v>
      </c>
      <c r="H623" s="235">
        <v>27</v>
      </c>
      <c r="I623" s="235">
        <v>36</v>
      </c>
      <c r="J623" s="235">
        <v>40</v>
      </c>
      <c r="P623" s="147"/>
      <c r="Q623" s="50">
        <v>1</v>
      </c>
      <c r="S623" s="229">
        <v>2</v>
      </c>
      <c r="T623" s="229">
        <v>0</v>
      </c>
      <c r="U623" s="50">
        <v>1</v>
      </c>
      <c r="V623" s="50">
        <v>200</v>
      </c>
    </row>
    <row r="624" spans="1:22" x14ac:dyDescent="0.2">
      <c r="A624" s="50">
        <v>622</v>
      </c>
      <c r="B624" s="232">
        <v>44049</v>
      </c>
      <c r="C624" s="233">
        <v>30</v>
      </c>
      <c r="D624" s="234" t="s">
        <v>799</v>
      </c>
      <c r="E624" s="235">
        <v>7</v>
      </c>
      <c r="F624" s="235">
        <v>12</v>
      </c>
      <c r="G624" s="235">
        <v>14</v>
      </c>
      <c r="H624" s="235">
        <v>27</v>
      </c>
      <c r="I624" s="235">
        <v>36</v>
      </c>
      <c r="J624" s="235">
        <v>42</v>
      </c>
      <c r="P624" s="147"/>
      <c r="Q624" s="50">
        <v>2</v>
      </c>
      <c r="S624" s="229">
        <v>2</v>
      </c>
      <c r="T624" s="229">
        <v>0</v>
      </c>
      <c r="U624" s="50">
        <v>1</v>
      </c>
      <c r="V624" s="50">
        <v>400</v>
      </c>
    </row>
    <row r="625" spans="1:22" x14ac:dyDescent="0.2">
      <c r="A625" s="50">
        <v>623</v>
      </c>
      <c r="B625" s="232">
        <v>44049</v>
      </c>
      <c r="C625" s="233">
        <v>30</v>
      </c>
      <c r="D625" s="234" t="s">
        <v>799</v>
      </c>
      <c r="E625" s="235">
        <v>7</v>
      </c>
      <c r="F625" s="235">
        <v>12</v>
      </c>
      <c r="G625" s="235">
        <v>14</v>
      </c>
      <c r="H625" s="235">
        <v>27</v>
      </c>
      <c r="I625" s="235">
        <v>36</v>
      </c>
      <c r="J625" s="235">
        <v>46</v>
      </c>
      <c r="P625" s="147"/>
      <c r="Q625" s="50">
        <v>1</v>
      </c>
      <c r="S625" s="229">
        <v>2</v>
      </c>
      <c r="T625" s="229">
        <v>0</v>
      </c>
      <c r="U625" s="50">
        <v>1</v>
      </c>
      <c r="V625" s="50">
        <v>200</v>
      </c>
    </row>
    <row r="626" spans="1:22" x14ac:dyDescent="0.2">
      <c r="A626" s="50">
        <v>624</v>
      </c>
      <c r="B626" s="232">
        <v>44049</v>
      </c>
      <c r="C626" s="233">
        <v>30</v>
      </c>
      <c r="D626" s="234" t="s">
        <v>799</v>
      </c>
      <c r="E626" s="235">
        <v>7</v>
      </c>
      <c r="F626" s="235">
        <v>12</v>
      </c>
      <c r="G626" s="235">
        <v>14</v>
      </c>
      <c r="H626" s="235">
        <v>27</v>
      </c>
      <c r="I626" s="235">
        <v>36</v>
      </c>
      <c r="J626" s="235">
        <v>47</v>
      </c>
      <c r="P626" s="147"/>
      <c r="Q626" s="50">
        <v>2</v>
      </c>
      <c r="S626" s="229">
        <v>2</v>
      </c>
      <c r="T626" s="229">
        <v>0</v>
      </c>
      <c r="U626" s="50">
        <v>1</v>
      </c>
      <c r="V626" s="50">
        <v>400</v>
      </c>
    </row>
    <row r="627" spans="1:22" x14ac:dyDescent="0.2">
      <c r="A627" s="50">
        <v>625</v>
      </c>
      <c r="B627" s="232">
        <v>44049</v>
      </c>
      <c r="C627" s="233">
        <v>30</v>
      </c>
      <c r="D627" s="234" t="s">
        <v>799</v>
      </c>
      <c r="E627" s="235">
        <v>7</v>
      </c>
      <c r="F627" s="235">
        <v>12</v>
      </c>
      <c r="G627" s="235">
        <v>14</v>
      </c>
      <c r="H627" s="235">
        <v>27</v>
      </c>
      <c r="I627" s="235">
        <v>40</v>
      </c>
      <c r="J627" s="235">
        <v>42</v>
      </c>
      <c r="P627" s="147"/>
      <c r="Q627" s="50">
        <v>2</v>
      </c>
      <c r="S627" s="229">
        <v>2</v>
      </c>
      <c r="T627" s="229">
        <v>0</v>
      </c>
      <c r="U627" s="50">
        <v>1</v>
      </c>
      <c r="V627" s="50">
        <v>400</v>
      </c>
    </row>
    <row r="628" spans="1:22" x14ac:dyDescent="0.2">
      <c r="A628" s="50">
        <v>626</v>
      </c>
      <c r="B628" s="232">
        <v>44049</v>
      </c>
      <c r="C628" s="233">
        <v>30</v>
      </c>
      <c r="D628" s="234" t="s">
        <v>799</v>
      </c>
      <c r="E628" s="235">
        <v>7</v>
      </c>
      <c r="F628" s="235">
        <v>12</v>
      </c>
      <c r="G628" s="235">
        <v>14</v>
      </c>
      <c r="H628" s="235">
        <v>27</v>
      </c>
      <c r="I628" s="235">
        <v>40</v>
      </c>
      <c r="J628" s="235">
        <v>46</v>
      </c>
      <c r="P628" s="147"/>
      <c r="Q628" s="50">
        <v>1</v>
      </c>
      <c r="S628" s="229">
        <v>2</v>
      </c>
      <c r="T628" s="229">
        <v>0</v>
      </c>
      <c r="U628" s="50">
        <v>1</v>
      </c>
      <c r="V628" s="50">
        <v>200</v>
      </c>
    </row>
    <row r="629" spans="1:22" x14ac:dyDescent="0.2">
      <c r="A629" s="50">
        <v>627</v>
      </c>
      <c r="B629" s="232">
        <v>44049</v>
      </c>
      <c r="C629" s="233">
        <v>30</v>
      </c>
      <c r="D629" s="234" t="s">
        <v>799</v>
      </c>
      <c r="E629" s="235">
        <v>7</v>
      </c>
      <c r="F629" s="235">
        <v>12</v>
      </c>
      <c r="G629" s="235">
        <v>14</v>
      </c>
      <c r="H629" s="235">
        <v>27</v>
      </c>
      <c r="I629" s="235">
        <v>40</v>
      </c>
      <c r="J629" s="235">
        <v>47</v>
      </c>
      <c r="P629" s="147"/>
      <c r="Q629" s="50">
        <v>2</v>
      </c>
      <c r="S629" s="229">
        <v>2</v>
      </c>
      <c r="T629" s="229">
        <v>0</v>
      </c>
      <c r="U629" s="50">
        <v>1</v>
      </c>
      <c r="V629" s="50">
        <v>400</v>
      </c>
    </row>
    <row r="630" spans="1:22" x14ac:dyDescent="0.2">
      <c r="A630" s="50">
        <v>628</v>
      </c>
      <c r="B630" s="232">
        <v>44049</v>
      </c>
      <c r="C630" s="233">
        <v>30</v>
      </c>
      <c r="D630" s="234" t="s">
        <v>799</v>
      </c>
      <c r="E630" s="235">
        <v>7</v>
      </c>
      <c r="F630" s="235">
        <v>12</v>
      </c>
      <c r="G630" s="235">
        <v>14</v>
      </c>
      <c r="H630" s="235">
        <v>27</v>
      </c>
      <c r="I630" s="235">
        <v>42</v>
      </c>
      <c r="J630" s="235">
        <v>46</v>
      </c>
      <c r="P630" s="147"/>
      <c r="Q630" s="50">
        <v>2</v>
      </c>
      <c r="S630" s="229">
        <v>2</v>
      </c>
      <c r="T630" s="229">
        <v>0</v>
      </c>
      <c r="U630" s="50">
        <v>1</v>
      </c>
      <c r="V630" s="50">
        <v>400</v>
      </c>
    </row>
    <row r="631" spans="1:22" x14ac:dyDescent="0.2">
      <c r="A631" s="50">
        <v>629</v>
      </c>
      <c r="B631" s="232">
        <v>44049</v>
      </c>
      <c r="C631" s="233">
        <v>30</v>
      </c>
      <c r="D631" s="234" t="s">
        <v>799</v>
      </c>
      <c r="E631" s="235">
        <v>7</v>
      </c>
      <c r="F631" s="235">
        <v>12</v>
      </c>
      <c r="G631" s="235">
        <v>14</v>
      </c>
      <c r="H631" s="235">
        <v>27</v>
      </c>
      <c r="I631" s="235">
        <v>42</v>
      </c>
      <c r="J631" s="235">
        <v>47</v>
      </c>
      <c r="P631" s="147"/>
      <c r="Q631" s="50">
        <v>3</v>
      </c>
      <c r="S631" s="229">
        <v>2</v>
      </c>
      <c r="T631" s="229">
        <v>0</v>
      </c>
      <c r="U631" s="50">
        <v>1</v>
      </c>
      <c r="V631" s="50">
        <v>800</v>
      </c>
    </row>
    <row r="632" spans="1:22" x14ac:dyDescent="0.2">
      <c r="A632" s="50">
        <v>630</v>
      </c>
      <c r="B632" s="232">
        <v>44049</v>
      </c>
      <c r="C632" s="233">
        <v>30</v>
      </c>
      <c r="D632" s="234" t="s">
        <v>799</v>
      </c>
      <c r="E632" s="235">
        <v>7</v>
      </c>
      <c r="F632" s="235">
        <v>12</v>
      </c>
      <c r="G632" s="235">
        <v>14</v>
      </c>
      <c r="H632" s="235">
        <v>27</v>
      </c>
      <c r="I632" s="235">
        <v>46</v>
      </c>
      <c r="J632" s="235">
        <v>47</v>
      </c>
      <c r="P632" s="147"/>
      <c r="Q632" s="50">
        <v>2</v>
      </c>
      <c r="S632" s="229">
        <v>2</v>
      </c>
      <c r="T632" s="229">
        <v>0</v>
      </c>
      <c r="U632" s="50">
        <v>1</v>
      </c>
      <c r="V632" s="50">
        <v>400</v>
      </c>
    </row>
    <row r="633" spans="1:22" x14ac:dyDescent="0.2">
      <c r="A633" s="50">
        <v>631</v>
      </c>
      <c r="B633" s="232">
        <v>44049</v>
      </c>
      <c r="C633" s="233">
        <v>30</v>
      </c>
      <c r="D633" s="234" t="s">
        <v>799</v>
      </c>
      <c r="E633" s="235">
        <v>7</v>
      </c>
      <c r="F633" s="235">
        <v>12</v>
      </c>
      <c r="G633" s="235">
        <v>14</v>
      </c>
      <c r="H633" s="235">
        <v>34</v>
      </c>
      <c r="I633" s="235">
        <v>36</v>
      </c>
      <c r="J633" s="235">
        <v>47</v>
      </c>
      <c r="P633" s="147"/>
      <c r="Q633" s="50">
        <v>1</v>
      </c>
      <c r="S633" s="229">
        <v>2</v>
      </c>
      <c r="T633" s="229">
        <v>0</v>
      </c>
      <c r="U633" s="50">
        <v>1</v>
      </c>
      <c r="V633" s="50">
        <v>200</v>
      </c>
    </row>
    <row r="634" spans="1:22" x14ac:dyDescent="0.2">
      <c r="A634" s="50">
        <v>632</v>
      </c>
      <c r="B634" s="232">
        <v>44049</v>
      </c>
      <c r="C634" s="233">
        <v>30</v>
      </c>
      <c r="D634" s="234" t="s">
        <v>799</v>
      </c>
      <c r="E634" s="235">
        <v>7</v>
      </c>
      <c r="F634" s="235">
        <v>12</v>
      </c>
      <c r="G634" s="235">
        <v>14</v>
      </c>
      <c r="H634" s="235">
        <v>34</v>
      </c>
      <c r="I634" s="235">
        <v>40</v>
      </c>
      <c r="J634" s="235">
        <v>47</v>
      </c>
      <c r="P634" s="147"/>
      <c r="Q634" s="50">
        <v>1</v>
      </c>
      <c r="S634" s="229">
        <v>2</v>
      </c>
      <c r="T634" s="229">
        <v>0</v>
      </c>
      <c r="U634" s="50">
        <v>1</v>
      </c>
      <c r="V634" s="50">
        <v>200</v>
      </c>
    </row>
    <row r="635" spans="1:22" x14ac:dyDescent="0.2">
      <c r="A635" s="50">
        <v>633</v>
      </c>
      <c r="B635" s="232">
        <v>44049</v>
      </c>
      <c r="C635" s="233">
        <v>30</v>
      </c>
      <c r="D635" s="234" t="s">
        <v>799</v>
      </c>
      <c r="E635" s="235">
        <v>7</v>
      </c>
      <c r="F635" s="235">
        <v>12</v>
      </c>
      <c r="G635" s="235">
        <v>14</v>
      </c>
      <c r="H635" s="235">
        <v>34</v>
      </c>
      <c r="I635" s="235">
        <v>42</v>
      </c>
      <c r="J635" s="235">
        <v>47</v>
      </c>
      <c r="P635" s="147"/>
      <c r="Q635" s="50">
        <v>2</v>
      </c>
      <c r="S635" s="229">
        <v>2</v>
      </c>
      <c r="T635" s="229">
        <v>0</v>
      </c>
      <c r="U635" s="50">
        <v>1</v>
      </c>
      <c r="V635" s="50">
        <v>400</v>
      </c>
    </row>
    <row r="636" spans="1:22" x14ac:dyDescent="0.2">
      <c r="A636" s="50">
        <v>634</v>
      </c>
      <c r="B636" s="232">
        <v>44049</v>
      </c>
      <c r="C636" s="233">
        <v>30</v>
      </c>
      <c r="D636" s="234" t="s">
        <v>799</v>
      </c>
      <c r="E636" s="235">
        <v>7</v>
      </c>
      <c r="F636" s="235">
        <v>12</v>
      </c>
      <c r="G636" s="235">
        <v>14</v>
      </c>
      <c r="H636" s="235">
        <v>34</v>
      </c>
      <c r="I636" s="235">
        <v>46</v>
      </c>
      <c r="J636" s="235">
        <v>47</v>
      </c>
      <c r="P636" s="147"/>
      <c r="Q636" s="50">
        <v>1</v>
      </c>
      <c r="S636" s="229">
        <v>2</v>
      </c>
      <c r="T636" s="229">
        <v>0</v>
      </c>
      <c r="U636" s="50">
        <v>1</v>
      </c>
      <c r="V636" s="50">
        <v>200</v>
      </c>
    </row>
    <row r="637" spans="1:22" x14ac:dyDescent="0.2">
      <c r="A637" s="50">
        <v>635</v>
      </c>
      <c r="B637" s="232">
        <v>44049</v>
      </c>
      <c r="C637" s="233">
        <v>30</v>
      </c>
      <c r="D637" s="234" t="s">
        <v>799</v>
      </c>
      <c r="E637" s="235">
        <v>7</v>
      </c>
      <c r="F637" s="235">
        <v>12</v>
      </c>
      <c r="G637" s="235">
        <v>14</v>
      </c>
      <c r="H637" s="235">
        <v>36</v>
      </c>
      <c r="I637" s="235">
        <v>40</v>
      </c>
      <c r="J637" s="235">
        <v>47</v>
      </c>
      <c r="P637" s="147"/>
      <c r="Q637" s="50">
        <v>1</v>
      </c>
      <c r="S637" s="229">
        <v>2</v>
      </c>
      <c r="T637" s="229">
        <v>0</v>
      </c>
      <c r="U637" s="50">
        <v>1</v>
      </c>
      <c r="V637" s="50">
        <v>200</v>
      </c>
    </row>
    <row r="638" spans="1:22" x14ac:dyDescent="0.2">
      <c r="A638" s="50">
        <v>636</v>
      </c>
      <c r="B638" s="232">
        <v>44049</v>
      </c>
      <c r="C638" s="233">
        <v>30</v>
      </c>
      <c r="D638" s="234" t="s">
        <v>799</v>
      </c>
      <c r="E638" s="235">
        <v>7</v>
      </c>
      <c r="F638" s="235">
        <v>12</v>
      </c>
      <c r="G638" s="235">
        <v>14</v>
      </c>
      <c r="H638" s="235">
        <v>36</v>
      </c>
      <c r="I638" s="235">
        <v>42</v>
      </c>
      <c r="J638" s="235">
        <v>47</v>
      </c>
      <c r="P638" s="147"/>
      <c r="Q638" s="50">
        <v>2</v>
      </c>
      <c r="S638" s="229">
        <v>2</v>
      </c>
      <c r="T638" s="229">
        <v>0</v>
      </c>
      <c r="U638" s="50">
        <v>1</v>
      </c>
      <c r="V638" s="50">
        <v>400</v>
      </c>
    </row>
    <row r="639" spans="1:22" x14ac:dyDescent="0.2">
      <c r="A639" s="50">
        <v>637</v>
      </c>
      <c r="B639" s="232">
        <v>44049</v>
      </c>
      <c r="C639" s="233">
        <v>30</v>
      </c>
      <c r="D639" s="234" t="s">
        <v>799</v>
      </c>
      <c r="E639" s="235">
        <v>7</v>
      </c>
      <c r="F639" s="235">
        <v>12</v>
      </c>
      <c r="G639" s="235">
        <v>14</v>
      </c>
      <c r="H639" s="235">
        <v>36</v>
      </c>
      <c r="I639" s="235">
        <v>46</v>
      </c>
      <c r="J639" s="235">
        <v>47</v>
      </c>
      <c r="P639" s="147"/>
      <c r="Q639" s="50">
        <v>1</v>
      </c>
      <c r="S639" s="229">
        <v>2</v>
      </c>
      <c r="T639" s="229">
        <v>0</v>
      </c>
      <c r="U639" s="50">
        <v>1</v>
      </c>
      <c r="V639" s="50">
        <v>200</v>
      </c>
    </row>
    <row r="640" spans="1:22" x14ac:dyDescent="0.2">
      <c r="A640" s="50">
        <v>638</v>
      </c>
      <c r="B640" s="232">
        <v>44049</v>
      </c>
      <c r="C640" s="233">
        <v>30</v>
      </c>
      <c r="D640" s="234" t="s">
        <v>799</v>
      </c>
      <c r="E640" s="235">
        <v>7</v>
      </c>
      <c r="F640" s="235">
        <v>12</v>
      </c>
      <c r="G640" s="235">
        <v>27</v>
      </c>
      <c r="H640" s="235">
        <v>34</v>
      </c>
      <c r="I640" s="235">
        <v>36</v>
      </c>
      <c r="J640" s="235">
        <v>40</v>
      </c>
      <c r="P640" s="147"/>
      <c r="Q640" s="50">
        <v>1</v>
      </c>
      <c r="S640" s="229">
        <v>2</v>
      </c>
      <c r="T640" s="229">
        <v>0</v>
      </c>
      <c r="U640" s="50">
        <v>1</v>
      </c>
      <c r="V640" s="50">
        <v>200</v>
      </c>
    </row>
    <row r="641" spans="1:22" x14ac:dyDescent="0.2">
      <c r="A641" s="50">
        <v>639</v>
      </c>
      <c r="B641" s="232">
        <v>44049</v>
      </c>
      <c r="C641" s="233">
        <v>30</v>
      </c>
      <c r="D641" s="234" t="s">
        <v>799</v>
      </c>
      <c r="E641" s="235">
        <v>7</v>
      </c>
      <c r="F641" s="235">
        <v>12</v>
      </c>
      <c r="G641" s="235">
        <v>27</v>
      </c>
      <c r="H641" s="235">
        <v>34</v>
      </c>
      <c r="I641" s="235">
        <v>36</v>
      </c>
      <c r="J641" s="235">
        <v>42</v>
      </c>
      <c r="P641" s="147"/>
      <c r="Q641" s="50">
        <v>2</v>
      </c>
      <c r="S641" s="229">
        <v>2</v>
      </c>
      <c r="T641" s="229">
        <v>0</v>
      </c>
      <c r="U641" s="50">
        <v>1</v>
      </c>
      <c r="V641" s="50">
        <v>400</v>
      </c>
    </row>
    <row r="642" spans="1:22" x14ac:dyDescent="0.2">
      <c r="A642" s="50">
        <v>640</v>
      </c>
      <c r="B642" s="232">
        <v>44049</v>
      </c>
      <c r="C642" s="233">
        <v>30</v>
      </c>
      <c r="D642" s="234" t="s">
        <v>799</v>
      </c>
      <c r="E642" s="235">
        <v>7</v>
      </c>
      <c r="F642" s="235">
        <v>12</v>
      </c>
      <c r="G642" s="235">
        <v>27</v>
      </c>
      <c r="H642" s="235">
        <v>34</v>
      </c>
      <c r="I642" s="235">
        <v>36</v>
      </c>
      <c r="J642" s="235">
        <v>46</v>
      </c>
      <c r="P642" s="147"/>
      <c r="Q642" s="50">
        <v>1</v>
      </c>
      <c r="S642" s="229">
        <v>2</v>
      </c>
      <c r="T642" s="229">
        <v>0</v>
      </c>
      <c r="U642" s="50">
        <v>1</v>
      </c>
      <c r="V642" s="50">
        <v>200</v>
      </c>
    </row>
    <row r="643" spans="1:22" x14ac:dyDescent="0.2">
      <c r="A643" s="50">
        <v>641</v>
      </c>
      <c r="B643" s="232">
        <v>44049</v>
      </c>
      <c r="C643" s="233">
        <v>30</v>
      </c>
      <c r="D643" s="234" t="s">
        <v>799</v>
      </c>
      <c r="E643" s="235">
        <v>7</v>
      </c>
      <c r="F643" s="235">
        <v>12</v>
      </c>
      <c r="G643" s="235">
        <v>27</v>
      </c>
      <c r="H643" s="235">
        <v>34</v>
      </c>
      <c r="I643" s="235">
        <v>36</v>
      </c>
      <c r="J643" s="235">
        <v>47</v>
      </c>
      <c r="P643" s="147"/>
      <c r="Q643" s="50">
        <v>2</v>
      </c>
      <c r="S643" s="229">
        <v>2</v>
      </c>
      <c r="T643" s="229">
        <v>0</v>
      </c>
      <c r="U643" s="50">
        <v>1</v>
      </c>
      <c r="V643" s="50">
        <v>400</v>
      </c>
    </row>
    <row r="644" spans="1:22" x14ac:dyDescent="0.2">
      <c r="A644" s="50">
        <v>642</v>
      </c>
      <c r="B644" s="232">
        <v>44049</v>
      </c>
      <c r="C644" s="233">
        <v>30</v>
      </c>
      <c r="D644" s="234" t="s">
        <v>799</v>
      </c>
      <c r="E644" s="235">
        <v>7</v>
      </c>
      <c r="F644" s="235">
        <v>12</v>
      </c>
      <c r="G644" s="235">
        <v>27</v>
      </c>
      <c r="H644" s="235">
        <v>34</v>
      </c>
      <c r="I644" s="235">
        <v>40</v>
      </c>
      <c r="J644" s="235">
        <v>42</v>
      </c>
      <c r="P644" s="147"/>
      <c r="Q644" s="50">
        <v>2</v>
      </c>
      <c r="S644" s="229">
        <v>2</v>
      </c>
      <c r="T644" s="229">
        <v>0</v>
      </c>
      <c r="U644" s="50">
        <v>1</v>
      </c>
      <c r="V644" s="50">
        <v>400</v>
      </c>
    </row>
    <row r="645" spans="1:22" x14ac:dyDescent="0.2">
      <c r="A645" s="50">
        <v>643</v>
      </c>
      <c r="B645" s="232">
        <v>44049</v>
      </c>
      <c r="C645" s="233">
        <v>30</v>
      </c>
      <c r="D645" s="234" t="s">
        <v>799</v>
      </c>
      <c r="E645" s="235">
        <v>7</v>
      </c>
      <c r="F645" s="235">
        <v>12</v>
      </c>
      <c r="G645" s="235">
        <v>27</v>
      </c>
      <c r="H645" s="235">
        <v>34</v>
      </c>
      <c r="I645" s="235">
        <v>40</v>
      </c>
      <c r="J645" s="235">
        <v>46</v>
      </c>
      <c r="P645" s="147"/>
      <c r="Q645" s="50">
        <v>1</v>
      </c>
      <c r="S645" s="229">
        <v>2</v>
      </c>
      <c r="T645" s="229">
        <v>0</v>
      </c>
      <c r="U645" s="50">
        <v>1</v>
      </c>
      <c r="V645" s="50">
        <v>200</v>
      </c>
    </row>
    <row r="646" spans="1:22" x14ac:dyDescent="0.2">
      <c r="A646" s="50">
        <v>644</v>
      </c>
      <c r="B646" s="232">
        <v>44049</v>
      </c>
      <c r="C646" s="233">
        <v>30</v>
      </c>
      <c r="D646" s="234" t="s">
        <v>799</v>
      </c>
      <c r="E646" s="235">
        <v>7</v>
      </c>
      <c r="F646" s="235">
        <v>12</v>
      </c>
      <c r="G646" s="235">
        <v>27</v>
      </c>
      <c r="H646" s="235">
        <v>34</v>
      </c>
      <c r="I646" s="235">
        <v>40</v>
      </c>
      <c r="J646" s="235">
        <v>47</v>
      </c>
      <c r="P646" s="147"/>
      <c r="Q646" s="50">
        <v>2</v>
      </c>
      <c r="S646" s="229">
        <v>2</v>
      </c>
      <c r="T646" s="229">
        <v>0</v>
      </c>
      <c r="U646" s="50">
        <v>1</v>
      </c>
      <c r="V646" s="50">
        <v>400</v>
      </c>
    </row>
    <row r="647" spans="1:22" x14ac:dyDescent="0.2">
      <c r="A647" s="50">
        <v>645</v>
      </c>
      <c r="B647" s="232">
        <v>44049</v>
      </c>
      <c r="C647" s="233">
        <v>30</v>
      </c>
      <c r="D647" s="234" t="s">
        <v>799</v>
      </c>
      <c r="E647" s="235">
        <v>7</v>
      </c>
      <c r="F647" s="235">
        <v>12</v>
      </c>
      <c r="G647" s="235">
        <v>27</v>
      </c>
      <c r="H647" s="235">
        <v>34</v>
      </c>
      <c r="I647" s="235">
        <v>42</v>
      </c>
      <c r="J647" s="235">
        <v>46</v>
      </c>
      <c r="P647" s="147"/>
      <c r="Q647" s="50">
        <v>2</v>
      </c>
      <c r="S647" s="229">
        <v>2</v>
      </c>
      <c r="T647" s="229">
        <v>0</v>
      </c>
      <c r="U647" s="50">
        <v>1</v>
      </c>
      <c r="V647" s="50">
        <v>400</v>
      </c>
    </row>
    <row r="648" spans="1:22" x14ac:dyDescent="0.2">
      <c r="A648" s="50">
        <v>646</v>
      </c>
      <c r="B648" s="232">
        <v>44049</v>
      </c>
      <c r="C648" s="233">
        <v>30</v>
      </c>
      <c r="D648" s="234" t="s">
        <v>799</v>
      </c>
      <c r="E648" s="235">
        <v>7</v>
      </c>
      <c r="F648" s="235">
        <v>12</v>
      </c>
      <c r="G648" s="235">
        <v>27</v>
      </c>
      <c r="H648" s="235">
        <v>34</v>
      </c>
      <c r="I648" s="235">
        <v>42</v>
      </c>
      <c r="J648" s="235">
        <v>47</v>
      </c>
      <c r="P648" s="147"/>
      <c r="Q648" s="50">
        <v>3</v>
      </c>
      <c r="S648" s="229">
        <v>2</v>
      </c>
      <c r="T648" s="229">
        <v>0</v>
      </c>
      <c r="U648" s="50">
        <v>1</v>
      </c>
      <c r="V648" s="50">
        <v>800</v>
      </c>
    </row>
    <row r="649" spans="1:22" x14ac:dyDescent="0.2">
      <c r="A649" s="50">
        <v>647</v>
      </c>
      <c r="B649" s="232">
        <v>44049</v>
      </c>
      <c r="C649" s="233">
        <v>30</v>
      </c>
      <c r="D649" s="234" t="s">
        <v>799</v>
      </c>
      <c r="E649" s="235">
        <v>7</v>
      </c>
      <c r="F649" s="235">
        <v>12</v>
      </c>
      <c r="G649" s="235">
        <v>27</v>
      </c>
      <c r="H649" s="235">
        <v>34</v>
      </c>
      <c r="I649" s="235">
        <v>46</v>
      </c>
      <c r="J649" s="235">
        <v>47</v>
      </c>
      <c r="P649" s="147"/>
      <c r="Q649" s="50">
        <v>2</v>
      </c>
      <c r="S649" s="229">
        <v>2</v>
      </c>
      <c r="T649" s="229">
        <v>0</v>
      </c>
      <c r="U649" s="50">
        <v>1</v>
      </c>
      <c r="V649" s="50">
        <v>400</v>
      </c>
    </row>
    <row r="650" spans="1:22" x14ac:dyDescent="0.2">
      <c r="A650" s="50">
        <v>648</v>
      </c>
      <c r="B650" s="232">
        <v>44049</v>
      </c>
      <c r="C650" s="233">
        <v>30</v>
      </c>
      <c r="D650" s="234" t="s">
        <v>799</v>
      </c>
      <c r="E650" s="235">
        <v>7</v>
      </c>
      <c r="F650" s="235">
        <v>12</v>
      </c>
      <c r="G650" s="235">
        <v>27</v>
      </c>
      <c r="H650" s="235">
        <v>36</v>
      </c>
      <c r="I650" s="235">
        <v>40</v>
      </c>
      <c r="J650" s="235">
        <v>42</v>
      </c>
      <c r="P650" s="147"/>
      <c r="Q650" s="50">
        <v>2</v>
      </c>
      <c r="S650" s="229">
        <v>2</v>
      </c>
      <c r="T650" s="229">
        <v>0</v>
      </c>
      <c r="U650" s="50">
        <v>1</v>
      </c>
      <c r="V650" s="50">
        <v>400</v>
      </c>
    </row>
    <row r="651" spans="1:22" x14ac:dyDescent="0.2">
      <c r="A651" s="50">
        <v>649</v>
      </c>
      <c r="B651" s="232">
        <v>44049</v>
      </c>
      <c r="C651" s="233">
        <v>30</v>
      </c>
      <c r="D651" s="234" t="s">
        <v>799</v>
      </c>
      <c r="E651" s="235">
        <v>7</v>
      </c>
      <c r="F651" s="235">
        <v>12</v>
      </c>
      <c r="G651" s="235">
        <v>27</v>
      </c>
      <c r="H651" s="235">
        <v>36</v>
      </c>
      <c r="I651" s="235">
        <v>40</v>
      </c>
      <c r="J651" s="235">
        <v>46</v>
      </c>
      <c r="P651" s="147"/>
      <c r="Q651" s="50">
        <v>1</v>
      </c>
      <c r="S651" s="229">
        <v>2</v>
      </c>
      <c r="T651" s="229">
        <v>0</v>
      </c>
      <c r="U651" s="50">
        <v>1</v>
      </c>
      <c r="V651" s="50">
        <v>200</v>
      </c>
    </row>
    <row r="652" spans="1:22" x14ac:dyDescent="0.2">
      <c r="A652" s="50">
        <v>650</v>
      </c>
      <c r="B652" s="232">
        <v>44049</v>
      </c>
      <c r="C652" s="233">
        <v>30</v>
      </c>
      <c r="D652" s="234" t="s">
        <v>799</v>
      </c>
      <c r="E652" s="235">
        <v>7</v>
      </c>
      <c r="F652" s="235">
        <v>12</v>
      </c>
      <c r="G652" s="235">
        <v>27</v>
      </c>
      <c r="H652" s="235">
        <v>36</v>
      </c>
      <c r="I652" s="235">
        <v>40</v>
      </c>
      <c r="J652" s="235">
        <v>47</v>
      </c>
      <c r="P652" s="147"/>
      <c r="Q652" s="50">
        <v>2</v>
      </c>
      <c r="S652" s="229">
        <v>2</v>
      </c>
      <c r="T652" s="229">
        <v>0</v>
      </c>
      <c r="U652" s="50">
        <v>1</v>
      </c>
      <c r="V652" s="50">
        <v>400</v>
      </c>
    </row>
    <row r="653" spans="1:22" x14ac:dyDescent="0.2">
      <c r="A653" s="50">
        <v>651</v>
      </c>
      <c r="B653" s="232">
        <v>44049</v>
      </c>
      <c r="C653" s="233">
        <v>30</v>
      </c>
      <c r="D653" s="234" t="s">
        <v>799</v>
      </c>
      <c r="E653" s="235">
        <v>7</v>
      </c>
      <c r="F653" s="235">
        <v>12</v>
      </c>
      <c r="G653" s="235">
        <v>27</v>
      </c>
      <c r="H653" s="235">
        <v>36</v>
      </c>
      <c r="I653" s="235">
        <v>42</v>
      </c>
      <c r="J653" s="235">
        <v>46</v>
      </c>
      <c r="P653" s="147"/>
      <c r="Q653" s="50">
        <v>2</v>
      </c>
      <c r="S653" s="229">
        <v>2</v>
      </c>
      <c r="T653" s="229">
        <v>0</v>
      </c>
      <c r="U653" s="50">
        <v>1</v>
      </c>
      <c r="V653" s="50">
        <v>400</v>
      </c>
    </row>
    <row r="654" spans="1:22" x14ac:dyDescent="0.2">
      <c r="A654" s="50">
        <v>652</v>
      </c>
      <c r="B654" s="232">
        <v>44049</v>
      </c>
      <c r="C654" s="233">
        <v>30</v>
      </c>
      <c r="D654" s="234" t="s">
        <v>799</v>
      </c>
      <c r="E654" s="235">
        <v>7</v>
      </c>
      <c r="F654" s="235">
        <v>12</v>
      </c>
      <c r="G654" s="235">
        <v>27</v>
      </c>
      <c r="H654" s="235">
        <v>36</v>
      </c>
      <c r="I654" s="235">
        <v>42</v>
      </c>
      <c r="J654" s="235">
        <v>47</v>
      </c>
      <c r="P654" s="147"/>
      <c r="Q654" s="50">
        <v>3</v>
      </c>
      <c r="S654" s="229">
        <v>2</v>
      </c>
      <c r="T654" s="229">
        <v>0</v>
      </c>
      <c r="U654" s="50">
        <v>1</v>
      </c>
      <c r="V654" s="50">
        <v>800</v>
      </c>
    </row>
    <row r="655" spans="1:22" x14ac:dyDescent="0.2">
      <c r="A655" s="50">
        <v>653</v>
      </c>
      <c r="B655" s="232">
        <v>44049</v>
      </c>
      <c r="C655" s="233">
        <v>30</v>
      </c>
      <c r="D655" s="234" t="s">
        <v>799</v>
      </c>
      <c r="E655" s="235">
        <v>7</v>
      </c>
      <c r="F655" s="235">
        <v>12</v>
      </c>
      <c r="G655" s="235">
        <v>27</v>
      </c>
      <c r="H655" s="235">
        <v>36</v>
      </c>
      <c r="I655" s="235">
        <v>46</v>
      </c>
      <c r="J655" s="235">
        <v>47</v>
      </c>
      <c r="P655" s="147"/>
      <c r="Q655" s="50">
        <v>2</v>
      </c>
      <c r="S655" s="229">
        <v>2</v>
      </c>
      <c r="T655" s="229">
        <v>0</v>
      </c>
      <c r="U655" s="50">
        <v>1</v>
      </c>
      <c r="V655" s="50">
        <v>400</v>
      </c>
    </row>
    <row r="656" spans="1:22" x14ac:dyDescent="0.2">
      <c r="A656" s="50">
        <v>654</v>
      </c>
      <c r="B656" s="232">
        <v>44049</v>
      </c>
      <c r="C656" s="233">
        <v>30</v>
      </c>
      <c r="D656" s="234" t="s">
        <v>799</v>
      </c>
      <c r="E656" s="235">
        <v>7</v>
      </c>
      <c r="F656" s="235">
        <v>12</v>
      </c>
      <c r="G656" s="235">
        <v>34</v>
      </c>
      <c r="H656" s="235">
        <v>36</v>
      </c>
      <c r="I656" s="235">
        <v>40</v>
      </c>
      <c r="J656" s="235">
        <v>47</v>
      </c>
      <c r="P656" s="147"/>
      <c r="Q656" s="50">
        <v>1</v>
      </c>
      <c r="S656" s="229">
        <v>2</v>
      </c>
      <c r="T656" s="229">
        <v>0</v>
      </c>
      <c r="U656" s="50">
        <v>1</v>
      </c>
      <c r="V656" s="50">
        <v>200</v>
      </c>
    </row>
    <row r="657" spans="1:22" x14ac:dyDescent="0.2">
      <c r="A657" s="50">
        <v>655</v>
      </c>
      <c r="B657" s="232">
        <v>44049</v>
      </c>
      <c r="C657" s="233">
        <v>30</v>
      </c>
      <c r="D657" s="234" t="s">
        <v>799</v>
      </c>
      <c r="E657" s="235">
        <v>7</v>
      </c>
      <c r="F657" s="235">
        <v>12</v>
      </c>
      <c r="G657" s="235">
        <v>34</v>
      </c>
      <c r="H657" s="235">
        <v>36</v>
      </c>
      <c r="I657" s="235">
        <v>42</v>
      </c>
      <c r="J657" s="235">
        <v>47</v>
      </c>
      <c r="P657" s="147"/>
      <c r="Q657" s="50">
        <v>2</v>
      </c>
      <c r="S657" s="229">
        <v>2</v>
      </c>
      <c r="T657" s="229">
        <v>0</v>
      </c>
      <c r="U657" s="50">
        <v>1</v>
      </c>
      <c r="V657" s="50">
        <v>400</v>
      </c>
    </row>
    <row r="658" spans="1:22" x14ac:dyDescent="0.2">
      <c r="A658" s="50">
        <v>656</v>
      </c>
      <c r="B658" s="232">
        <v>44049</v>
      </c>
      <c r="C658" s="233">
        <v>30</v>
      </c>
      <c r="D658" s="234" t="s">
        <v>799</v>
      </c>
      <c r="E658" s="235">
        <v>7</v>
      </c>
      <c r="F658" s="235">
        <v>12</v>
      </c>
      <c r="G658" s="235">
        <v>34</v>
      </c>
      <c r="H658" s="235">
        <v>36</v>
      </c>
      <c r="I658" s="235">
        <v>46</v>
      </c>
      <c r="J658" s="235">
        <v>47</v>
      </c>
      <c r="P658" s="147"/>
      <c r="Q658" s="50">
        <v>1</v>
      </c>
      <c r="S658" s="229">
        <v>2</v>
      </c>
      <c r="T658" s="229">
        <v>0</v>
      </c>
      <c r="U658" s="50">
        <v>1</v>
      </c>
      <c r="V658" s="50">
        <v>200</v>
      </c>
    </row>
    <row r="659" spans="1:22" x14ac:dyDescent="0.2">
      <c r="A659" s="50">
        <v>657</v>
      </c>
      <c r="B659" s="232">
        <v>44049</v>
      </c>
      <c r="C659" s="233">
        <v>30</v>
      </c>
      <c r="D659" s="234" t="s">
        <v>799</v>
      </c>
      <c r="E659" s="235">
        <v>7</v>
      </c>
      <c r="F659" s="235">
        <v>13</v>
      </c>
      <c r="G659" s="235">
        <v>14</v>
      </c>
      <c r="H659" s="235">
        <v>27</v>
      </c>
      <c r="I659" s="235">
        <v>34</v>
      </c>
      <c r="J659" s="235">
        <v>36</v>
      </c>
      <c r="P659" s="147"/>
      <c r="Q659" s="50">
        <v>1</v>
      </c>
      <c r="S659" s="229">
        <v>2</v>
      </c>
      <c r="T659" s="229">
        <v>0</v>
      </c>
      <c r="U659" s="50">
        <v>1</v>
      </c>
      <c r="V659" s="50">
        <v>200</v>
      </c>
    </row>
    <row r="660" spans="1:22" x14ac:dyDescent="0.2">
      <c r="A660" s="50">
        <v>658</v>
      </c>
      <c r="B660" s="232">
        <v>44049</v>
      </c>
      <c r="C660" s="233">
        <v>30</v>
      </c>
      <c r="D660" s="234" t="s">
        <v>799</v>
      </c>
      <c r="E660" s="235">
        <v>7</v>
      </c>
      <c r="F660" s="235">
        <v>13</v>
      </c>
      <c r="G660" s="235">
        <v>14</v>
      </c>
      <c r="H660" s="235">
        <v>27</v>
      </c>
      <c r="I660" s="235">
        <v>34</v>
      </c>
      <c r="J660" s="235">
        <v>40</v>
      </c>
      <c r="P660" s="147"/>
      <c r="Q660" s="50">
        <v>1</v>
      </c>
      <c r="S660" s="229">
        <v>2</v>
      </c>
      <c r="T660" s="229">
        <v>0</v>
      </c>
      <c r="U660" s="50">
        <v>1</v>
      </c>
      <c r="V660" s="50">
        <v>200</v>
      </c>
    </row>
    <row r="661" spans="1:22" x14ac:dyDescent="0.2">
      <c r="A661" s="50">
        <v>659</v>
      </c>
      <c r="B661" s="232">
        <v>44049</v>
      </c>
      <c r="C661" s="233">
        <v>30</v>
      </c>
      <c r="D661" s="234" t="s">
        <v>799</v>
      </c>
      <c r="E661" s="235">
        <v>7</v>
      </c>
      <c r="F661" s="235">
        <v>13</v>
      </c>
      <c r="G661" s="235">
        <v>14</v>
      </c>
      <c r="H661" s="235">
        <v>27</v>
      </c>
      <c r="I661" s="235">
        <v>34</v>
      </c>
      <c r="J661" s="235">
        <v>42</v>
      </c>
      <c r="P661" s="147"/>
      <c r="Q661" s="50">
        <v>2</v>
      </c>
      <c r="S661" s="229">
        <v>2</v>
      </c>
      <c r="T661" s="229">
        <v>0</v>
      </c>
      <c r="U661" s="50">
        <v>1</v>
      </c>
      <c r="V661" s="50">
        <v>400</v>
      </c>
    </row>
    <row r="662" spans="1:22" x14ac:dyDescent="0.2">
      <c r="A662" s="50">
        <v>660</v>
      </c>
      <c r="B662" s="232">
        <v>44049</v>
      </c>
      <c r="C662" s="233">
        <v>30</v>
      </c>
      <c r="D662" s="234" t="s">
        <v>799</v>
      </c>
      <c r="E662" s="235">
        <v>7</v>
      </c>
      <c r="F662" s="235">
        <v>13</v>
      </c>
      <c r="G662" s="235">
        <v>14</v>
      </c>
      <c r="H662" s="235">
        <v>27</v>
      </c>
      <c r="I662" s="235">
        <v>34</v>
      </c>
      <c r="J662" s="235">
        <v>46</v>
      </c>
      <c r="P662" s="147"/>
      <c r="Q662" s="50">
        <v>1</v>
      </c>
      <c r="S662" s="229">
        <v>2</v>
      </c>
      <c r="T662" s="229">
        <v>0</v>
      </c>
      <c r="U662" s="50">
        <v>1</v>
      </c>
      <c r="V662" s="50">
        <v>200</v>
      </c>
    </row>
    <row r="663" spans="1:22" x14ac:dyDescent="0.2">
      <c r="A663" s="50">
        <v>661</v>
      </c>
      <c r="B663" s="232">
        <v>44049</v>
      </c>
      <c r="C663" s="233">
        <v>30</v>
      </c>
      <c r="D663" s="234" t="s">
        <v>799</v>
      </c>
      <c r="E663" s="235">
        <v>7</v>
      </c>
      <c r="F663" s="235">
        <v>13</v>
      </c>
      <c r="G663" s="235">
        <v>14</v>
      </c>
      <c r="H663" s="235">
        <v>27</v>
      </c>
      <c r="I663" s="235">
        <v>34</v>
      </c>
      <c r="J663" s="235">
        <v>47</v>
      </c>
      <c r="P663" s="147"/>
      <c r="Q663" s="50">
        <v>2</v>
      </c>
      <c r="S663" s="229">
        <v>2</v>
      </c>
      <c r="T663" s="229">
        <v>0</v>
      </c>
      <c r="U663" s="50">
        <v>1</v>
      </c>
      <c r="V663" s="50">
        <v>400</v>
      </c>
    </row>
    <row r="664" spans="1:22" x14ac:dyDescent="0.2">
      <c r="A664" s="50">
        <v>662</v>
      </c>
      <c r="B664" s="232">
        <v>44049</v>
      </c>
      <c r="C664" s="233">
        <v>30</v>
      </c>
      <c r="D664" s="234" t="s">
        <v>799</v>
      </c>
      <c r="E664" s="235">
        <v>7</v>
      </c>
      <c r="F664" s="235">
        <v>13</v>
      </c>
      <c r="G664" s="235">
        <v>14</v>
      </c>
      <c r="H664" s="235">
        <v>27</v>
      </c>
      <c r="I664" s="235">
        <v>36</v>
      </c>
      <c r="J664" s="235">
        <v>40</v>
      </c>
      <c r="P664" s="147"/>
      <c r="Q664" s="50">
        <v>1</v>
      </c>
      <c r="S664" s="229">
        <v>2</v>
      </c>
      <c r="T664" s="229">
        <v>0</v>
      </c>
      <c r="U664" s="50">
        <v>1</v>
      </c>
      <c r="V664" s="50">
        <v>200</v>
      </c>
    </row>
    <row r="665" spans="1:22" x14ac:dyDescent="0.2">
      <c r="A665" s="50">
        <v>663</v>
      </c>
      <c r="B665" s="232">
        <v>44049</v>
      </c>
      <c r="C665" s="233">
        <v>30</v>
      </c>
      <c r="D665" s="234" t="s">
        <v>799</v>
      </c>
      <c r="E665" s="235">
        <v>7</v>
      </c>
      <c r="F665" s="235">
        <v>13</v>
      </c>
      <c r="G665" s="235">
        <v>14</v>
      </c>
      <c r="H665" s="235">
        <v>27</v>
      </c>
      <c r="I665" s="235">
        <v>36</v>
      </c>
      <c r="J665" s="235">
        <v>42</v>
      </c>
      <c r="P665" s="147"/>
      <c r="Q665" s="50">
        <v>2</v>
      </c>
      <c r="S665" s="229">
        <v>2</v>
      </c>
      <c r="T665" s="229">
        <v>0</v>
      </c>
      <c r="U665" s="50">
        <v>1</v>
      </c>
      <c r="V665" s="50">
        <v>400</v>
      </c>
    </row>
    <row r="666" spans="1:22" x14ac:dyDescent="0.2">
      <c r="A666" s="50">
        <v>664</v>
      </c>
      <c r="B666" s="232">
        <v>44049</v>
      </c>
      <c r="C666" s="233">
        <v>30</v>
      </c>
      <c r="D666" s="234" t="s">
        <v>799</v>
      </c>
      <c r="E666" s="235">
        <v>7</v>
      </c>
      <c r="F666" s="235">
        <v>13</v>
      </c>
      <c r="G666" s="235">
        <v>14</v>
      </c>
      <c r="H666" s="235">
        <v>27</v>
      </c>
      <c r="I666" s="235">
        <v>36</v>
      </c>
      <c r="J666" s="235">
        <v>46</v>
      </c>
      <c r="P666" s="147"/>
      <c r="Q666" s="50">
        <v>1</v>
      </c>
      <c r="S666" s="229">
        <v>2</v>
      </c>
      <c r="T666" s="229">
        <v>0</v>
      </c>
      <c r="U666" s="50">
        <v>1</v>
      </c>
      <c r="V666" s="50">
        <v>200</v>
      </c>
    </row>
    <row r="667" spans="1:22" x14ac:dyDescent="0.2">
      <c r="A667" s="50">
        <v>665</v>
      </c>
      <c r="B667" s="232">
        <v>44049</v>
      </c>
      <c r="C667" s="233">
        <v>30</v>
      </c>
      <c r="D667" s="234" t="s">
        <v>799</v>
      </c>
      <c r="E667" s="235">
        <v>7</v>
      </c>
      <c r="F667" s="235">
        <v>13</v>
      </c>
      <c r="G667" s="235">
        <v>14</v>
      </c>
      <c r="H667" s="235">
        <v>27</v>
      </c>
      <c r="I667" s="235">
        <v>36</v>
      </c>
      <c r="J667" s="235">
        <v>47</v>
      </c>
      <c r="P667" s="147"/>
      <c r="Q667" s="50">
        <v>2</v>
      </c>
      <c r="S667" s="229">
        <v>2</v>
      </c>
      <c r="T667" s="229">
        <v>0</v>
      </c>
      <c r="U667" s="50">
        <v>1</v>
      </c>
      <c r="V667" s="50">
        <v>400</v>
      </c>
    </row>
    <row r="668" spans="1:22" x14ac:dyDescent="0.2">
      <c r="A668" s="50">
        <v>666</v>
      </c>
      <c r="B668" s="232">
        <v>44049</v>
      </c>
      <c r="C668" s="233">
        <v>30</v>
      </c>
      <c r="D668" s="234" t="s">
        <v>799</v>
      </c>
      <c r="E668" s="235">
        <v>7</v>
      </c>
      <c r="F668" s="235">
        <v>13</v>
      </c>
      <c r="G668" s="235">
        <v>14</v>
      </c>
      <c r="H668" s="235">
        <v>27</v>
      </c>
      <c r="I668" s="235">
        <v>40</v>
      </c>
      <c r="J668" s="235">
        <v>42</v>
      </c>
      <c r="P668" s="147"/>
      <c r="Q668" s="50">
        <v>2</v>
      </c>
      <c r="S668" s="229">
        <v>2</v>
      </c>
      <c r="T668" s="229">
        <v>0</v>
      </c>
      <c r="U668" s="50">
        <v>1</v>
      </c>
      <c r="V668" s="50">
        <v>400</v>
      </c>
    </row>
    <row r="669" spans="1:22" x14ac:dyDescent="0.2">
      <c r="A669" s="50">
        <v>667</v>
      </c>
      <c r="B669" s="232">
        <v>44049</v>
      </c>
      <c r="C669" s="233">
        <v>30</v>
      </c>
      <c r="D669" s="234" t="s">
        <v>799</v>
      </c>
      <c r="E669" s="235">
        <v>7</v>
      </c>
      <c r="F669" s="235">
        <v>13</v>
      </c>
      <c r="G669" s="235">
        <v>14</v>
      </c>
      <c r="H669" s="235">
        <v>27</v>
      </c>
      <c r="I669" s="235">
        <v>40</v>
      </c>
      <c r="J669" s="235">
        <v>46</v>
      </c>
      <c r="P669" s="147"/>
      <c r="Q669" s="50">
        <v>1</v>
      </c>
      <c r="S669" s="229">
        <v>2</v>
      </c>
      <c r="T669" s="229">
        <v>0</v>
      </c>
      <c r="U669" s="50">
        <v>1</v>
      </c>
      <c r="V669" s="50">
        <v>200</v>
      </c>
    </row>
    <row r="670" spans="1:22" x14ac:dyDescent="0.2">
      <c r="A670" s="50">
        <v>668</v>
      </c>
      <c r="B670" s="232">
        <v>44049</v>
      </c>
      <c r="C670" s="233">
        <v>30</v>
      </c>
      <c r="D670" s="234" t="s">
        <v>799</v>
      </c>
      <c r="E670" s="235">
        <v>7</v>
      </c>
      <c r="F670" s="235">
        <v>13</v>
      </c>
      <c r="G670" s="235">
        <v>14</v>
      </c>
      <c r="H670" s="235">
        <v>27</v>
      </c>
      <c r="I670" s="235">
        <v>40</v>
      </c>
      <c r="J670" s="235">
        <v>47</v>
      </c>
      <c r="P670" s="147"/>
      <c r="Q670" s="50">
        <v>2</v>
      </c>
      <c r="S670" s="229">
        <v>2</v>
      </c>
      <c r="T670" s="229">
        <v>0</v>
      </c>
      <c r="U670" s="50">
        <v>1</v>
      </c>
      <c r="V670" s="50">
        <v>400</v>
      </c>
    </row>
    <row r="671" spans="1:22" x14ac:dyDescent="0.2">
      <c r="A671" s="50">
        <v>669</v>
      </c>
      <c r="B671" s="232">
        <v>44049</v>
      </c>
      <c r="C671" s="233">
        <v>30</v>
      </c>
      <c r="D671" s="234" t="s">
        <v>799</v>
      </c>
      <c r="E671" s="235">
        <v>7</v>
      </c>
      <c r="F671" s="235">
        <v>13</v>
      </c>
      <c r="G671" s="235">
        <v>14</v>
      </c>
      <c r="H671" s="235">
        <v>27</v>
      </c>
      <c r="I671" s="235">
        <v>42</v>
      </c>
      <c r="J671" s="235">
        <v>46</v>
      </c>
      <c r="P671" s="147"/>
      <c r="Q671" s="50">
        <v>2</v>
      </c>
      <c r="S671" s="229">
        <v>2</v>
      </c>
      <c r="T671" s="229">
        <v>0</v>
      </c>
      <c r="U671" s="50">
        <v>1</v>
      </c>
      <c r="V671" s="50">
        <v>400</v>
      </c>
    </row>
    <row r="672" spans="1:22" x14ac:dyDescent="0.2">
      <c r="A672" s="50">
        <v>670</v>
      </c>
      <c r="B672" s="232">
        <v>44049</v>
      </c>
      <c r="C672" s="233">
        <v>30</v>
      </c>
      <c r="D672" s="234" t="s">
        <v>799</v>
      </c>
      <c r="E672" s="235">
        <v>7</v>
      </c>
      <c r="F672" s="235">
        <v>13</v>
      </c>
      <c r="G672" s="235">
        <v>14</v>
      </c>
      <c r="H672" s="235">
        <v>27</v>
      </c>
      <c r="I672" s="235">
        <v>42</v>
      </c>
      <c r="J672" s="235">
        <v>47</v>
      </c>
      <c r="P672" s="147"/>
      <c r="Q672" s="50">
        <v>3</v>
      </c>
      <c r="S672" s="229">
        <v>2</v>
      </c>
      <c r="T672" s="229">
        <v>0</v>
      </c>
      <c r="U672" s="50">
        <v>1</v>
      </c>
      <c r="V672" s="50">
        <v>800</v>
      </c>
    </row>
    <row r="673" spans="1:22" x14ac:dyDescent="0.2">
      <c r="A673" s="50">
        <v>671</v>
      </c>
      <c r="B673" s="232">
        <v>44049</v>
      </c>
      <c r="C673" s="233">
        <v>30</v>
      </c>
      <c r="D673" s="234" t="s">
        <v>799</v>
      </c>
      <c r="E673" s="235">
        <v>7</v>
      </c>
      <c r="F673" s="235">
        <v>13</v>
      </c>
      <c r="G673" s="235">
        <v>14</v>
      </c>
      <c r="H673" s="235">
        <v>27</v>
      </c>
      <c r="I673" s="235">
        <v>46</v>
      </c>
      <c r="J673" s="235">
        <v>47</v>
      </c>
      <c r="P673" s="147"/>
      <c r="Q673" s="50">
        <v>2</v>
      </c>
      <c r="S673" s="229">
        <v>2</v>
      </c>
      <c r="T673" s="229">
        <v>0</v>
      </c>
      <c r="U673" s="50">
        <v>1</v>
      </c>
      <c r="V673" s="50">
        <v>400</v>
      </c>
    </row>
    <row r="674" spans="1:22" x14ac:dyDescent="0.2">
      <c r="A674" s="50">
        <v>672</v>
      </c>
      <c r="B674" s="232">
        <v>44049</v>
      </c>
      <c r="C674" s="233">
        <v>30</v>
      </c>
      <c r="D674" s="234" t="s">
        <v>799</v>
      </c>
      <c r="E674" s="235">
        <v>7</v>
      </c>
      <c r="F674" s="235">
        <v>13</v>
      </c>
      <c r="G674" s="235">
        <v>14</v>
      </c>
      <c r="H674" s="235">
        <v>34</v>
      </c>
      <c r="I674" s="235">
        <v>36</v>
      </c>
      <c r="J674" s="235">
        <v>40</v>
      </c>
      <c r="P674" s="147"/>
      <c r="S674" s="229">
        <v>2</v>
      </c>
      <c r="T674" s="229">
        <v>0</v>
      </c>
      <c r="U674" s="50">
        <v>0</v>
      </c>
      <c r="V674" s="50">
        <v>0</v>
      </c>
    </row>
    <row r="675" spans="1:22" x14ac:dyDescent="0.2">
      <c r="A675" s="50">
        <v>673</v>
      </c>
      <c r="B675" s="232">
        <v>44049</v>
      </c>
      <c r="C675" s="233">
        <v>30</v>
      </c>
      <c r="D675" s="234" t="s">
        <v>799</v>
      </c>
      <c r="E675" s="235">
        <v>7</v>
      </c>
      <c r="F675" s="235">
        <v>13</v>
      </c>
      <c r="G675" s="235">
        <v>14</v>
      </c>
      <c r="H675" s="235">
        <v>34</v>
      </c>
      <c r="I675" s="235">
        <v>36</v>
      </c>
      <c r="J675" s="235">
        <v>42</v>
      </c>
      <c r="P675" s="147"/>
      <c r="Q675" s="50">
        <v>1</v>
      </c>
      <c r="S675" s="229">
        <v>2</v>
      </c>
      <c r="T675" s="229">
        <v>0</v>
      </c>
      <c r="U675" s="50">
        <v>1</v>
      </c>
      <c r="V675" s="50">
        <v>200</v>
      </c>
    </row>
    <row r="676" spans="1:22" x14ac:dyDescent="0.2">
      <c r="A676" s="50">
        <v>674</v>
      </c>
      <c r="B676" s="232">
        <v>44049</v>
      </c>
      <c r="C676" s="233">
        <v>30</v>
      </c>
      <c r="D676" s="234" t="s">
        <v>799</v>
      </c>
      <c r="E676" s="235">
        <v>7</v>
      </c>
      <c r="F676" s="235">
        <v>13</v>
      </c>
      <c r="G676" s="235">
        <v>14</v>
      </c>
      <c r="H676" s="235">
        <v>34</v>
      </c>
      <c r="I676" s="235">
        <v>36</v>
      </c>
      <c r="J676" s="235">
        <v>46</v>
      </c>
      <c r="P676" s="147"/>
      <c r="S676" s="229">
        <v>2</v>
      </c>
      <c r="T676" s="229">
        <v>0</v>
      </c>
      <c r="U676" s="50">
        <v>0</v>
      </c>
      <c r="V676" s="50">
        <v>0</v>
      </c>
    </row>
    <row r="677" spans="1:22" x14ac:dyDescent="0.2">
      <c r="A677" s="50">
        <v>675</v>
      </c>
      <c r="B677" s="232">
        <v>44049</v>
      </c>
      <c r="C677" s="233">
        <v>30</v>
      </c>
      <c r="D677" s="234" t="s">
        <v>799</v>
      </c>
      <c r="E677" s="235">
        <v>7</v>
      </c>
      <c r="F677" s="235">
        <v>13</v>
      </c>
      <c r="G677" s="235">
        <v>14</v>
      </c>
      <c r="H677" s="235">
        <v>34</v>
      </c>
      <c r="I677" s="235">
        <v>36</v>
      </c>
      <c r="J677" s="235">
        <v>47</v>
      </c>
      <c r="P677" s="147"/>
      <c r="Q677" s="50">
        <v>1</v>
      </c>
      <c r="S677" s="229">
        <v>2</v>
      </c>
      <c r="T677" s="229">
        <v>0</v>
      </c>
      <c r="U677" s="50">
        <v>1</v>
      </c>
      <c r="V677" s="50">
        <v>200</v>
      </c>
    </row>
    <row r="678" spans="1:22" x14ac:dyDescent="0.2">
      <c r="A678" s="50">
        <v>676</v>
      </c>
      <c r="B678" s="232">
        <v>44049</v>
      </c>
      <c r="C678" s="233">
        <v>30</v>
      </c>
      <c r="D678" s="234" t="s">
        <v>799</v>
      </c>
      <c r="E678" s="235">
        <v>7</v>
      </c>
      <c r="F678" s="235">
        <v>13</v>
      </c>
      <c r="G678" s="235">
        <v>14</v>
      </c>
      <c r="H678" s="235">
        <v>34</v>
      </c>
      <c r="I678" s="235">
        <v>40</v>
      </c>
      <c r="J678" s="235">
        <v>42</v>
      </c>
      <c r="P678" s="147"/>
      <c r="Q678" s="50">
        <v>1</v>
      </c>
      <c r="S678" s="229">
        <v>2</v>
      </c>
      <c r="T678" s="229">
        <v>0</v>
      </c>
      <c r="U678" s="50">
        <v>1</v>
      </c>
      <c r="V678" s="50">
        <v>200</v>
      </c>
    </row>
    <row r="679" spans="1:22" x14ac:dyDescent="0.2">
      <c r="A679" s="50">
        <v>677</v>
      </c>
      <c r="B679" s="232">
        <v>44049</v>
      </c>
      <c r="C679" s="233">
        <v>30</v>
      </c>
      <c r="D679" s="234" t="s">
        <v>799</v>
      </c>
      <c r="E679" s="235">
        <v>7</v>
      </c>
      <c r="F679" s="235">
        <v>13</v>
      </c>
      <c r="G679" s="235">
        <v>14</v>
      </c>
      <c r="H679" s="235">
        <v>34</v>
      </c>
      <c r="I679" s="235">
        <v>40</v>
      </c>
      <c r="J679" s="235">
        <v>46</v>
      </c>
      <c r="P679" s="147"/>
      <c r="S679" s="229">
        <v>2</v>
      </c>
      <c r="T679" s="229">
        <v>0</v>
      </c>
      <c r="U679" s="50">
        <v>0</v>
      </c>
      <c r="V679" s="50">
        <v>0</v>
      </c>
    </row>
    <row r="680" spans="1:22" x14ac:dyDescent="0.2">
      <c r="A680" s="50">
        <v>678</v>
      </c>
      <c r="B680" s="232">
        <v>44049</v>
      </c>
      <c r="C680" s="233">
        <v>30</v>
      </c>
      <c r="D680" s="234" t="s">
        <v>799</v>
      </c>
      <c r="E680" s="235">
        <v>7</v>
      </c>
      <c r="F680" s="235">
        <v>13</v>
      </c>
      <c r="G680" s="235">
        <v>14</v>
      </c>
      <c r="H680" s="235">
        <v>34</v>
      </c>
      <c r="I680" s="235">
        <v>40</v>
      </c>
      <c r="J680" s="235">
        <v>47</v>
      </c>
      <c r="P680" s="147"/>
      <c r="Q680" s="50">
        <v>1</v>
      </c>
      <c r="S680" s="229">
        <v>2</v>
      </c>
      <c r="T680" s="229">
        <v>0</v>
      </c>
      <c r="U680" s="50">
        <v>1</v>
      </c>
      <c r="V680" s="50">
        <v>200</v>
      </c>
    </row>
    <row r="681" spans="1:22" x14ac:dyDescent="0.2">
      <c r="A681" s="50">
        <v>679</v>
      </c>
      <c r="B681" s="232">
        <v>44049</v>
      </c>
      <c r="C681" s="233">
        <v>30</v>
      </c>
      <c r="D681" s="234" t="s">
        <v>799</v>
      </c>
      <c r="E681" s="235">
        <v>7</v>
      </c>
      <c r="F681" s="235">
        <v>13</v>
      </c>
      <c r="G681" s="235">
        <v>14</v>
      </c>
      <c r="H681" s="235">
        <v>34</v>
      </c>
      <c r="I681" s="235">
        <v>42</v>
      </c>
      <c r="J681" s="235">
        <v>46</v>
      </c>
      <c r="P681" s="147"/>
      <c r="Q681" s="50">
        <v>1</v>
      </c>
      <c r="S681" s="229">
        <v>2</v>
      </c>
      <c r="T681" s="229">
        <v>0</v>
      </c>
      <c r="U681" s="50">
        <v>1</v>
      </c>
      <c r="V681" s="50">
        <v>200</v>
      </c>
    </row>
    <row r="682" spans="1:22" x14ac:dyDescent="0.2">
      <c r="A682" s="50">
        <v>680</v>
      </c>
      <c r="B682" s="232">
        <v>44049</v>
      </c>
      <c r="C682" s="233">
        <v>30</v>
      </c>
      <c r="D682" s="234" t="s">
        <v>799</v>
      </c>
      <c r="E682" s="235">
        <v>7</v>
      </c>
      <c r="F682" s="235">
        <v>13</v>
      </c>
      <c r="G682" s="235">
        <v>14</v>
      </c>
      <c r="H682" s="235">
        <v>34</v>
      </c>
      <c r="I682" s="235">
        <v>42</v>
      </c>
      <c r="J682" s="235">
        <v>47</v>
      </c>
      <c r="P682" s="147"/>
      <c r="Q682" s="50">
        <v>2</v>
      </c>
      <c r="S682" s="229">
        <v>2</v>
      </c>
      <c r="T682" s="229">
        <v>0</v>
      </c>
      <c r="U682" s="50">
        <v>1</v>
      </c>
      <c r="V682" s="50">
        <v>400</v>
      </c>
    </row>
    <row r="683" spans="1:22" x14ac:dyDescent="0.2">
      <c r="A683" s="50">
        <v>681</v>
      </c>
      <c r="B683" s="232">
        <v>44049</v>
      </c>
      <c r="C683" s="233">
        <v>30</v>
      </c>
      <c r="D683" s="234" t="s">
        <v>799</v>
      </c>
      <c r="E683" s="235">
        <v>7</v>
      </c>
      <c r="F683" s="235">
        <v>13</v>
      </c>
      <c r="G683" s="235">
        <v>14</v>
      </c>
      <c r="H683" s="235">
        <v>34</v>
      </c>
      <c r="I683" s="235">
        <v>46</v>
      </c>
      <c r="J683" s="235">
        <v>47</v>
      </c>
      <c r="P683" s="147"/>
      <c r="Q683" s="50">
        <v>1</v>
      </c>
      <c r="S683" s="229">
        <v>2</v>
      </c>
      <c r="T683" s="229">
        <v>0</v>
      </c>
      <c r="U683" s="50">
        <v>1</v>
      </c>
      <c r="V683" s="50">
        <v>200</v>
      </c>
    </row>
    <row r="684" spans="1:22" x14ac:dyDescent="0.2">
      <c r="A684" s="50">
        <v>682</v>
      </c>
      <c r="B684" s="232">
        <v>44049</v>
      </c>
      <c r="C684" s="233">
        <v>30</v>
      </c>
      <c r="D684" s="234" t="s">
        <v>799</v>
      </c>
      <c r="E684" s="235">
        <v>7</v>
      </c>
      <c r="F684" s="235">
        <v>13</v>
      </c>
      <c r="G684" s="235">
        <v>14</v>
      </c>
      <c r="H684" s="235">
        <v>36</v>
      </c>
      <c r="I684" s="235">
        <v>40</v>
      </c>
      <c r="J684" s="235">
        <v>42</v>
      </c>
      <c r="P684" s="147"/>
      <c r="Q684" s="50">
        <v>1</v>
      </c>
      <c r="S684" s="229">
        <v>2</v>
      </c>
      <c r="T684" s="229">
        <v>0</v>
      </c>
      <c r="U684" s="50">
        <v>1</v>
      </c>
      <c r="V684" s="50">
        <v>200</v>
      </c>
    </row>
    <row r="685" spans="1:22" x14ac:dyDescent="0.2">
      <c r="A685" s="50">
        <v>683</v>
      </c>
      <c r="B685" s="232">
        <v>44049</v>
      </c>
      <c r="C685" s="233">
        <v>30</v>
      </c>
      <c r="D685" s="234" t="s">
        <v>799</v>
      </c>
      <c r="E685" s="235">
        <v>7</v>
      </c>
      <c r="F685" s="235">
        <v>13</v>
      </c>
      <c r="G685" s="235">
        <v>14</v>
      </c>
      <c r="H685" s="235">
        <v>36</v>
      </c>
      <c r="I685" s="235">
        <v>40</v>
      </c>
      <c r="J685" s="235">
        <v>46</v>
      </c>
      <c r="P685" s="147"/>
      <c r="S685" s="229">
        <v>2</v>
      </c>
      <c r="T685" s="229">
        <v>0</v>
      </c>
      <c r="U685" s="50">
        <v>0</v>
      </c>
      <c r="V685" s="50">
        <v>0</v>
      </c>
    </row>
    <row r="686" spans="1:22" x14ac:dyDescent="0.2">
      <c r="A686" s="50">
        <v>684</v>
      </c>
      <c r="B686" s="232">
        <v>44049</v>
      </c>
      <c r="C686" s="233">
        <v>30</v>
      </c>
      <c r="D686" s="234" t="s">
        <v>799</v>
      </c>
      <c r="E686" s="235">
        <v>7</v>
      </c>
      <c r="F686" s="235">
        <v>13</v>
      </c>
      <c r="G686" s="235">
        <v>14</v>
      </c>
      <c r="H686" s="235">
        <v>36</v>
      </c>
      <c r="I686" s="235">
        <v>40</v>
      </c>
      <c r="J686" s="235">
        <v>47</v>
      </c>
      <c r="P686" s="147"/>
      <c r="Q686" s="50">
        <v>1</v>
      </c>
      <c r="S686" s="229">
        <v>2</v>
      </c>
      <c r="T686" s="229">
        <v>0</v>
      </c>
      <c r="U686" s="50">
        <v>1</v>
      </c>
      <c r="V686" s="50">
        <v>200</v>
      </c>
    </row>
    <row r="687" spans="1:22" x14ac:dyDescent="0.2">
      <c r="A687" s="50">
        <v>685</v>
      </c>
      <c r="B687" s="232">
        <v>44049</v>
      </c>
      <c r="C687" s="233">
        <v>30</v>
      </c>
      <c r="D687" s="234" t="s">
        <v>799</v>
      </c>
      <c r="E687" s="235">
        <v>7</v>
      </c>
      <c r="F687" s="235">
        <v>13</v>
      </c>
      <c r="G687" s="235">
        <v>14</v>
      </c>
      <c r="H687" s="235">
        <v>36</v>
      </c>
      <c r="I687" s="235">
        <v>42</v>
      </c>
      <c r="J687" s="235">
        <v>46</v>
      </c>
      <c r="P687" s="147"/>
      <c r="Q687" s="50">
        <v>1</v>
      </c>
      <c r="S687" s="229">
        <v>2</v>
      </c>
      <c r="T687" s="229">
        <v>0</v>
      </c>
      <c r="U687" s="50">
        <v>1</v>
      </c>
      <c r="V687" s="50">
        <v>200</v>
      </c>
    </row>
    <row r="688" spans="1:22" x14ac:dyDescent="0.2">
      <c r="A688" s="50">
        <v>686</v>
      </c>
      <c r="B688" s="232">
        <v>44049</v>
      </c>
      <c r="C688" s="233">
        <v>30</v>
      </c>
      <c r="D688" s="234" t="s">
        <v>799</v>
      </c>
      <c r="E688" s="235">
        <v>7</v>
      </c>
      <c r="F688" s="235">
        <v>13</v>
      </c>
      <c r="G688" s="235">
        <v>14</v>
      </c>
      <c r="H688" s="235">
        <v>36</v>
      </c>
      <c r="I688" s="235">
        <v>42</v>
      </c>
      <c r="J688" s="235">
        <v>47</v>
      </c>
      <c r="P688" s="147"/>
      <c r="Q688" s="50">
        <v>2</v>
      </c>
      <c r="S688" s="229">
        <v>2</v>
      </c>
      <c r="T688" s="229">
        <v>0</v>
      </c>
      <c r="U688" s="50">
        <v>1</v>
      </c>
      <c r="V688" s="50">
        <v>400</v>
      </c>
    </row>
    <row r="689" spans="1:22" x14ac:dyDescent="0.2">
      <c r="A689" s="50">
        <v>687</v>
      </c>
      <c r="B689" s="232">
        <v>44049</v>
      </c>
      <c r="C689" s="233">
        <v>30</v>
      </c>
      <c r="D689" s="234" t="s">
        <v>799</v>
      </c>
      <c r="E689" s="235">
        <v>7</v>
      </c>
      <c r="F689" s="235">
        <v>13</v>
      </c>
      <c r="G689" s="235">
        <v>14</v>
      </c>
      <c r="H689" s="235">
        <v>36</v>
      </c>
      <c r="I689" s="235">
        <v>46</v>
      </c>
      <c r="J689" s="235">
        <v>47</v>
      </c>
      <c r="P689" s="147"/>
      <c r="Q689" s="50">
        <v>1</v>
      </c>
      <c r="S689" s="229">
        <v>2</v>
      </c>
      <c r="T689" s="229">
        <v>0</v>
      </c>
      <c r="U689" s="50">
        <v>1</v>
      </c>
      <c r="V689" s="50">
        <v>200</v>
      </c>
    </row>
    <row r="690" spans="1:22" x14ac:dyDescent="0.2">
      <c r="A690" s="50">
        <v>688</v>
      </c>
      <c r="B690" s="232">
        <v>44049</v>
      </c>
      <c r="C690" s="233">
        <v>30</v>
      </c>
      <c r="D690" s="234" t="s">
        <v>799</v>
      </c>
      <c r="E690" s="235">
        <v>7</v>
      </c>
      <c r="F690" s="235">
        <v>13</v>
      </c>
      <c r="G690" s="235">
        <v>27</v>
      </c>
      <c r="H690" s="235">
        <v>34</v>
      </c>
      <c r="I690" s="235">
        <v>36</v>
      </c>
      <c r="J690" s="235">
        <v>40</v>
      </c>
      <c r="P690" s="147"/>
      <c r="Q690" s="50">
        <v>1</v>
      </c>
      <c r="S690" s="229">
        <v>2</v>
      </c>
      <c r="T690" s="229">
        <v>0</v>
      </c>
      <c r="U690" s="50">
        <v>1</v>
      </c>
      <c r="V690" s="50">
        <v>200</v>
      </c>
    </row>
    <row r="691" spans="1:22" x14ac:dyDescent="0.2">
      <c r="A691" s="50">
        <v>689</v>
      </c>
      <c r="B691" s="232">
        <v>44049</v>
      </c>
      <c r="C691" s="233">
        <v>30</v>
      </c>
      <c r="D691" s="234" t="s">
        <v>799</v>
      </c>
      <c r="E691" s="235">
        <v>7</v>
      </c>
      <c r="F691" s="235">
        <v>13</v>
      </c>
      <c r="G691" s="235">
        <v>27</v>
      </c>
      <c r="H691" s="235">
        <v>34</v>
      </c>
      <c r="I691" s="235">
        <v>36</v>
      </c>
      <c r="J691" s="235">
        <v>42</v>
      </c>
      <c r="P691" s="147"/>
      <c r="Q691" s="50">
        <v>2</v>
      </c>
      <c r="S691" s="229">
        <v>2</v>
      </c>
      <c r="T691" s="229">
        <v>0</v>
      </c>
      <c r="U691" s="50">
        <v>1</v>
      </c>
      <c r="V691" s="50">
        <v>400</v>
      </c>
    </row>
    <row r="692" spans="1:22" x14ac:dyDescent="0.2">
      <c r="A692" s="50">
        <v>690</v>
      </c>
      <c r="B692" s="232">
        <v>44049</v>
      </c>
      <c r="C692" s="233">
        <v>30</v>
      </c>
      <c r="D692" s="234" t="s">
        <v>799</v>
      </c>
      <c r="E692" s="235">
        <v>7</v>
      </c>
      <c r="F692" s="235">
        <v>13</v>
      </c>
      <c r="G692" s="235">
        <v>27</v>
      </c>
      <c r="H692" s="235">
        <v>34</v>
      </c>
      <c r="I692" s="235">
        <v>36</v>
      </c>
      <c r="J692" s="235">
        <v>46</v>
      </c>
      <c r="P692" s="147"/>
      <c r="Q692" s="50">
        <v>1</v>
      </c>
      <c r="S692" s="229">
        <v>2</v>
      </c>
      <c r="T692" s="229">
        <v>0</v>
      </c>
      <c r="U692" s="50">
        <v>1</v>
      </c>
      <c r="V692" s="50">
        <v>200</v>
      </c>
    </row>
    <row r="693" spans="1:22" x14ac:dyDescent="0.2">
      <c r="A693" s="50">
        <v>691</v>
      </c>
      <c r="B693" s="232">
        <v>44049</v>
      </c>
      <c r="C693" s="233">
        <v>30</v>
      </c>
      <c r="D693" s="234" t="s">
        <v>799</v>
      </c>
      <c r="E693" s="235">
        <v>7</v>
      </c>
      <c r="F693" s="235">
        <v>13</v>
      </c>
      <c r="G693" s="235">
        <v>27</v>
      </c>
      <c r="H693" s="235">
        <v>34</v>
      </c>
      <c r="I693" s="235">
        <v>36</v>
      </c>
      <c r="J693" s="235">
        <v>47</v>
      </c>
      <c r="P693" s="147"/>
      <c r="Q693" s="50">
        <v>2</v>
      </c>
      <c r="S693" s="229">
        <v>2</v>
      </c>
      <c r="T693" s="229">
        <v>0</v>
      </c>
      <c r="U693" s="50">
        <v>1</v>
      </c>
      <c r="V693" s="50">
        <v>400</v>
      </c>
    </row>
    <row r="694" spans="1:22" x14ac:dyDescent="0.2">
      <c r="A694" s="50">
        <v>692</v>
      </c>
      <c r="B694" s="232">
        <v>44049</v>
      </c>
      <c r="C694" s="233">
        <v>30</v>
      </c>
      <c r="D694" s="234" t="s">
        <v>799</v>
      </c>
      <c r="E694" s="235">
        <v>7</v>
      </c>
      <c r="F694" s="235">
        <v>13</v>
      </c>
      <c r="G694" s="235">
        <v>27</v>
      </c>
      <c r="H694" s="235">
        <v>34</v>
      </c>
      <c r="I694" s="235">
        <v>40</v>
      </c>
      <c r="J694" s="235">
        <v>42</v>
      </c>
      <c r="P694" s="147"/>
      <c r="Q694" s="50">
        <v>2</v>
      </c>
      <c r="S694" s="229">
        <v>2</v>
      </c>
      <c r="T694" s="229">
        <v>0</v>
      </c>
      <c r="U694" s="50">
        <v>1</v>
      </c>
      <c r="V694" s="50">
        <v>400</v>
      </c>
    </row>
    <row r="695" spans="1:22" x14ac:dyDescent="0.2">
      <c r="A695" s="50">
        <v>693</v>
      </c>
      <c r="B695" s="232">
        <v>44049</v>
      </c>
      <c r="C695" s="233">
        <v>30</v>
      </c>
      <c r="D695" s="234" t="s">
        <v>799</v>
      </c>
      <c r="E695" s="235">
        <v>7</v>
      </c>
      <c r="F695" s="235">
        <v>13</v>
      </c>
      <c r="G695" s="235">
        <v>27</v>
      </c>
      <c r="H695" s="235">
        <v>34</v>
      </c>
      <c r="I695" s="235">
        <v>40</v>
      </c>
      <c r="J695" s="235">
        <v>46</v>
      </c>
      <c r="P695" s="147"/>
      <c r="Q695" s="50">
        <v>1</v>
      </c>
      <c r="S695" s="229">
        <v>2</v>
      </c>
      <c r="T695" s="229">
        <v>0</v>
      </c>
      <c r="U695" s="50">
        <v>1</v>
      </c>
      <c r="V695" s="50">
        <v>200</v>
      </c>
    </row>
    <row r="696" spans="1:22" x14ac:dyDescent="0.2">
      <c r="A696" s="50">
        <v>694</v>
      </c>
      <c r="B696" s="232">
        <v>44049</v>
      </c>
      <c r="C696" s="233">
        <v>30</v>
      </c>
      <c r="D696" s="234" t="s">
        <v>799</v>
      </c>
      <c r="E696" s="235">
        <v>7</v>
      </c>
      <c r="F696" s="235">
        <v>13</v>
      </c>
      <c r="G696" s="235">
        <v>27</v>
      </c>
      <c r="H696" s="235">
        <v>34</v>
      </c>
      <c r="I696" s="235">
        <v>40</v>
      </c>
      <c r="J696" s="235">
        <v>47</v>
      </c>
      <c r="P696" s="147"/>
      <c r="Q696" s="50">
        <v>2</v>
      </c>
      <c r="S696" s="229">
        <v>2</v>
      </c>
      <c r="T696" s="229">
        <v>0</v>
      </c>
      <c r="U696" s="50">
        <v>1</v>
      </c>
      <c r="V696" s="50">
        <v>400</v>
      </c>
    </row>
    <row r="697" spans="1:22" x14ac:dyDescent="0.2">
      <c r="A697" s="50">
        <v>695</v>
      </c>
      <c r="B697" s="232">
        <v>44049</v>
      </c>
      <c r="C697" s="233">
        <v>30</v>
      </c>
      <c r="D697" s="234" t="s">
        <v>799</v>
      </c>
      <c r="E697" s="235">
        <v>7</v>
      </c>
      <c r="F697" s="235">
        <v>13</v>
      </c>
      <c r="G697" s="235">
        <v>27</v>
      </c>
      <c r="H697" s="235">
        <v>34</v>
      </c>
      <c r="I697" s="235">
        <v>42</v>
      </c>
      <c r="J697" s="235">
        <v>46</v>
      </c>
      <c r="P697" s="147"/>
      <c r="Q697" s="50">
        <v>2</v>
      </c>
      <c r="S697" s="229">
        <v>2</v>
      </c>
      <c r="T697" s="229">
        <v>0</v>
      </c>
      <c r="U697" s="50">
        <v>1</v>
      </c>
      <c r="V697" s="50">
        <v>400</v>
      </c>
    </row>
    <row r="698" spans="1:22" x14ac:dyDescent="0.2">
      <c r="A698" s="50">
        <v>696</v>
      </c>
      <c r="B698" s="232">
        <v>44049</v>
      </c>
      <c r="C698" s="233">
        <v>30</v>
      </c>
      <c r="D698" s="234" t="s">
        <v>799</v>
      </c>
      <c r="E698" s="235">
        <v>7</v>
      </c>
      <c r="F698" s="235">
        <v>13</v>
      </c>
      <c r="G698" s="235">
        <v>27</v>
      </c>
      <c r="H698" s="235">
        <v>34</v>
      </c>
      <c r="I698" s="235">
        <v>42</v>
      </c>
      <c r="J698" s="235">
        <v>47</v>
      </c>
      <c r="P698" s="147"/>
      <c r="Q698" s="50">
        <v>3</v>
      </c>
      <c r="S698" s="229">
        <v>2</v>
      </c>
      <c r="T698" s="229">
        <v>0</v>
      </c>
      <c r="U698" s="50">
        <v>1</v>
      </c>
      <c r="V698" s="50">
        <v>800</v>
      </c>
    </row>
    <row r="699" spans="1:22" x14ac:dyDescent="0.2">
      <c r="A699" s="50">
        <v>697</v>
      </c>
      <c r="B699" s="232">
        <v>44049</v>
      </c>
      <c r="C699" s="233">
        <v>30</v>
      </c>
      <c r="D699" s="234" t="s">
        <v>799</v>
      </c>
      <c r="E699" s="235">
        <v>7</v>
      </c>
      <c r="F699" s="235">
        <v>13</v>
      </c>
      <c r="G699" s="235">
        <v>27</v>
      </c>
      <c r="H699" s="235">
        <v>34</v>
      </c>
      <c r="I699" s="235">
        <v>46</v>
      </c>
      <c r="J699" s="235">
        <v>47</v>
      </c>
      <c r="P699" s="147"/>
      <c r="Q699" s="50">
        <v>2</v>
      </c>
      <c r="S699" s="229">
        <v>2</v>
      </c>
      <c r="T699" s="229">
        <v>0</v>
      </c>
      <c r="U699" s="50">
        <v>1</v>
      </c>
      <c r="V699" s="50">
        <v>400</v>
      </c>
    </row>
    <row r="700" spans="1:22" x14ac:dyDescent="0.2">
      <c r="A700" s="50">
        <v>698</v>
      </c>
      <c r="B700" s="232">
        <v>44049</v>
      </c>
      <c r="C700" s="233">
        <v>30</v>
      </c>
      <c r="D700" s="234" t="s">
        <v>799</v>
      </c>
      <c r="E700" s="235">
        <v>7</v>
      </c>
      <c r="F700" s="235">
        <v>13</v>
      </c>
      <c r="G700" s="235">
        <v>27</v>
      </c>
      <c r="H700" s="235">
        <v>36</v>
      </c>
      <c r="I700" s="235">
        <v>40</v>
      </c>
      <c r="J700" s="235">
        <v>42</v>
      </c>
      <c r="P700" s="147"/>
      <c r="Q700" s="50">
        <v>2</v>
      </c>
      <c r="S700" s="229">
        <v>2</v>
      </c>
      <c r="T700" s="229">
        <v>0</v>
      </c>
      <c r="U700" s="50">
        <v>1</v>
      </c>
      <c r="V700" s="50">
        <v>400</v>
      </c>
    </row>
    <row r="701" spans="1:22" x14ac:dyDescent="0.2">
      <c r="A701" s="50">
        <v>699</v>
      </c>
      <c r="B701" s="232">
        <v>44049</v>
      </c>
      <c r="C701" s="233">
        <v>30</v>
      </c>
      <c r="D701" s="234" t="s">
        <v>799</v>
      </c>
      <c r="E701" s="235">
        <v>7</v>
      </c>
      <c r="F701" s="235">
        <v>13</v>
      </c>
      <c r="G701" s="235">
        <v>27</v>
      </c>
      <c r="H701" s="235">
        <v>36</v>
      </c>
      <c r="I701" s="235">
        <v>40</v>
      </c>
      <c r="J701" s="235">
        <v>46</v>
      </c>
      <c r="P701" s="147"/>
      <c r="Q701" s="50">
        <v>1</v>
      </c>
      <c r="S701" s="229">
        <v>2</v>
      </c>
      <c r="T701" s="229">
        <v>0</v>
      </c>
      <c r="U701" s="50">
        <v>1</v>
      </c>
      <c r="V701" s="50">
        <v>200</v>
      </c>
    </row>
    <row r="702" spans="1:22" x14ac:dyDescent="0.2">
      <c r="A702" s="50">
        <v>700</v>
      </c>
      <c r="B702" s="232">
        <v>44049</v>
      </c>
      <c r="C702" s="233">
        <v>30</v>
      </c>
      <c r="D702" s="234" t="s">
        <v>799</v>
      </c>
      <c r="E702" s="235">
        <v>7</v>
      </c>
      <c r="F702" s="235">
        <v>13</v>
      </c>
      <c r="G702" s="235">
        <v>27</v>
      </c>
      <c r="H702" s="235">
        <v>36</v>
      </c>
      <c r="I702" s="235">
        <v>40</v>
      </c>
      <c r="J702" s="235">
        <v>47</v>
      </c>
      <c r="P702" s="147"/>
      <c r="Q702" s="50">
        <v>2</v>
      </c>
      <c r="S702" s="229">
        <v>2</v>
      </c>
      <c r="T702" s="229">
        <v>0</v>
      </c>
      <c r="U702" s="50">
        <v>1</v>
      </c>
      <c r="V702" s="50">
        <v>400</v>
      </c>
    </row>
    <row r="703" spans="1:22" x14ac:dyDescent="0.2">
      <c r="A703" s="50">
        <v>701</v>
      </c>
      <c r="B703" s="232">
        <v>44049</v>
      </c>
      <c r="C703" s="233">
        <v>30</v>
      </c>
      <c r="D703" s="234" t="s">
        <v>799</v>
      </c>
      <c r="E703" s="235">
        <v>7</v>
      </c>
      <c r="F703" s="235">
        <v>13</v>
      </c>
      <c r="G703" s="235">
        <v>27</v>
      </c>
      <c r="H703" s="235">
        <v>36</v>
      </c>
      <c r="I703" s="235">
        <v>42</v>
      </c>
      <c r="J703" s="235">
        <v>46</v>
      </c>
      <c r="P703" s="147"/>
      <c r="Q703" s="50">
        <v>2</v>
      </c>
      <c r="S703" s="229">
        <v>2</v>
      </c>
      <c r="T703" s="229">
        <v>0</v>
      </c>
      <c r="U703" s="50">
        <v>1</v>
      </c>
      <c r="V703" s="50">
        <v>400</v>
      </c>
    </row>
    <row r="704" spans="1:22" x14ac:dyDescent="0.2">
      <c r="A704" s="50">
        <v>702</v>
      </c>
      <c r="B704" s="232">
        <v>44049</v>
      </c>
      <c r="C704" s="233">
        <v>30</v>
      </c>
      <c r="D704" s="234" t="s">
        <v>799</v>
      </c>
      <c r="E704" s="235">
        <v>7</v>
      </c>
      <c r="F704" s="235">
        <v>13</v>
      </c>
      <c r="G704" s="235">
        <v>27</v>
      </c>
      <c r="H704" s="235">
        <v>36</v>
      </c>
      <c r="I704" s="235">
        <v>42</v>
      </c>
      <c r="J704" s="235">
        <v>47</v>
      </c>
      <c r="P704" s="147"/>
      <c r="Q704" s="50">
        <v>3</v>
      </c>
      <c r="S704" s="229">
        <v>2</v>
      </c>
      <c r="T704" s="229">
        <v>0</v>
      </c>
      <c r="U704" s="50">
        <v>1</v>
      </c>
      <c r="V704" s="50">
        <v>800</v>
      </c>
    </row>
    <row r="705" spans="1:22" x14ac:dyDescent="0.2">
      <c r="A705" s="50">
        <v>703</v>
      </c>
      <c r="B705" s="232">
        <v>44049</v>
      </c>
      <c r="C705" s="233">
        <v>30</v>
      </c>
      <c r="D705" s="234" t="s">
        <v>799</v>
      </c>
      <c r="E705" s="235">
        <v>7</v>
      </c>
      <c r="F705" s="235">
        <v>13</v>
      </c>
      <c r="G705" s="235">
        <v>27</v>
      </c>
      <c r="H705" s="235">
        <v>36</v>
      </c>
      <c r="I705" s="235">
        <v>46</v>
      </c>
      <c r="J705" s="235">
        <v>47</v>
      </c>
      <c r="P705" s="147"/>
      <c r="Q705" s="50">
        <v>2</v>
      </c>
      <c r="S705" s="229">
        <v>2</v>
      </c>
      <c r="T705" s="229">
        <v>0</v>
      </c>
      <c r="U705" s="50">
        <v>1</v>
      </c>
      <c r="V705" s="50">
        <v>400</v>
      </c>
    </row>
    <row r="706" spans="1:22" x14ac:dyDescent="0.2">
      <c r="A706" s="50">
        <v>704</v>
      </c>
      <c r="B706" s="232">
        <v>44049</v>
      </c>
      <c r="C706" s="233">
        <v>30</v>
      </c>
      <c r="D706" s="234" t="s">
        <v>799</v>
      </c>
      <c r="E706" s="235">
        <v>7</v>
      </c>
      <c r="F706" s="235">
        <v>13</v>
      </c>
      <c r="G706" s="235">
        <v>34</v>
      </c>
      <c r="H706" s="235">
        <v>36</v>
      </c>
      <c r="I706" s="235">
        <v>40</v>
      </c>
      <c r="J706" s="235">
        <v>42</v>
      </c>
      <c r="P706" s="147"/>
      <c r="Q706" s="50">
        <v>1</v>
      </c>
      <c r="S706" s="229">
        <v>2</v>
      </c>
      <c r="T706" s="229">
        <v>0</v>
      </c>
      <c r="U706" s="50">
        <v>1</v>
      </c>
      <c r="V706" s="50">
        <v>200</v>
      </c>
    </row>
    <row r="707" spans="1:22" x14ac:dyDescent="0.2">
      <c r="A707" s="50">
        <v>705</v>
      </c>
      <c r="B707" s="232">
        <v>44049</v>
      </c>
      <c r="C707" s="233">
        <v>30</v>
      </c>
      <c r="D707" s="234" t="s">
        <v>799</v>
      </c>
      <c r="E707" s="235">
        <v>7</v>
      </c>
      <c r="F707" s="235">
        <v>13</v>
      </c>
      <c r="G707" s="235">
        <v>34</v>
      </c>
      <c r="H707" s="235">
        <v>36</v>
      </c>
      <c r="I707" s="235">
        <v>40</v>
      </c>
      <c r="J707" s="235">
        <v>46</v>
      </c>
      <c r="P707" s="147"/>
      <c r="S707" s="229">
        <v>2</v>
      </c>
      <c r="T707" s="229">
        <v>0</v>
      </c>
      <c r="U707" s="50">
        <v>0</v>
      </c>
      <c r="V707" s="50">
        <v>0</v>
      </c>
    </row>
    <row r="708" spans="1:22" x14ac:dyDescent="0.2">
      <c r="A708" s="50">
        <v>706</v>
      </c>
      <c r="B708" s="232">
        <v>44049</v>
      </c>
      <c r="C708" s="233">
        <v>30</v>
      </c>
      <c r="D708" s="234" t="s">
        <v>799</v>
      </c>
      <c r="E708" s="235">
        <v>7</v>
      </c>
      <c r="F708" s="235">
        <v>13</v>
      </c>
      <c r="G708" s="235">
        <v>34</v>
      </c>
      <c r="H708" s="235">
        <v>36</v>
      </c>
      <c r="I708" s="235">
        <v>40</v>
      </c>
      <c r="J708" s="235">
        <v>47</v>
      </c>
      <c r="P708" s="147"/>
      <c r="Q708" s="50">
        <v>1</v>
      </c>
      <c r="S708" s="229">
        <v>2</v>
      </c>
      <c r="T708" s="229">
        <v>0</v>
      </c>
      <c r="U708" s="50">
        <v>1</v>
      </c>
      <c r="V708" s="50">
        <v>200</v>
      </c>
    </row>
    <row r="709" spans="1:22" x14ac:dyDescent="0.2">
      <c r="A709" s="50">
        <v>707</v>
      </c>
      <c r="B709" s="232">
        <v>44049</v>
      </c>
      <c r="C709" s="233">
        <v>30</v>
      </c>
      <c r="D709" s="234" t="s">
        <v>799</v>
      </c>
      <c r="E709" s="235">
        <v>7</v>
      </c>
      <c r="F709" s="235">
        <v>13</v>
      </c>
      <c r="G709" s="235">
        <v>34</v>
      </c>
      <c r="H709" s="235">
        <v>36</v>
      </c>
      <c r="I709" s="235">
        <v>42</v>
      </c>
      <c r="J709" s="235">
        <v>46</v>
      </c>
      <c r="P709" s="147"/>
      <c r="Q709" s="50">
        <v>1</v>
      </c>
      <c r="S709" s="229">
        <v>2</v>
      </c>
      <c r="T709" s="229">
        <v>0</v>
      </c>
      <c r="U709" s="50">
        <v>1</v>
      </c>
      <c r="V709" s="50">
        <v>200</v>
      </c>
    </row>
    <row r="710" spans="1:22" x14ac:dyDescent="0.2">
      <c r="A710" s="50">
        <v>708</v>
      </c>
      <c r="B710" s="232">
        <v>44049</v>
      </c>
      <c r="C710" s="233">
        <v>30</v>
      </c>
      <c r="D710" s="234" t="s">
        <v>799</v>
      </c>
      <c r="E710" s="235">
        <v>7</v>
      </c>
      <c r="F710" s="235">
        <v>13</v>
      </c>
      <c r="G710" s="235">
        <v>34</v>
      </c>
      <c r="H710" s="235">
        <v>36</v>
      </c>
      <c r="I710" s="235">
        <v>42</v>
      </c>
      <c r="J710" s="235">
        <v>47</v>
      </c>
      <c r="P710" s="147"/>
      <c r="Q710" s="50">
        <v>2</v>
      </c>
      <c r="S710" s="229">
        <v>2</v>
      </c>
      <c r="T710" s="229">
        <v>0</v>
      </c>
      <c r="U710" s="50">
        <v>1</v>
      </c>
      <c r="V710" s="50">
        <v>400</v>
      </c>
    </row>
    <row r="711" spans="1:22" x14ac:dyDescent="0.2">
      <c r="A711" s="50">
        <v>709</v>
      </c>
      <c r="B711" s="232">
        <v>44049</v>
      </c>
      <c r="C711" s="233">
        <v>30</v>
      </c>
      <c r="D711" s="234" t="s">
        <v>799</v>
      </c>
      <c r="E711" s="235">
        <v>7</v>
      </c>
      <c r="F711" s="235">
        <v>13</v>
      </c>
      <c r="G711" s="235">
        <v>34</v>
      </c>
      <c r="H711" s="235">
        <v>36</v>
      </c>
      <c r="I711" s="235">
        <v>46</v>
      </c>
      <c r="J711" s="235">
        <v>47</v>
      </c>
      <c r="P711" s="147"/>
      <c r="Q711" s="50">
        <v>1</v>
      </c>
      <c r="S711" s="229">
        <v>2</v>
      </c>
      <c r="T711" s="229">
        <v>0</v>
      </c>
      <c r="U711" s="50">
        <v>1</v>
      </c>
      <c r="V711" s="50">
        <v>200</v>
      </c>
    </row>
    <row r="712" spans="1:22" x14ac:dyDescent="0.2">
      <c r="A712" s="50">
        <v>710</v>
      </c>
      <c r="B712" s="232">
        <v>44049</v>
      </c>
      <c r="C712" s="233">
        <v>30</v>
      </c>
      <c r="D712" s="234" t="s">
        <v>799</v>
      </c>
      <c r="E712" s="235">
        <v>7</v>
      </c>
      <c r="F712" s="235">
        <v>14</v>
      </c>
      <c r="G712" s="235">
        <v>27</v>
      </c>
      <c r="H712" s="235">
        <v>34</v>
      </c>
      <c r="I712" s="235">
        <v>36</v>
      </c>
      <c r="J712" s="235">
        <v>40</v>
      </c>
      <c r="P712" s="147"/>
      <c r="Q712" s="50">
        <v>1</v>
      </c>
      <c r="S712" s="229">
        <v>2</v>
      </c>
      <c r="T712" s="229">
        <v>0</v>
      </c>
      <c r="U712" s="50">
        <v>1</v>
      </c>
      <c r="V712" s="50">
        <v>200</v>
      </c>
    </row>
    <row r="713" spans="1:22" x14ac:dyDescent="0.2">
      <c r="A713" s="50">
        <v>711</v>
      </c>
      <c r="B713" s="232">
        <v>44049</v>
      </c>
      <c r="C713" s="233">
        <v>30</v>
      </c>
      <c r="D713" s="234" t="s">
        <v>799</v>
      </c>
      <c r="E713" s="235">
        <v>7</v>
      </c>
      <c r="F713" s="235">
        <v>14</v>
      </c>
      <c r="G713" s="235">
        <v>27</v>
      </c>
      <c r="H713" s="235">
        <v>34</v>
      </c>
      <c r="I713" s="235">
        <v>36</v>
      </c>
      <c r="J713" s="235">
        <v>42</v>
      </c>
      <c r="P713" s="147"/>
      <c r="Q713" s="50">
        <v>2</v>
      </c>
      <c r="S713" s="229">
        <v>2</v>
      </c>
      <c r="T713" s="229">
        <v>0</v>
      </c>
      <c r="U713" s="50">
        <v>1</v>
      </c>
      <c r="V713" s="50">
        <v>400</v>
      </c>
    </row>
    <row r="714" spans="1:22" x14ac:dyDescent="0.2">
      <c r="A714" s="50">
        <v>712</v>
      </c>
      <c r="B714" s="232">
        <v>44049</v>
      </c>
      <c r="C714" s="233">
        <v>30</v>
      </c>
      <c r="D714" s="234" t="s">
        <v>799</v>
      </c>
      <c r="E714" s="235">
        <v>7</v>
      </c>
      <c r="F714" s="235">
        <v>14</v>
      </c>
      <c r="G714" s="235">
        <v>27</v>
      </c>
      <c r="H714" s="235">
        <v>34</v>
      </c>
      <c r="I714" s="235">
        <v>36</v>
      </c>
      <c r="J714" s="235">
        <v>46</v>
      </c>
      <c r="P714" s="147"/>
      <c r="Q714" s="50">
        <v>1</v>
      </c>
      <c r="S714" s="229">
        <v>2</v>
      </c>
      <c r="T714" s="229">
        <v>0</v>
      </c>
      <c r="U714" s="50">
        <v>1</v>
      </c>
      <c r="V714" s="50">
        <v>200</v>
      </c>
    </row>
    <row r="715" spans="1:22" x14ac:dyDescent="0.2">
      <c r="A715" s="50">
        <v>713</v>
      </c>
      <c r="B715" s="232">
        <v>44049</v>
      </c>
      <c r="C715" s="233">
        <v>30</v>
      </c>
      <c r="D715" s="234" t="s">
        <v>799</v>
      </c>
      <c r="E715" s="235">
        <v>7</v>
      </c>
      <c r="F715" s="235">
        <v>14</v>
      </c>
      <c r="G715" s="235">
        <v>27</v>
      </c>
      <c r="H715" s="235">
        <v>34</v>
      </c>
      <c r="I715" s="235">
        <v>36</v>
      </c>
      <c r="J715" s="235">
        <v>47</v>
      </c>
      <c r="P715" s="147"/>
      <c r="Q715" s="50">
        <v>2</v>
      </c>
      <c r="S715" s="229">
        <v>2</v>
      </c>
      <c r="T715" s="229">
        <v>0</v>
      </c>
      <c r="U715" s="50">
        <v>1</v>
      </c>
      <c r="V715" s="50">
        <v>400</v>
      </c>
    </row>
    <row r="716" spans="1:22" x14ac:dyDescent="0.2">
      <c r="A716" s="50">
        <v>714</v>
      </c>
      <c r="B716" s="232">
        <v>44049</v>
      </c>
      <c r="C716" s="233">
        <v>30</v>
      </c>
      <c r="D716" s="234" t="s">
        <v>799</v>
      </c>
      <c r="E716" s="235">
        <v>7</v>
      </c>
      <c r="F716" s="235">
        <v>14</v>
      </c>
      <c r="G716" s="235">
        <v>27</v>
      </c>
      <c r="H716" s="235">
        <v>34</v>
      </c>
      <c r="I716" s="235">
        <v>40</v>
      </c>
      <c r="J716" s="235">
        <v>42</v>
      </c>
      <c r="P716" s="147"/>
      <c r="Q716" s="50">
        <v>2</v>
      </c>
      <c r="S716" s="229">
        <v>2</v>
      </c>
      <c r="T716" s="229">
        <v>0</v>
      </c>
      <c r="U716" s="50">
        <v>1</v>
      </c>
      <c r="V716" s="50">
        <v>400</v>
      </c>
    </row>
    <row r="717" spans="1:22" x14ac:dyDescent="0.2">
      <c r="A717" s="50">
        <v>715</v>
      </c>
      <c r="B717" s="232">
        <v>44049</v>
      </c>
      <c r="C717" s="233">
        <v>30</v>
      </c>
      <c r="D717" s="234" t="s">
        <v>799</v>
      </c>
      <c r="E717" s="235">
        <v>7</v>
      </c>
      <c r="F717" s="235">
        <v>14</v>
      </c>
      <c r="G717" s="235">
        <v>27</v>
      </c>
      <c r="H717" s="235">
        <v>34</v>
      </c>
      <c r="I717" s="235">
        <v>40</v>
      </c>
      <c r="J717" s="235">
        <v>46</v>
      </c>
      <c r="P717" s="147"/>
      <c r="Q717" s="50">
        <v>1</v>
      </c>
      <c r="S717" s="229">
        <v>2</v>
      </c>
      <c r="T717" s="229">
        <v>0</v>
      </c>
      <c r="U717" s="50">
        <v>1</v>
      </c>
      <c r="V717" s="50">
        <v>200</v>
      </c>
    </row>
    <row r="718" spans="1:22" x14ac:dyDescent="0.2">
      <c r="A718" s="50">
        <v>716</v>
      </c>
      <c r="B718" s="232">
        <v>44049</v>
      </c>
      <c r="C718" s="233">
        <v>30</v>
      </c>
      <c r="D718" s="234" t="s">
        <v>799</v>
      </c>
      <c r="E718" s="235">
        <v>7</v>
      </c>
      <c r="F718" s="235">
        <v>14</v>
      </c>
      <c r="G718" s="235">
        <v>27</v>
      </c>
      <c r="H718" s="235">
        <v>34</v>
      </c>
      <c r="I718" s="235">
        <v>40</v>
      </c>
      <c r="J718" s="235">
        <v>47</v>
      </c>
      <c r="P718" s="147"/>
      <c r="Q718" s="50">
        <v>2</v>
      </c>
      <c r="S718" s="229">
        <v>2</v>
      </c>
      <c r="T718" s="229">
        <v>0</v>
      </c>
      <c r="U718" s="50">
        <v>1</v>
      </c>
      <c r="V718" s="50">
        <v>400</v>
      </c>
    </row>
    <row r="719" spans="1:22" x14ac:dyDescent="0.2">
      <c r="A719" s="50">
        <v>717</v>
      </c>
      <c r="B719" s="232">
        <v>44049</v>
      </c>
      <c r="C719" s="233">
        <v>30</v>
      </c>
      <c r="D719" s="234" t="s">
        <v>799</v>
      </c>
      <c r="E719" s="235">
        <v>7</v>
      </c>
      <c r="F719" s="235">
        <v>14</v>
      </c>
      <c r="G719" s="235">
        <v>27</v>
      </c>
      <c r="H719" s="235">
        <v>34</v>
      </c>
      <c r="I719" s="235">
        <v>42</v>
      </c>
      <c r="J719" s="235">
        <v>46</v>
      </c>
      <c r="P719" s="147"/>
      <c r="Q719" s="50">
        <v>2</v>
      </c>
      <c r="S719" s="229">
        <v>2</v>
      </c>
      <c r="T719" s="229">
        <v>0</v>
      </c>
      <c r="U719" s="50">
        <v>1</v>
      </c>
      <c r="V719" s="50">
        <v>400</v>
      </c>
    </row>
    <row r="720" spans="1:22" x14ac:dyDescent="0.2">
      <c r="A720" s="50">
        <v>718</v>
      </c>
      <c r="B720" s="232">
        <v>44049</v>
      </c>
      <c r="C720" s="233">
        <v>30</v>
      </c>
      <c r="D720" s="234" t="s">
        <v>799</v>
      </c>
      <c r="E720" s="235">
        <v>7</v>
      </c>
      <c r="F720" s="235">
        <v>14</v>
      </c>
      <c r="G720" s="235">
        <v>27</v>
      </c>
      <c r="H720" s="235">
        <v>34</v>
      </c>
      <c r="I720" s="235">
        <v>42</v>
      </c>
      <c r="J720" s="235">
        <v>47</v>
      </c>
      <c r="P720" s="147"/>
      <c r="Q720" s="50">
        <v>3</v>
      </c>
      <c r="S720" s="229">
        <v>2</v>
      </c>
      <c r="T720" s="229">
        <v>0</v>
      </c>
      <c r="U720" s="50">
        <v>1</v>
      </c>
      <c r="V720" s="50">
        <v>800</v>
      </c>
    </row>
    <row r="721" spans="1:22" x14ac:dyDescent="0.2">
      <c r="A721" s="50">
        <v>719</v>
      </c>
      <c r="B721" s="232">
        <v>44049</v>
      </c>
      <c r="C721" s="233">
        <v>30</v>
      </c>
      <c r="D721" s="234" t="s">
        <v>799</v>
      </c>
      <c r="E721" s="235">
        <v>7</v>
      </c>
      <c r="F721" s="235">
        <v>14</v>
      </c>
      <c r="G721" s="235">
        <v>27</v>
      </c>
      <c r="H721" s="235">
        <v>34</v>
      </c>
      <c r="I721" s="235">
        <v>46</v>
      </c>
      <c r="J721" s="235">
        <v>47</v>
      </c>
      <c r="P721" s="147"/>
      <c r="Q721" s="50">
        <v>2</v>
      </c>
      <c r="S721" s="229">
        <v>2</v>
      </c>
      <c r="T721" s="229">
        <v>0</v>
      </c>
      <c r="U721" s="50">
        <v>1</v>
      </c>
      <c r="V721" s="50">
        <v>400</v>
      </c>
    </row>
    <row r="722" spans="1:22" x14ac:dyDescent="0.2">
      <c r="A722" s="50">
        <v>720</v>
      </c>
      <c r="B722" s="232">
        <v>44049</v>
      </c>
      <c r="C722" s="233">
        <v>30</v>
      </c>
      <c r="D722" s="234" t="s">
        <v>799</v>
      </c>
      <c r="E722" s="235">
        <v>7</v>
      </c>
      <c r="F722" s="235">
        <v>14</v>
      </c>
      <c r="G722" s="235">
        <v>27</v>
      </c>
      <c r="H722" s="235">
        <v>36</v>
      </c>
      <c r="I722" s="235">
        <v>40</v>
      </c>
      <c r="J722" s="235">
        <v>42</v>
      </c>
      <c r="P722" s="147"/>
      <c r="Q722" s="50">
        <v>2</v>
      </c>
      <c r="S722" s="229">
        <v>2</v>
      </c>
      <c r="T722" s="229">
        <v>0</v>
      </c>
      <c r="U722" s="50">
        <v>1</v>
      </c>
      <c r="V722" s="50">
        <v>400</v>
      </c>
    </row>
    <row r="723" spans="1:22" x14ac:dyDescent="0.2">
      <c r="A723" s="50">
        <v>721</v>
      </c>
      <c r="B723" s="232">
        <v>44049</v>
      </c>
      <c r="C723" s="233">
        <v>30</v>
      </c>
      <c r="D723" s="234" t="s">
        <v>799</v>
      </c>
      <c r="E723" s="235">
        <v>7</v>
      </c>
      <c r="F723" s="235">
        <v>14</v>
      </c>
      <c r="G723" s="235">
        <v>27</v>
      </c>
      <c r="H723" s="235">
        <v>36</v>
      </c>
      <c r="I723" s="235">
        <v>40</v>
      </c>
      <c r="J723" s="235">
        <v>46</v>
      </c>
      <c r="P723" s="147"/>
      <c r="Q723" s="50">
        <v>1</v>
      </c>
      <c r="S723" s="229">
        <v>2</v>
      </c>
      <c r="T723" s="229">
        <v>0</v>
      </c>
      <c r="U723" s="50">
        <v>1</v>
      </c>
      <c r="V723" s="50">
        <v>200</v>
      </c>
    </row>
    <row r="724" spans="1:22" x14ac:dyDescent="0.2">
      <c r="A724" s="50">
        <v>722</v>
      </c>
      <c r="B724" s="232">
        <v>44049</v>
      </c>
      <c r="C724" s="233">
        <v>30</v>
      </c>
      <c r="D724" s="234" t="s">
        <v>799</v>
      </c>
      <c r="E724" s="235">
        <v>7</v>
      </c>
      <c r="F724" s="235">
        <v>14</v>
      </c>
      <c r="G724" s="235">
        <v>27</v>
      </c>
      <c r="H724" s="235">
        <v>36</v>
      </c>
      <c r="I724" s="235">
        <v>40</v>
      </c>
      <c r="J724" s="235">
        <v>47</v>
      </c>
      <c r="P724" s="147"/>
      <c r="Q724" s="50">
        <v>2</v>
      </c>
      <c r="S724" s="229">
        <v>2</v>
      </c>
      <c r="T724" s="229">
        <v>0</v>
      </c>
      <c r="U724" s="50">
        <v>1</v>
      </c>
      <c r="V724" s="50">
        <v>400</v>
      </c>
    </row>
    <row r="725" spans="1:22" x14ac:dyDescent="0.2">
      <c r="A725" s="50">
        <v>723</v>
      </c>
      <c r="B725" s="232">
        <v>44049</v>
      </c>
      <c r="C725" s="233">
        <v>30</v>
      </c>
      <c r="D725" s="234" t="s">
        <v>799</v>
      </c>
      <c r="E725" s="235">
        <v>7</v>
      </c>
      <c r="F725" s="235">
        <v>14</v>
      </c>
      <c r="G725" s="235">
        <v>27</v>
      </c>
      <c r="H725" s="235">
        <v>36</v>
      </c>
      <c r="I725" s="235">
        <v>42</v>
      </c>
      <c r="J725" s="235">
        <v>46</v>
      </c>
      <c r="P725" s="147"/>
      <c r="Q725" s="50">
        <v>2</v>
      </c>
      <c r="S725" s="229">
        <v>2</v>
      </c>
      <c r="T725" s="229">
        <v>0</v>
      </c>
      <c r="U725" s="50">
        <v>1</v>
      </c>
      <c r="V725" s="50">
        <v>400</v>
      </c>
    </row>
    <row r="726" spans="1:22" x14ac:dyDescent="0.2">
      <c r="A726" s="50">
        <v>724</v>
      </c>
      <c r="B726" s="232">
        <v>44049</v>
      </c>
      <c r="C726" s="233">
        <v>30</v>
      </c>
      <c r="D726" s="234" t="s">
        <v>799</v>
      </c>
      <c r="E726" s="235">
        <v>7</v>
      </c>
      <c r="F726" s="235">
        <v>14</v>
      </c>
      <c r="G726" s="235">
        <v>27</v>
      </c>
      <c r="H726" s="235">
        <v>36</v>
      </c>
      <c r="I726" s="235">
        <v>42</v>
      </c>
      <c r="J726" s="235">
        <v>47</v>
      </c>
      <c r="P726" s="147"/>
      <c r="Q726" s="50">
        <v>3</v>
      </c>
      <c r="S726" s="229">
        <v>2</v>
      </c>
      <c r="T726" s="229">
        <v>0</v>
      </c>
      <c r="U726" s="50">
        <v>1</v>
      </c>
      <c r="V726" s="50">
        <v>800</v>
      </c>
    </row>
    <row r="727" spans="1:22" x14ac:dyDescent="0.2">
      <c r="A727" s="50">
        <v>725</v>
      </c>
      <c r="B727" s="232">
        <v>44049</v>
      </c>
      <c r="C727" s="233">
        <v>30</v>
      </c>
      <c r="D727" s="234" t="s">
        <v>799</v>
      </c>
      <c r="E727" s="235">
        <v>7</v>
      </c>
      <c r="F727" s="235">
        <v>14</v>
      </c>
      <c r="G727" s="235">
        <v>27</v>
      </c>
      <c r="H727" s="235">
        <v>36</v>
      </c>
      <c r="I727" s="235">
        <v>46</v>
      </c>
      <c r="J727" s="235">
        <v>47</v>
      </c>
      <c r="P727" s="147"/>
      <c r="Q727" s="50">
        <v>2</v>
      </c>
      <c r="S727" s="229">
        <v>2</v>
      </c>
      <c r="T727" s="229">
        <v>0</v>
      </c>
      <c r="U727" s="50">
        <v>1</v>
      </c>
      <c r="V727" s="50">
        <v>400</v>
      </c>
    </row>
    <row r="728" spans="1:22" x14ac:dyDescent="0.2">
      <c r="A728" s="50">
        <v>726</v>
      </c>
      <c r="B728" s="232">
        <v>44049</v>
      </c>
      <c r="C728" s="233">
        <v>30</v>
      </c>
      <c r="D728" s="234" t="s">
        <v>799</v>
      </c>
      <c r="E728" s="235">
        <v>7</v>
      </c>
      <c r="F728" s="235">
        <v>14</v>
      </c>
      <c r="G728" s="235">
        <v>34</v>
      </c>
      <c r="H728" s="235">
        <v>36</v>
      </c>
      <c r="I728" s="235">
        <v>40</v>
      </c>
      <c r="J728" s="235">
        <v>47</v>
      </c>
      <c r="P728" s="147"/>
      <c r="Q728" s="50">
        <v>1</v>
      </c>
      <c r="S728" s="229">
        <v>2</v>
      </c>
      <c r="T728" s="229">
        <v>0</v>
      </c>
      <c r="U728" s="50">
        <v>1</v>
      </c>
      <c r="V728" s="50">
        <v>200</v>
      </c>
    </row>
    <row r="729" spans="1:22" x14ac:dyDescent="0.2">
      <c r="A729" s="50">
        <v>727</v>
      </c>
      <c r="B729" s="232">
        <v>44049</v>
      </c>
      <c r="C729" s="233">
        <v>30</v>
      </c>
      <c r="D729" s="234" t="s">
        <v>799</v>
      </c>
      <c r="E729" s="235">
        <v>7</v>
      </c>
      <c r="F729" s="235">
        <v>14</v>
      </c>
      <c r="G729" s="235">
        <v>34</v>
      </c>
      <c r="H729" s="235">
        <v>36</v>
      </c>
      <c r="I729" s="235">
        <v>42</v>
      </c>
      <c r="J729" s="235">
        <v>47</v>
      </c>
      <c r="P729" s="147"/>
      <c r="Q729" s="50">
        <v>2</v>
      </c>
      <c r="S729" s="229">
        <v>2</v>
      </c>
      <c r="T729" s="229">
        <v>0</v>
      </c>
      <c r="U729" s="50">
        <v>1</v>
      </c>
      <c r="V729" s="50">
        <v>400</v>
      </c>
    </row>
    <row r="730" spans="1:22" x14ac:dyDescent="0.2">
      <c r="A730" s="50">
        <v>728</v>
      </c>
      <c r="B730" s="232">
        <v>44049</v>
      </c>
      <c r="C730" s="233">
        <v>30</v>
      </c>
      <c r="D730" s="234" t="s">
        <v>799</v>
      </c>
      <c r="E730" s="235">
        <v>7</v>
      </c>
      <c r="F730" s="235">
        <v>14</v>
      </c>
      <c r="G730" s="235">
        <v>34</v>
      </c>
      <c r="H730" s="235">
        <v>36</v>
      </c>
      <c r="I730" s="235">
        <v>46</v>
      </c>
      <c r="J730" s="235">
        <v>47</v>
      </c>
      <c r="P730" s="147"/>
      <c r="Q730" s="50">
        <v>1</v>
      </c>
      <c r="S730" s="229">
        <v>2</v>
      </c>
      <c r="T730" s="229">
        <v>0</v>
      </c>
      <c r="U730" s="50">
        <v>1</v>
      </c>
      <c r="V730" s="50">
        <v>200</v>
      </c>
    </row>
    <row r="731" spans="1:22" x14ac:dyDescent="0.2">
      <c r="A731" s="50">
        <v>729</v>
      </c>
      <c r="B731" s="232">
        <v>44049</v>
      </c>
      <c r="C731" s="233">
        <v>30</v>
      </c>
      <c r="D731" s="234" t="s">
        <v>799</v>
      </c>
      <c r="E731" s="235">
        <v>9</v>
      </c>
      <c r="F731" s="235">
        <v>12</v>
      </c>
      <c r="G731" s="235">
        <v>13</v>
      </c>
      <c r="H731" s="235">
        <v>27</v>
      </c>
      <c r="I731" s="235">
        <v>34</v>
      </c>
      <c r="J731" s="235">
        <v>36</v>
      </c>
      <c r="P731" s="147"/>
      <c r="Q731" s="50">
        <v>2</v>
      </c>
      <c r="S731" s="229">
        <v>2</v>
      </c>
      <c r="T731" s="229">
        <v>0</v>
      </c>
      <c r="U731" s="50">
        <v>1</v>
      </c>
      <c r="V731" s="50">
        <v>400</v>
      </c>
    </row>
    <row r="732" spans="1:22" x14ac:dyDescent="0.2">
      <c r="A732" s="50">
        <v>730</v>
      </c>
      <c r="B732" s="232">
        <v>44049</v>
      </c>
      <c r="C732" s="233">
        <v>30</v>
      </c>
      <c r="D732" s="234" t="s">
        <v>799</v>
      </c>
      <c r="E732" s="235">
        <v>9</v>
      </c>
      <c r="F732" s="235">
        <v>12</v>
      </c>
      <c r="G732" s="235">
        <v>13</v>
      </c>
      <c r="H732" s="235">
        <v>27</v>
      </c>
      <c r="I732" s="235">
        <v>34</v>
      </c>
      <c r="J732" s="235">
        <v>40</v>
      </c>
      <c r="P732" s="147"/>
      <c r="Q732" s="50">
        <v>2</v>
      </c>
      <c r="S732" s="229">
        <v>2</v>
      </c>
      <c r="T732" s="229">
        <v>0</v>
      </c>
      <c r="U732" s="50">
        <v>1</v>
      </c>
      <c r="V732" s="50">
        <v>400</v>
      </c>
    </row>
    <row r="733" spans="1:22" x14ac:dyDescent="0.2">
      <c r="A733" s="50">
        <v>731</v>
      </c>
      <c r="B733" s="232">
        <v>44049</v>
      </c>
      <c r="C733" s="233">
        <v>30</v>
      </c>
      <c r="D733" s="234" t="s">
        <v>799</v>
      </c>
      <c r="E733" s="235">
        <v>9</v>
      </c>
      <c r="F733" s="235">
        <v>12</v>
      </c>
      <c r="G733" s="235">
        <v>13</v>
      </c>
      <c r="H733" s="235">
        <v>27</v>
      </c>
      <c r="I733" s="235">
        <v>34</v>
      </c>
      <c r="J733" s="235">
        <v>42</v>
      </c>
      <c r="P733" s="147"/>
      <c r="Q733" s="50">
        <v>3</v>
      </c>
      <c r="S733" s="229">
        <v>2</v>
      </c>
      <c r="T733" s="229">
        <v>0</v>
      </c>
      <c r="U733" s="50">
        <v>1</v>
      </c>
      <c r="V733" s="50">
        <v>800</v>
      </c>
    </row>
    <row r="734" spans="1:22" x14ac:dyDescent="0.2">
      <c r="A734" s="50">
        <v>732</v>
      </c>
      <c r="B734" s="232">
        <v>44049</v>
      </c>
      <c r="C734" s="233">
        <v>30</v>
      </c>
      <c r="D734" s="234" t="s">
        <v>799</v>
      </c>
      <c r="E734" s="235">
        <v>9</v>
      </c>
      <c r="F734" s="235">
        <v>12</v>
      </c>
      <c r="G734" s="235">
        <v>13</v>
      </c>
      <c r="H734" s="235">
        <v>27</v>
      </c>
      <c r="I734" s="235">
        <v>34</v>
      </c>
      <c r="J734" s="235">
        <v>46</v>
      </c>
      <c r="P734" s="147"/>
      <c r="Q734" s="50">
        <v>2</v>
      </c>
      <c r="S734" s="229">
        <v>2</v>
      </c>
      <c r="T734" s="229">
        <v>0</v>
      </c>
      <c r="U734" s="50">
        <v>1</v>
      </c>
      <c r="V734" s="50">
        <v>400</v>
      </c>
    </row>
    <row r="735" spans="1:22" x14ac:dyDescent="0.2">
      <c r="A735" s="50">
        <v>733</v>
      </c>
      <c r="B735" s="232">
        <v>44049</v>
      </c>
      <c r="C735" s="233">
        <v>30</v>
      </c>
      <c r="D735" s="234" t="s">
        <v>799</v>
      </c>
      <c r="E735" s="235">
        <v>9</v>
      </c>
      <c r="F735" s="235">
        <v>12</v>
      </c>
      <c r="G735" s="235">
        <v>13</v>
      </c>
      <c r="H735" s="235">
        <v>27</v>
      </c>
      <c r="I735" s="235">
        <v>34</v>
      </c>
      <c r="J735" s="235">
        <v>47</v>
      </c>
      <c r="P735" s="147"/>
      <c r="Q735" s="50">
        <v>3</v>
      </c>
      <c r="S735" s="229">
        <v>2</v>
      </c>
      <c r="T735" s="229">
        <v>0</v>
      </c>
      <c r="U735" s="50">
        <v>1</v>
      </c>
      <c r="V735" s="50">
        <v>800</v>
      </c>
    </row>
    <row r="736" spans="1:22" x14ac:dyDescent="0.2">
      <c r="A736" s="50">
        <v>734</v>
      </c>
      <c r="B736" s="232">
        <v>44049</v>
      </c>
      <c r="C736" s="233">
        <v>30</v>
      </c>
      <c r="D736" s="234" t="s">
        <v>799</v>
      </c>
      <c r="E736" s="235">
        <v>9</v>
      </c>
      <c r="F736" s="235">
        <v>12</v>
      </c>
      <c r="G736" s="235">
        <v>13</v>
      </c>
      <c r="H736" s="235">
        <v>27</v>
      </c>
      <c r="I736" s="235">
        <v>36</v>
      </c>
      <c r="J736" s="235">
        <v>40</v>
      </c>
      <c r="P736" s="147"/>
      <c r="Q736" s="50">
        <v>2</v>
      </c>
      <c r="S736" s="229">
        <v>2</v>
      </c>
      <c r="T736" s="229">
        <v>0</v>
      </c>
      <c r="U736" s="50">
        <v>1</v>
      </c>
      <c r="V736" s="50">
        <v>400</v>
      </c>
    </row>
    <row r="737" spans="1:22" x14ac:dyDescent="0.2">
      <c r="A737" s="50">
        <v>735</v>
      </c>
      <c r="B737" s="232">
        <v>44049</v>
      </c>
      <c r="C737" s="233">
        <v>30</v>
      </c>
      <c r="D737" s="234" t="s">
        <v>799</v>
      </c>
      <c r="E737" s="235">
        <v>9</v>
      </c>
      <c r="F737" s="235">
        <v>12</v>
      </c>
      <c r="G737" s="235">
        <v>13</v>
      </c>
      <c r="H737" s="235">
        <v>27</v>
      </c>
      <c r="I737" s="235">
        <v>36</v>
      </c>
      <c r="J737" s="235">
        <v>42</v>
      </c>
      <c r="P737" s="147"/>
      <c r="Q737" s="50">
        <v>3</v>
      </c>
      <c r="S737" s="229">
        <v>2</v>
      </c>
      <c r="T737" s="229">
        <v>0</v>
      </c>
      <c r="U737" s="50">
        <v>1</v>
      </c>
      <c r="V737" s="50">
        <v>800</v>
      </c>
    </row>
    <row r="738" spans="1:22" x14ac:dyDescent="0.2">
      <c r="A738" s="50">
        <v>736</v>
      </c>
      <c r="B738" s="232">
        <v>44049</v>
      </c>
      <c r="C738" s="233">
        <v>30</v>
      </c>
      <c r="D738" s="234" t="s">
        <v>799</v>
      </c>
      <c r="E738" s="235">
        <v>9</v>
      </c>
      <c r="F738" s="235">
        <v>12</v>
      </c>
      <c r="G738" s="235">
        <v>13</v>
      </c>
      <c r="H738" s="235">
        <v>27</v>
      </c>
      <c r="I738" s="235">
        <v>36</v>
      </c>
      <c r="J738" s="235">
        <v>46</v>
      </c>
      <c r="P738" s="147"/>
      <c r="Q738" s="50">
        <v>2</v>
      </c>
      <c r="S738" s="229">
        <v>2</v>
      </c>
      <c r="T738" s="229">
        <v>0</v>
      </c>
      <c r="U738" s="50">
        <v>1</v>
      </c>
      <c r="V738" s="50">
        <v>400</v>
      </c>
    </row>
    <row r="739" spans="1:22" x14ac:dyDescent="0.2">
      <c r="A739" s="50">
        <v>737</v>
      </c>
      <c r="B739" s="232">
        <v>44049</v>
      </c>
      <c r="C739" s="233">
        <v>30</v>
      </c>
      <c r="D739" s="234" t="s">
        <v>799</v>
      </c>
      <c r="E739" s="235">
        <v>9</v>
      </c>
      <c r="F739" s="235">
        <v>12</v>
      </c>
      <c r="G739" s="235">
        <v>13</v>
      </c>
      <c r="H739" s="235">
        <v>27</v>
      </c>
      <c r="I739" s="235">
        <v>36</v>
      </c>
      <c r="J739" s="235">
        <v>47</v>
      </c>
      <c r="P739" s="147"/>
      <c r="Q739" s="50">
        <v>3</v>
      </c>
      <c r="S739" s="229">
        <v>2</v>
      </c>
      <c r="T739" s="229">
        <v>0</v>
      </c>
      <c r="U739" s="50">
        <v>1</v>
      </c>
      <c r="V739" s="50">
        <v>800</v>
      </c>
    </row>
    <row r="740" spans="1:22" x14ac:dyDescent="0.2">
      <c r="A740" s="50">
        <v>738</v>
      </c>
      <c r="B740" s="232">
        <v>44049</v>
      </c>
      <c r="C740" s="233">
        <v>30</v>
      </c>
      <c r="D740" s="234" t="s">
        <v>799</v>
      </c>
      <c r="E740" s="235">
        <v>9</v>
      </c>
      <c r="F740" s="235">
        <v>12</v>
      </c>
      <c r="G740" s="235">
        <v>13</v>
      </c>
      <c r="H740" s="235">
        <v>27</v>
      </c>
      <c r="I740" s="235">
        <v>40</v>
      </c>
      <c r="J740" s="235">
        <v>42</v>
      </c>
      <c r="P740" s="147"/>
      <c r="Q740" s="50">
        <v>3</v>
      </c>
      <c r="S740" s="229">
        <v>2</v>
      </c>
      <c r="T740" s="229">
        <v>0</v>
      </c>
      <c r="U740" s="50">
        <v>1</v>
      </c>
      <c r="V740" s="50">
        <v>800</v>
      </c>
    </row>
    <row r="741" spans="1:22" x14ac:dyDescent="0.2">
      <c r="A741" s="50">
        <v>739</v>
      </c>
      <c r="B741" s="232">
        <v>44049</v>
      </c>
      <c r="C741" s="233">
        <v>30</v>
      </c>
      <c r="D741" s="234" t="s">
        <v>799</v>
      </c>
      <c r="E741" s="235">
        <v>9</v>
      </c>
      <c r="F741" s="235">
        <v>12</v>
      </c>
      <c r="G741" s="235">
        <v>13</v>
      </c>
      <c r="H741" s="235">
        <v>27</v>
      </c>
      <c r="I741" s="235">
        <v>40</v>
      </c>
      <c r="J741" s="235">
        <v>46</v>
      </c>
      <c r="P741" s="147"/>
      <c r="Q741" s="50">
        <v>2</v>
      </c>
      <c r="S741" s="229">
        <v>2</v>
      </c>
      <c r="T741" s="229">
        <v>0</v>
      </c>
      <c r="U741" s="50">
        <v>1</v>
      </c>
      <c r="V741" s="50">
        <v>400</v>
      </c>
    </row>
    <row r="742" spans="1:22" x14ac:dyDescent="0.2">
      <c r="A742" s="50">
        <v>740</v>
      </c>
      <c r="B742" s="232">
        <v>44049</v>
      </c>
      <c r="C742" s="233">
        <v>30</v>
      </c>
      <c r="D742" s="234" t="s">
        <v>799</v>
      </c>
      <c r="E742" s="235">
        <v>9</v>
      </c>
      <c r="F742" s="235">
        <v>12</v>
      </c>
      <c r="G742" s="235">
        <v>13</v>
      </c>
      <c r="H742" s="235">
        <v>27</v>
      </c>
      <c r="I742" s="235">
        <v>40</v>
      </c>
      <c r="J742" s="235">
        <v>47</v>
      </c>
      <c r="P742" s="147"/>
      <c r="Q742" s="50">
        <v>3</v>
      </c>
      <c r="S742" s="229">
        <v>2</v>
      </c>
      <c r="T742" s="229">
        <v>0</v>
      </c>
      <c r="U742" s="50">
        <v>1</v>
      </c>
      <c r="V742" s="50">
        <v>800</v>
      </c>
    </row>
    <row r="743" spans="1:22" x14ac:dyDescent="0.2">
      <c r="A743" s="50">
        <v>741</v>
      </c>
      <c r="B743" s="232">
        <v>44049</v>
      </c>
      <c r="C743" s="233">
        <v>30</v>
      </c>
      <c r="D743" s="234" t="s">
        <v>799</v>
      </c>
      <c r="E743" s="235">
        <v>9</v>
      </c>
      <c r="F743" s="235">
        <v>12</v>
      </c>
      <c r="G743" s="235">
        <v>13</v>
      </c>
      <c r="H743" s="235">
        <v>27</v>
      </c>
      <c r="I743" s="235">
        <v>42</v>
      </c>
      <c r="J743" s="235">
        <v>46</v>
      </c>
      <c r="P743" s="147"/>
      <c r="Q743" s="50">
        <v>3</v>
      </c>
      <c r="S743" s="229">
        <v>2</v>
      </c>
      <c r="T743" s="229">
        <v>0</v>
      </c>
      <c r="U743" s="50">
        <v>1</v>
      </c>
      <c r="V743" s="50">
        <v>800</v>
      </c>
    </row>
    <row r="744" spans="1:22" x14ac:dyDescent="0.2">
      <c r="A744" s="50">
        <v>742</v>
      </c>
      <c r="B744" s="232">
        <v>44049</v>
      </c>
      <c r="C744" s="233">
        <v>30</v>
      </c>
      <c r="D744" s="234" t="s">
        <v>799</v>
      </c>
      <c r="E744" s="235">
        <v>9</v>
      </c>
      <c r="F744" s="235">
        <v>12</v>
      </c>
      <c r="G744" s="235">
        <v>13</v>
      </c>
      <c r="H744" s="235">
        <v>27</v>
      </c>
      <c r="I744" s="235">
        <v>42</v>
      </c>
      <c r="J744" s="235">
        <v>47</v>
      </c>
      <c r="P744" s="147"/>
      <c r="Q744" s="231" t="s">
        <v>788</v>
      </c>
      <c r="S744" s="229">
        <v>2</v>
      </c>
      <c r="T744" s="229">
        <v>8</v>
      </c>
      <c r="U744" s="50">
        <v>1</v>
      </c>
      <c r="V744" s="50">
        <v>900</v>
      </c>
    </row>
    <row r="745" spans="1:22" x14ac:dyDescent="0.2">
      <c r="A745" s="50">
        <v>743</v>
      </c>
      <c r="B745" s="232">
        <v>44049</v>
      </c>
      <c r="C745" s="233">
        <v>30</v>
      </c>
      <c r="D745" s="234" t="s">
        <v>799</v>
      </c>
      <c r="E745" s="235">
        <v>9</v>
      </c>
      <c r="F745" s="235">
        <v>12</v>
      </c>
      <c r="G745" s="235">
        <v>13</v>
      </c>
      <c r="H745" s="235">
        <v>27</v>
      </c>
      <c r="I745" s="235">
        <v>46</v>
      </c>
      <c r="J745" s="235">
        <v>47</v>
      </c>
      <c r="P745" s="147"/>
      <c r="Q745" s="50">
        <v>3</v>
      </c>
      <c r="S745" s="229">
        <v>2</v>
      </c>
      <c r="T745" s="229">
        <v>0</v>
      </c>
      <c r="U745" s="50">
        <v>1</v>
      </c>
      <c r="V745" s="50">
        <v>800</v>
      </c>
    </row>
    <row r="746" spans="1:22" x14ac:dyDescent="0.2">
      <c r="A746" s="50">
        <v>744</v>
      </c>
      <c r="B746" s="232">
        <v>44049</v>
      </c>
      <c r="C746" s="233">
        <v>30</v>
      </c>
      <c r="D746" s="234" t="s">
        <v>799</v>
      </c>
      <c r="E746" s="235">
        <v>9</v>
      </c>
      <c r="F746" s="235">
        <v>12</v>
      </c>
      <c r="G746" s="235">
        <v>13</v>
      </c>
      <c r="H746" s="235">
        <v>34</v>
      </c>
      <c r="I746" s="235">
        <v>36</v>
      </c>
      <c r="J746" s="235">
        <v>40</v>
      </c>
      <c r="P746" s="147"/>
      <c r="Q746" s="50">
        <v>1</v>
      </c>
      <c r="S746" s="229">
        <v>2</v>
      </c>
      <c r="T746" s="229">
        <v>0</v>
      </c>
      <c r="U746" s="50">
        <v>1</v>
      </c>
      <c r="V746" s="50">
        <v>200</v>
      </c>
    </row>
    <row r="747" spans="1:22" x14ac:dyDescent="0.2">
      <c r="A747" s="50">
        <v>745</v>
      </c>
      <c r="B747" s="232">
        <v>44049</v>
      </c>
      <c r="C747" s="233">
        <v>30</v>
      </c>
      <c r="D747" s="234" t="s">
        <v>799</v>
      </c>
      <c r="E747" s="235">
        <v>9</v>
      </c>
      <c r="F747" s="235">
        <v>12</v>
      </c>
      <c r="G747" s="235">
        <v>13</v>
      </c>
      <c r="H747" s="235">
        <v>34</v>
      </c>
      <c r="I747" s="235">
        <v>36</v>
      </c>
      <c r="J747" s="235">
        <v>42</v>
      </c>
      <c r="P747" s="147"/>
      <c r="Q747" s="50">
        <v>2</v>
      </c>
      <c r="S747" s="229">
        <v>2</v>
      </c>
      <c r="T747" s="229">
        <v>0</v>
      </c>
      <c r="U747" s="50">
        <v>1</v>
      </c>
      <c r="V747" s="50">
        <v>400</v>
      </c>
    </row>
    <row r="748" spans="1:22" x14ac:dyDescent="0.2">
      <c r="A748" s="50">
        <v>746</v>
      </c>
      <c r="B748" s="232">
        <v>44049</v>
      </c>
      <c r="C748" s="233">
        <v>30</v>
      </c>
      <c r="D748" s="234" t="s">
        <v>799</v>
      </c>
      <c r="E748" s="235">
        <v>9</v>
      </c>
      <c r="F748" s="235">
        <v>12</v>
      </c>
      <c r="G748" s="235">
        <v>13</v>
      </c>
      <c r="H748" s="235">
        <v>34</v>
      </c>
      <c r="I748" s="235">
        <v>36</v>
      </c>
      <c r="J748" s="235">
        <v>46</v>
      </c>
      <c r="P748" s="147"/>
      <c r="Q748" s="50">
        <v>1</v>
      </c>
      <c r="S748" s="229">
        <v>2</v>
      </c>
      <c r="T748" s="229">
        <v>0</v>
      </c>
      <c r="U748" s="50">
        <v>1</v>
      </c>
      <c r="V748" s="50">
        <v>200</v>
      </c>
    </row>
    <row r="749" spans="1:22" x14ac:dyDescent="0.2">
      <c r="A749" s="50">
        <v>747</v>
      </c>
      <c r="B749" s="232">
        <v>44049</v>
      </c>
      <c r="C749" s="233">
        <v>30</v>
      </c>
      <c r="D749" s="234" t="s">
        <v>799</v>
      </c>
      <c r="E749" s="235">
        <v>9</v>
      </c>
      <c r="F749" s="235">
        <v>12</v>
      </c>
      <c r="G749" s="235">
        <v>13</v>
      </c>
      <c r="H749" s="235">
        <v>34</v>
      </c>
      <c r="I749" s="235">
        <v>36</v>
      </c>
      <c r="J749" s="235">
        <v>47</v>
      </c>
      <c r="P749" s="147"/>
      <c r="Q749" s="50">
        <v>2</v>
      </c>
      <c r="S749" s="229">
        <v>2</v>
      </c>
      <c r="T749" s="229">
        <v>0</v>
      </c>
      <c r="U749" s="50">
        <v>1</v>
      </c>
      <c r="V749" s="50">
        <v>400</v>
      </c>
    </row>
    <row r="750" spans="1:22" x14ac:dyDescent="0.2">
      <c r="A750" s="50">
        <v>748</v>
      </c>
      <c r="B750" s="232">
        <v>44049</v>
      </c>
      <c r="C750" s="233">
        <v>30</v>
      </c>
      <c r="D750" s="234" t="s">
        <v>799</v>
      </c>
      <c r="E750" s="235">
        <v>9</v>
      </c>
      <c r="F750" s="235">
        <v>12</v>
      </c>
      <c r="G750" s="235">
        <v>13</v>
      </c>
      <c r="H750" s="235">
        <v>34</v>
      </c>
      <c r="I750" s="235">
        <v>40</v>
      </c>
      <c r="J750" s="235">
        <v>42</v>
      </c>
      <c r="P750" s="147"/>
      <c r="Q750" s="50">
        <v>2</v>
      </c>
      <c r="S750" s="229">
        <v>2</v>
      </c>
      <c r="T750" s="229">
        <v>0</v>
      </c>
      <c r="U750" s="50">
        <v>1</v>
      </c>
      <c r="V750" s="50">
        <v>400</v>
      </c>
    </row>
    <row r="751" spans="1:22" x14ac:dyDescent="0.2">
      <c r="A751" s="50">
        <v>749</v>
      </c>
      <c r="B751" s="232">
        <v>44049</v>
      </c>
      <c r="C751" s="233">
        <v>30</v>
      </c>
      <c r="D751" s="234" t="s">
        <v>799</v>
      </c>
      <c r="E751" s="235">
        <v>9</v>
      </c>
      <c r="F751" s="235">
        <v>12</v>
      </c>
      <c r="G751" s="235">
        <v>13</v>
      </c>
      <c r="H751" s="235">
        <v>34</v>
      </c>
      <c r="I751" s="235">
        <v>40</v>
      </c>
      <c r="J751" s="235">
        <v>46</v>
      </c>
      <c r="P751" s="147"/>
      <c r="Q751" s="50">
        <v>1</v>
      </c>
      <c r="S751" s="229">
        <v>2</v>
      </c>
      <c r="T751" s="229">
        <v>0</v>
      </c>
      <c r="U751" s="50">
        <v>1</v>
      </c>
      <c r="V751" s="50">
        <v>200</v>
      </c>
    </row>
    <row r="752" spans="1:22" x14ac:dyDescent="0.2">
      <c r="A752" s="50">
        <v>750</v>
      </c>
      <c r="B752" s="232">
        <v>44049</v>
      </c>
      <c r="C752" s="233">
        <v>30</v>
      </c>
      <c r="D752" s="234" t="s">
        <v>799</v>
      </c>
      <c r="E752" s="235">
        <v>9</v>
      </c>
      <c r="F752" s="235">
        <v>12</v>
      </c>
      <c r="G752" s="235">
        <v>13</v>
      </c>
      <c r="H752" s="235">
        <v>34</v>
      </c>
      <c r="I752" s="235">
        <v>40</v>
      </c>
      <c r="J752" s="235">
        <v>47</v>
      </c>
      <c r="P752" s="147"/>
      <c r="Q752" s="50">
        <v>2</v>
      </c>
      <c r="S752" s="229">
        <v>2</v>
      </c>
      <c r="T752" s="229">
        <v>0</v>
      </c>
      <c r="U752" s="50">
        <v>1</v>
      </c>
      <c r="V752" s="50">
        <v>400</v>
      </c>
    </row>
    <row r="753" spans="1:22" x14ac:dyDescent="0.2">
      <c r="A753" s="50">
        <v>751</v>
      </c>
      <c r="B753" s="232">
        <v>44049</v>
      </c>
      <c r="C753" s="233">
        <v>30</v>
      </c>
      <c r="D753" s="234" t="s">
        <v>799</v>
      </c>
      <c r="E753" s="235">
        <v>9</v>
      </c>
      <c r="F753" s="235">
        <v>12</v>
      </c>
      <c r="G753" s="235">
        <v>13</v>
      </c>
      <c r="H753" s="235">
        <v>34</v>
      </c>
      <c r="I753" s="235">
        <v>42</v>
      </c>
      <c r="J753" s="235">
        <v>46</v>
      </c>
      <c r="P753" s="147"/>
      <c r="Q753" s="50">
        <v>2</v>
      </c>
      <c r="S753" s="229">
        <v>2</v>
      </c>
      <c r="T753" s="229">
        <v>0</v>
      </c>
      <c r="U753" s="50">
        <v>1</v>
      </c>
      <c r="V753" s="50">
        <v>400</v>
      </c>
    </row>
    <row r="754" spans="1:22" x14ac:dyDescent="0.2">
      <c r="A754" s="50">
        <v>752</v>
      </c>
      <c r="B754" s="232">
        <v>44049</v>
      </c>
      <c r="C754" s="233">
        <v>30</v>
      </c>
      <c r="D754" s="234" t="s">
        <v>799</v>
      </c>
      <c r="E754" s="235">
        <v>9</v>
      </c>
      <c r="F754" s="235">
        <v>12</v>
      </c>
      <c r="G754" s="235">
        <v>13</v>
      </c>
      <c r="H754" s="235">
        <v>34</v>
      </c>
      <c r="I754" s="235">
        <v>42</v>
      </c>
      <c r="J754" s="235">
        <v>47</v>
      </c>
      <c r="P754" s="147"/>
      <c r="Q754" s="231" t="s">
        <v>788</v>
      </c>
      <c r="S754" s="229">
        <v>2</v>
      </c>
      <c r="T754" s="229">
        <v>8</v>
      </c>
      <c r="U754" s="50">
        <v>1</v>
      </c>
      <c r="V754" s="50">
        <v>800</v>
      </c>
    </row>
    <row r="755" spans="1:22" x14ac:dyDescent="0.2">
      <c r="A755" s="50">
        <v>753</v>
      </c>
      <c r="B755" s="232">
        <v>44049</v>
      </c>
      <c r="C755" s="233">
        <v>30</v>
      </c>
      <c r="D755" s="234" t="s">
        <v>799</v>
      </c>
      <c r="E755" s="235">
        <v>9</v>
      </c>
      <c r="F755" s="235">
        <v>12</v>
      </c>
      <c r="G755" s="235">
        <v>13</v>
      </c>
      <c r="H755" s="235">
        <v>34</v>
      </c>
      <c r="I755" s="235">
        <v>46</v>
      </c>
      <c r="J755" s="235">
        <v>47</v>
      </c>
      <c r="P755" s="147"/>
      <c r="Q755" s="50">
        <v>2</v>
      </c>
      <c r="S755" s="229">
        <v>2</v>
      </c>
      <c r="T755" s="229">
        <v>0</v>
      </c>
      <c r="U755" s="50">
        <v>1</v>
      </c>
      <c r="V755" s="50">
        <v>400</v>
      </c>
    </row>
    <row r="756" spans="1:22" x14ac:dyDescent="0.2">
      <c r="A756" s="50">
        <v>754</v>
      </c>
      <c r="B756" s="232">
        <v>44049</v>
      </c>
      <c r="C756" s="233">
        <v>30</v>
      </c>
      <c r="D756" s="234" t="s">
        <v>799</v>
      </c>
      <c r="E756" s="235">
        <v>9</v>
      </c>
      <c r="F756" s="235">
        <v>12</v>
      </c>
      <c r="G756" s="235">
        <v>13</v>
      </c>
      <c r="H756" s="235">
        <v>36</v>
      </c>
      <c r="I756" s="235">
        <v>40</v>
      </c>
      <c r="J756" s="235">
        <v>42</v>
      </c>
      <c r="P756" s="147"/>
      <c r="Q756" s="50">
        <v>2</v>
      </c>
      <c r="S756" s="229">
        <v>2</v>
      </c>
      <c r="T756" s="229">
        <v>0</v>
      </c>
      <c r="U756" s="50">
        <v>1</v>
      </c>
      <c r="V756" s="50">
        <v>400</v>
      </c>
    </row>
    <row r="757" spans="1:22" x14ac:dyDescent="0.2">
      <c r="A757" s="50">
        <v>755</v>
      </c>
      <c r="B757" s="232">
        <v>44049</v>
      </c>
      <c r="C757" s="233">
        <v>30</v>
      </c>
      <c r="D757" s="234" t="s">
        <v>799</v>
      </c>
      <c r="E757" s="235">
        <v>9</v>
      </c>
      <c r="F757" s="235">
        <v>12</v>
      </c>
      <c r="G757" s="235">
        <v>13</v>
      </c>
      <c r="H757" s="235">
        <v>36</v>
      </c>
      <c r="I757" s="235">
        <v>40</v>
      </c>
      <c r="J757" s="235">
        <v>46</v>
      </c>
      <c r="P757" s="147"/>
      <c r="Q757" s="50">
        <v>1</v>
      </c>
      <c r="S757" s="229">
        <v>2</v>
      </c>
      <c r="T757" s="229">
        <v>0</v>
      </c>
      <c r="U757" s="50">
        <v>1</v>
      </c>
      <c r="V757" s="50">
        <v>200</v>
      </c>
    </row>
    <row r="758" spans="1:22" x14ac:dyDescent="0.2">
      <c r="A758" s="50">
        <v>756</v>
      </c>
      <c r="B758" s="232">
        <v>44049</v>
      </c>
      <c r="C758" s="233">
        <v>30</v>
      </c>
      <c r="D758" s="234" t="s">
        <v>799</v>
      </c>
      <c r="E758" s="235">
        <v>9</v>
      </c>
      <c r="F758" s="235">
        <v>12</v>
      </c>
      <c r="G758" s="235">
        <v>13</v>
      </c>
      <c r="H758" s="235">
        <v>36</v>
      </c>
      <c r="I758" s="235">
        <v>40</v>
      </c>
      <c r="J758" s="235">
        <v>47</v>
      </c>
      <c r="P758" s="147"/>
      <c r="Q758" s="50">
        <v>2</v>
      </c>
      <c r="S758" s="229">
        <v>2</v>
      </c>
      <c r="T758" s="229">
        <v>0</v>
      </c>
      <c r="U758" s="50">
        <v>1</v>
      </c>
      <c r="V758" s="50">
        <v>400</v>
      </c>
    </row>
    <row r="759" spans="1:22" x14ac:dyDescent="0.2">
      <c r="A759" s="50">
        <v>757</v>
      </c>
      <c r="B759" s="232">
        <v>44049</v>
      </c>
      <c r="C759" s="233">
        <v>30</v>
      </c>
      <c r="D759" s="234" t="s">
        <v>799</v>
      </c>
      <c r="E759" s="235">
        <v>9</v>
      </c>
      <c r="F759" s="235">
        <v>12</v>
      </c>
      <c r="G759" s="235">
        <v>13</v>
      </c>
      <c r="H759" s="235">
        <v>36</v>
      </c>
      <c r="I759" s="235">
        <v>42</v>
      </c>
      <c r="J759" s="235">
        <v>46</v>
      </c>
      <c r="P759" s="147"/>
      <c r="Q759" s="50">
        <v>2</v>
      </c>
      <c r="S759" s="229">
        <v>2</v>
      </c>
      <c r="T759" s="229">
        <v>0</v>
      </c>
      <c r="U759" s="50">
        <v>1</v>
      </c>
      <c r="V759" s="50">
        <v>400</v>
      </c>
    </row>
    <row r="760" spans="1:22" x14ac:dyDescent="0.2">
      <c r="A760" s="50">
        <v>758</v>
      </c>
      <c r="B760" s="232">
        <v>44049</v>
      </c>
      <c r="C760" s="233">
        <v>30</v>
      </c>
      <c r="D760" s="234" t="s">
        <v>799</v>
      </c>
      <c r="E760" s="235">
        <v>9</v>
      </c>
      <c r="F760" s="235">
        <v>12</v>
      </c>
      <c r="G760" s="235">
        <v>13</v>
      </c>
      <c r="H760" s="235">
        <v>36</v>
      </c>
      <c r="I760" s="235">
        <v>42</v>
      </c>
      <c r="J760" s="235">
        <v>47</v>
      </c>
      <c r="P760" s="147"/>
      <c r="Q760" s="231" t="s">
        <v>788</v>
      </c>
      <c r="S760" s="229">
        <v>2</v>
      </c>
      <c r="T760" s="229">
        <v>8</v>
      </c>
      <c r="U760" s="50">
        <v>1</v>
      </c>
      <c r="V760" s="50">
        <v>800</v>
      </c>
    </row>
    <row r="761" spans="1:22" x14ac:dyDescent="0.2">
      <c r="A761" s="50">
        <v>759</v>
      </c>
      <c r="B761" s="232">
        <v>44049</v>
      </c>
      <c r="C761" s="233">
        <v>30</v>
      </c>
      <c r="D761" s="234" t="s">
        <v>799</v>
      </c>
      <c r="E761" s="235">
        <v>9</v>
      </c>
      <c r="F761" s="235">
        <v>12</v>
      </c>
      <c r="G761" s="235">
        <v>13</v>
      </c>
      <c r="H761" s="235">
        <v>36</v>
      </c>
      <c r="I761" s="235">
        <v>46</v>
      </c>
      <c r="J761" s="235">
        <v>47</v>
      </c>
      <c r="P761" s="147"/>
      <c r="Q761" s="50">
        <v>2</v>
      </c>
      <c r="S761" s="229">
        <v>2</v>
      </c>
      <c r="T761" s="229">
        <v>0</v>
      </c>
      <c r="U761" s="50">
        <v>1</v>
      </c>
      <c r="V761" s="50">
        <v>400</v>
      </c>
    </row>
    <row r="762" spans="1:22" x14ac:dyDescent="0.2">
      <c r="A762" s="50">
        <v>760</v>
      </c>
      <c r="B762" s="232">
        <v>44049</v>
      </c>
      <c r="C762" s="233">
        <v>30</v>
      </c>
      <c r="D762" s="234" t="s">
        <v>799</v>
      </c>
      <c r="E762" s="235">
        <v>9</v>
      </c>
      <c r="F762" s="235">
        <v>12</v>
      </c>
      <c r="G762" s="235">
        <v>14</v>
      </c>
      <c r="H762" s="235">
        <v>27</v>
      </c>
      <c r="I762" s="235">
        <v>34</v>
      </c>
      <c r="J762" s="235">
        <v>36</v>
      </c>
      <c r="P762" s="147"/>
      <c r="Q762" s="50">
        <v>2</v>
      </c>
      <c r="S762" s="229">
        <v>2</v>
      </c>
      <c r="T762" s="229">
        <v>0</v>
      </c>
      <c r="U762" s="50">
        <v>1</v>
      </c>
      <c r="V762" s="50">
        <v>400</v>
      </c>
    </row>
    <row r="763" spans="1:22" x14ac:dyDescent="0.2">
      <c r="A763" s="50">
        <v>761</v>
      </c>
      <c r="B763" s="232">
        <v>44049</v>
      </c>
      <c r="C763" s="233">
        <v>30</v>
      </c>
      <c r="D763" s="234" t="s">
        <v>799</v>
      </c>
      <c r="E763" s="235">
        <v>9</v>
      </c>
      <c r="F763" s="235">
        <v>12</v>
      </c>
      <c r="G763" s="235">
        <v>14</v>
      </c>
      <c r="H763" s="235">
        <v>27</v>
      </c>
      <c r="I763" s="235">
        <v>34</v>
      </c>
      <c r="J763" s="235">
        <v>40</v>
      </c>
      <c r="P763" s="147"/>
      <c r="Q763" s="50">
        <v>2</v>
      </c>
      <c r="S763" s="229">
        <v>2</v>
      </c>
      <c r="T763" s="229">
        <v>0</v>
      </c>
      <c r="U763" s="50">
        <v>1</v>
      </c>
      <c r="V763" s="50">
        <v>400</v>
      </c>
    </row>
    <row r="764" spans="1:22" x14ac:dyDescent="0.2">
      <c r="A764" s="50">
        <v>762</v>
      </c>
      <c r="B764" s="232">
        <v>44049</v>
      </c>
      <c r="C764" s="233">
        <v>30</v>
      </c>
      <c r="D764" s="234" t="s">
        <v>799</v>
      </c>
      <c r="E764" s="235">
        <v>9</v>
      </c>
      <c r="F764" s="235">
        <v>12</v>
      </c>
      <c r="G764" s="235">
        <v>14</v>
      </c>
      <c r="H764" s="235">
        <v>27</v>
      </c>
      <c r="I764" s="235">
        <v>34</v>
      </c>
      <c r="J764" s="235">
        <v>42</v>
      </c>
      <c r="P764" s="147"/>
      <c r="Q764" s="50">
        <v>3</v>
      </c>
      <c r="S764" s="229">
        <v>2</v>
      </c>
      <c r="T764" s="229">
        <v>0</v>
      </c>
      <c r="U764" s="50">
        <v>1</v>
      </c>
      <c r="V764" s="50">
        <v>800</v>
      </c>
    </row>
    <row r="765" spans="1:22" x14ac:dyDescent="0.2">
      <c r="A765" s="50">
        <v>763</v>
      </c>
      <c r="B765" s="232">
        <v>44049</v>
      </c>
      <c r="C765" s="233">
        <v>30</v>
      </c>
      <c r="D765" s="234" t="s">
        <v>799</v>
      </c>
      <c r="E765" s="235">
        <v>9</v>
      </c>
      <c r="F765" s="235">
        <v>12</v>
      </c>
      <c r="G765" s="235">
        <v>14</v>
      </c>
      <c r="H765" s="235">
        <v>27</v>
      </c>
      <c r="I765" s="235">
        <v>34</v>
      </c>
      <c r="J765" s="235">
        <v>46</v>
      </c>
      <c r="P765" s="147"/>
      <c r="Q765" s="50">
        <v>2</v>
      </c>
      <c r="S765" s="229">
        <v>2</v>
      </c>
      <c r="T765" s="229">
        <v>0</v>
      </c>
      <c r="U765" s="50">
        <v>1</v>
      </c>
      <c r="V765" s="50">
        <v>400</v>
      </c>
    </row>
    <row r="766" spans="1:22" x14ac:dyDescent="0.2">
      <c r="A766" s="50">
        <v>764</v>
      </c>
      <c r="B766" s="232">
        <v>44049</v>
      </c>
      <c r="C766" s="233">
        <v>30</v>
      </c>
      <c r="D766" s="234" t="s">
        <v>799</v>
      </c>
      <c r="E766" s="235">
        <v>9</v>
      </c>
      <c r="F766" s="235">
        <v>12</v>
      </c>
      <c r="G766" s="235">
        <v>14</v>
      </c>
      <c r="H766" s="235">
        <v>27</v>
      </c>
      <c r="I766" s="235">
        <v>34</v>
      </c>
      <c r="J766" s="235">
        <v>47</v>
      </c>
      <c r="P766" s="147"/>
      <c r="Q766" s="50">
        <v>3</v>
      </c>
      <c r="S766" s="229">
        <v>2</v>
      </c>
      <c r="T766" s="229">
        <v>0</v>
      </c>
      <c r="U766" s="50">
        <v>1</v>
      </c>
      <c r="V766" s="50">
        <v>800</v>
      </c>
    </row>
    <row r="767" spans="1:22" x14ac:dyDescent="0.2">
      <c r="A767" s="50">
        <v>765</v>
      </c>
      <c r="B767" s="232">
        <v>44049</v>
      </c>
      <c r="C767" s="233">
        <v>30</v>
      </c>
      <c r="D767" s="234" t="s">
        <v>799</v>
      </c>
      <c r="E767" s="235">
        <v>9</v>
      </c>
      <c r="F767" s="235">
        <v>12</v>
      </c>
      <c r="G767" s="235">
        <v>14</v>
      </c>
      <c r="H767" s="235">
        <v>27</v>
      </c>
      <c r="I767" s="235">
        <v>36</v>
      </c>
      <c r="J767" s="235">
        <v>40</v>
      </c>
      <c r="P767" s="147"/>
      <c r="Q767" s="50">
        <v>2</v>
      </c>
      <c r="S767" s="229">
        <v>2</v>
      </c>
      <c r="T767" s="229">
        <v>0</v>
      </c>
      <c r="U767" s="50">
        <v>1</v>
      </c>
      <c r="V767" s="50">
        <v>400</v>
      </c>
    </row>
    <row r="768" spans="1:22" x14ac:dyDescent="0.2">
      <c r="A768" s="50">
        <v>766</v>
      </c>
      <c r="B768" s="232">
        <v>44049</v>
      </c>
      <c r="C768" s="233">
        <v>30</v>
      </c>
      <c r="D768" s="234" t="s">
        <v>799</v>
      </c>
      <c r="E768" s="235">
        <v>9</v>
      </c>
      <c r="F768" s="235">
        <v>12</v>
      </c>
      <c r="G768" s="235">
        <v>14</v>
      </c>
      <c r="H768" s="235">
        <v>27</v>
      </c>
      <c r="I768" s="235">
        <v>36</v>
      </c>
      <c r="J768" s="235">
        <v>42</v>
      </c>
      <c r="P768" s="147"/>
      <c r="Q768" s="50">
        <v>3</v>
      </c>
      <c r="S768" s="229">
        <v>2</v>
      </c>
      <c r="T768" s="229">
        <v>0</v>
      </c>
      <c r="U768" s="50">
        <v>1</v>
      </c>
      <c r="V768" s="50">
        <v>800</v>
      </c>
    </row>
    <row r="769" spans="1:22" x14ac:dyDescent="0.2">
      <c r="A769" s="50">
        <v>767</v>
      </c>
      <c r="B769" s="232">
        <v>44049</v>
      </c>
      <c r="C769" s="233">
        <v>30</v>
      </c>
      <c r="D769" s="234" t="s">
        <v>799</v>
      </c>
      <c r="E769" s="235">
        <v>9</v>
      </c>
      <c r="F769" s="235">
        <v>12</v>
      </c>
      <c r="G769" s="235">
        <v>14</v>
      </c>
      <c r="H769" s="235">
        <v>27</v>
      </c>
      <c r="I769" s="235">
        <v>36</v>
      </c>
      <c r="J769" s="235">
        <v>46</v>
      </c>
      <c r="P769" s="147"/>
      <c r="Q769" s="50">
        <v>2</v>
      </c>
      <c r="S769" s="229">
        <v>2</v>
      </c>
      <c r="T769" s="229">
        <v>0</v>
      </c>
      <c r="U769" s="50">
        <v>1</v>
      </c>
      <c r="V769" s="50">
        <v>400</v>
      </c>
    </row>
    <row r="770" spans="1:22" x14ac:dyDescent="0.2">
      <c r="A770" s="50">
        <v>768</v>
      </c>
      <c r="B770" s="232">
        <v>44049</v>
      </c>
      <c r="C770" s="233">
        <v>30</v>
      </c>
      <c r="D770" s="234" t="s">
        <v>799</v>
      </c>
      <c r="E770" s="235">
        <v>9</v>
      </c>
      <c r="F770" s="235">
        <v>12</v>
      </c>
      <c r="G770" s="235">
        <v>14</v>
      </c>
      <c r="H770" s="235">
        <v>27</v>
      </c>
      <c r="I770" s="235">
        <v>36</v>
      </c>
      <c r="J770" s="235">
        <v>47</v>
      </c>
      <c r="P770" s="147"/>
      <c r="Q770" s="50">
        <v>3</v>
      </c>
      <c r="S770" s="229">
        <v>2</v>
      </c>
      <c r="T770" s="229">
        <v>0</v>
      </c>
      <c r="U770" s="50">
        <v>1</v>
      </c>
      <c r="V770" s="50">
        <v>800</v>
      </c>
    </row>
    <row r="771" spans="1:22" x14ac:dyDescent="0.2">
      <c r="A771" s="50">
        <v>769</v>
      </c>
      <c r="B771" s="232">
        <v>44049</v>
      </c>
      <c r="C771" s="233">
        <v>30</v>
      </c>
      <c r="D771" s="234" t="s">
        <v>799</v>
      </c>
      <c r="E771" s="235">
        <v>9</v>
      </c>
      <c r="F771" s="235">
        <v>12</v>
      </c>
      <c r="G771" s="235">
        <v>14</v>
      </c>
      <c r="H771" s="235">
        <v>27</v>
      </c>
      <c r="I771" s="235">
        <v>40</v>
      </c>
      <c r="J771" s="235">
        <v>42</v>
      </c>
      <c r="P771" s="147"/>
      <c r="Q771" s="50">
        <v>3</v>
      </c>
      <c r="S771" s="229">
        <v>2</v>
      </c>
      <c r="T771" s="229">
        <v>0</v>
      </c>
      <c r="U771" s="50">
        <v>1</v>
      </c>
      <c r="V771" s="50">
        <v>800</v>
      </c>
    </row>
    <row r="772" spans="1:22" x14ac:dyDescent="0.2">
      <c r="A772" s="50">
        <v>770</v>
      </c>
      <c r="B772" s="232">
        <v>44049</v>
      </c>
      <c r="C772" s="233">
        <v>30</v>
      </c>
      <c r="D772" s="234" t="s">
        <v>799</v>
      </c>
      <c r="E772" s="235">
        <v>9</v>
      </c>
      <c r="F772" s="235">
        <v>12</v>
      </c>
      <c r="G772" s="235">
        <v>14</v>
      </c>
      <c r="H772" s="235">
        <v>27</v>
      </c>
      <c r="I772" s="235">
        <v>40</v>
      </c>
      <c r="J772" s="235">
        <v>46</v>
      </c>
      <c r="P772" s="147"/>
      <c r="Q772" s="50">
        <v>2</v>
      </c>
      <c r="S772" s="229">
        <v>2</v>
      </c>
      <c r="T772" s="229">
        <v>0</v>
      </c>
      <c r="U772" s="50">
        <v>1</v>
      </c>
      <c r="V772" s="50">
        <v>400</v>
      </c>
    </row>
    <row r="773" spans="1:22" x14ac:dyDescent="0.2">
      <c r="A773" s="50">
        <v>771</v>
      </c>
      <c r="B773" s="232">
        <v>44049</v>
      </c>
      <c r="C773" s="233">
        <v>30</v>
      </c>
      <c r="D773" s="234" t="s">
        <v>799</v>
      </c>
      <c r="E773" s="235">
        <v>9</v>
      </c>
      <c r="F773" s="235">
        <v>12</v>
      </c>
      <c r="G773" s="235">
        <v>14</v>
      </c>
      <c r="H773" s="235">
        <v>27</v>
      </c>
      <c r="I773" s="235">
        <v>40</v>
      </c>
      <c r="J773" s="235">
        <v>47</v>
      </c>
      <c r="P773" s="147"/>
      <c r="Q773" s="50">
        <v>3</v>
      </c>
      <c r="S773" s="229">
        <v>2</v>
      </c>
      <c r="T773" s="229">
        <v>0</v>
      </c>
      <c r="U773" s="50">
        <v>1</v>
      </c>
      <c r="V773" s="50">
        <v>800</v>
      </c>
    </row>
    <row r="774" spans="1:22" x14ac:dyDescent="0.2">
      <c r="A774" s="50">
        <v>772</v>
      </c>
      <c r="B774" s="232">
        <v>44049</v>
      </c>
      <c r="C774" s="233">
        <v>30</v>
      </c>
      <c r="D774" s="234" t="s">
        <v>799</v>
      </c>
      <c r="E774" s="235">
        <v>9</v>
      </c>
      <c r="F774" s="235">
        <v>12</v>
      </c>
      <c r="G774" s="235">
        <v>14</v>
      </c>
      <c r="H774" s="235">
        <v>27</v>
      </c>
      <c r="I774" s="235">
        <v>42</v>
      </c>
      <c r="J774" s="235">
        <v>46</v>
      </c>
      <c r="P774" s="147"/>
      <c r="Q774" s="50">
        <v>3</v>
      </c>
      <c r="S774" s="229">
        <v>2</v>
      </c>
      <c r="T774" s="229">
        <v>0</v>
      </c>
      <c r="U774" s="50">
        <v>1</v>
      </c>
      <c r="V774" s="50">
        <v>800</v>
      </c>
    </row>
    <row r="775" spans="1:22" x14ac:dyDescent="0.2">
      <c r="A775" s="50">
        <v>773</v>
      </c>
      <c r="B775" s="232">
        <v>44049</v>
      </c>
      <c r="C775" s="233">
        <v>30</v>
      </c>
      <c r="D775" s="234" t="s">
        <v>799</v>
      </c>
      <c r="E775" s="235">
        <v>9</v>
      </c>
      <c r="F775" s="235">
        <v>12</v>
      </c>
      <c r="G775" s="235">
        <v>14</v>
      </c>
      <c r="H775" s="235">
        <v>27</v>
      </c>
      <c r="I775" s="235">
        <v>42</v>
      </c>
      <c r="J775" s="235">
        <v>47</v>
      </c>
      <c r="P775" s="147"/>
      <c r="Q775" s="231" t="s">
        <v>788</v>
      </c>
      <c r="S775" s="229">
        <v>2</v>
      </c>
      <c r="T775" s="229">
        <v>8</v>
      </c>
      <c r="U775" s="50">
        <v>1</v>
      </c>
      <c r="V775" s="50">
        <v>900</v>
      </c>
    </row>
    <row r="776" spans="1:22" x14ac:dyDescent="0.2">
      <c r="A776" s="50">
        <v>774</v>
      </c>
      <c r="B776" s="232">
        <v>44049</v>
      </c>
      <c r="C776" s="233">
        <v>30</v>
      </c>
      <c r="D776" s="234" t="s">
        <v>799</v>
      </c>
      <c r="E776" s="235">
        <v>9</v>
      </c>
      <c r="F776" s="235">
        <v>12</v>
      </c>
      <c r="G776" s="235">
        <v>14</v>
      </c>
      <c r="H776" s="235">
        <v>27</v>
      </c>
      <c r="I776" s="235">
        <v>46</v>
      </c>
      <c r="J776" s="235">
        <v>47</v>
      </c>
      <c r="P776" s="147"/>
      <c r="Q776" s="50">
        <v>3</v>
      </c>
      <c r="S776" s="229">
        <v>2</v>
      </c>
      <c r="T776" s="229">
        <v>0</v>
      </c>
      <c r="U776" s="50">
        <v>1</v>
      </c>
      <c r="V776" s="50">
        <v>800</v>
      </c>
    </row>
    <row r="777" spans="1:22" x14ac:dyDescent="0.2">
      <c r="A777" s="50">
        <v>775</v>
      </c>
      <c r="B777" s="232">
        <v>44049</v>
      </c>
      <c r="C777" s="233">
        <v>30</v>
      </c>
      <c r="D777" s="234" t="s">
        <v>799</v>
      </c>
      <c r="E777" s="235">
        <v>9</v>
      </c>
      <c r="F777" s="235">
        <v>12</v>
      </c>
      <c r="G777" s="235">
        <v>14</v>
      </c>
      <c r="H777" s="235">
        <v>34</v>
      </c>
      <c r="I777" s="235">
        <v>36</v>
      </c>
      <c r="J777" s="235">
        <v>47</v>
      </c>
      <c r="P777" s="147"/>
      <c r="Q777" s="50">
        <v>2</v>
      </c>
      <c r="S777" s="229">
        <v>2</v>
      </c>
      <c r="T777" s="229">
        <v>0</v>
      </c>
      <c r="U777" s="50">
        <v>1</v>
      </c>
      <c r="V777" s="50">
        <v>400</v>
      </c>
    </row>
    <row r="778" spans="1:22" x14ac:dyDescent="0.2">
      <c r="A778" s="50">
        <v>776</v>
      </c>
      <c r="B778" s="232">
        <v>44049</v>
      </c>
      <c r="C778" s="233">
        <v>30</v>
      </c>
      <c r="D778" s="234" t="s">
        <v>799</v>
      </c>
      <c r="E778" s="235">
        <v>9</v>
      </c>
      <c r="F778" s="235">
        <v>12</v>
      </c>
      <c r="G778" s="235">
        <v>14</v>
      </c>
      <c r="H778" s="235">
        <v>34</v>
      </c>
      <c r="I778" s="235">
        <v>40</v>
      </c>
      <c r="J778" s="235">
        <v>47</v>
      </c>
      <c r="P778" s="147"/>
      <c r="Q778" s="50">
        <v>2</v>
      </c>
      <c r="S778" s="229">
        <v>2</v>
      </c>
      <c r="T778" s="229">
        <v>0</v>
      </c>
      <c r="U778" s="50">
        <v>1</v>
      </c>
      <c r="V778" s="50">
        <v>400</v>
      </c>
    </row>
    <row r="779" spans="1:22" x14ac:dyDescent="0.2">
      <c r="A779" s="50">
        <v>777</v>
      </c>
      <c r="B779" s="232">
        <v>44049</v>
      </c>
      <c r="C779" s="233">
        <v>30</v>
      </c>
      <c r="D779" s="234" t="s">
        <v>799</v>
      </c>
      <c r="E779" s="235">
        <v>9</v>
      </c>
      <c r="F779" s="235">
        <v>12</v>
      </c>
      <c r="G779" s="235">
        <v>14</v>
      </c>
      <c r="H779" s="235">
        <v>34</v>
      </c>
      <c r="I779" s="235">
        <v>42</v>
      </c>
      <c r="J779" s="235">
        <v>47</v>
      </c>
      <c r="P779" s="147"/>
      <c r="Q779" s="231" t="s">
        <v>788</v>
      </c>
      <c r="S779" s="229">
        <v>2</v>
      </c>
      <c r="T779" s="229">
        <v>8</v>
      </c>
      <c r="U779" s="50">
        <v>1</v>
      </c>
      <c r="V779" s="50">
        <v>800</v>
      </c>
    </row>
    <row r="780" spans="1:22" x14ac:dyDescent="0.2">
      <c r="A780" s="50">
        <v>778</v>
      </c>
      <c r="B780" s="232">
        <v>44049</v>
      </c>
      <c r="C780" s="233">
        <v>30</v>
      </c>
      <c r="D780" s="234" t="s">
        <v>799</v>
      </c>
      <c r="E780" s="235">
        <v>9</v>
      </c>
      <c r="F780" s="235">
        <v>12</v>
      </c>
      <c r="G780" s="235">
        <v>14</v>
      </c>
      <c r="H780" s="235">
        <v>34</v>
      </c>
      <c r="I780" s="235">
        <v>46</v>
      </c>
      <c r="J780" s="235">
        <v>47</v>
      </c>
      <c r="P780" s="147"/>
      <c r="Q780" s="50">
        <v>2</v>
      </c>
      <c r="S780" s="229">
        <v>2</v>
      </c>
      <c r="T780" s="229">
        <v>0</v>
      </c>
      <c r="U780" s="50">
        <v>1</v>
      </c>
      <c r="V780" s="50">
        <v>400</v>
      </c>
    </row>
    <row r="781" spans="1:22" x14ac:dyDescent="0.2">
      <c r="A781" s="50">
        <v>779</v>
      </c>
      <c r="B781" s="232">
        <v>44049</v>
      </c>
      <c r="C781" s="233">
        <v>30</v>
      </c>
      <c r="D781" s="234" t="s">
        <v>799</v>
      </c>
      <c r="E781" s="235">
        <v>9</v>
      </c>
      <c r="F781" s="235">
        <v>12</v>
      </c>
      <c r="G781" s="235">
        <v>14</v>
      </c>
      <c r="H781" s="235">
        <v>36</v>
      </c>
      <c r="I781" s="235">
        <v>40</v>
      </c>
      <c r="J781" s="235">
        <v>47</v>
      </c>
      <c r="P781" s="147"/>
      <c r="Q781" s="50">
        <v>2</v>
      </c>
      <c r="S781" s="229">
        <v>2</v>
      </c>
      <c r="T781" s="229">
        <v>0</v>
      </c>
      <c r="U781" s="50">
        <v>1</v>
      </c>
      <c r="V781" s="50">
        <v>400</v>
      </c>
    </row>
    <row r="782" spans="1:22" x14ac:dyDescent="0.2">
      <c r="A782" s="50">
        <v>780</v>
      </c>
      <c r="B782" s="232">
        <v>44049</v>
      </c>
      <c r="C782" s="233">
        <v>30</v>
      </c>
      <c r="D782" s="234" t="s">
        <v>799</v>
      </c>
      <c r="E782" s="235">
        <v>9</v>
      </c>
      <c r="F782" s="235">
        <v>12</v>
      </c>
      <c r="G782" s="235">
        <v>14</v>
      </c>
      <c r="H782" s="235">
        <v>36</v>
      </c>
      <c r="I782" s="235">
        <v>42</v>
      </c>
      <c r="J782" s="235">
        <v>47</v>
      </c>
      <c r="P782" s="147"/>
      <c r="Q782" s="231" t="s">
        <v>788</v>
      </c>
      <c r="S782" s="229">
        <v>2</v>
      </c>
      <c r="T782" s="229">
        <v>8</v>
      </c>
      <c r="U782" s="50">
        <v>1</v>
      </c>
      <c r="V782" s="50">
        <v>800</v>
      </c>
    </row>
    <row r="783" spans="1:22" x14ac:dyDescent="0.2">
      <c r="A783" s="50">
        <v>781</v>
      </c>
      <c r="B783" s="232">
        <v>44049</v>
      </c>
      <c r="C783" s="233">
        <v>30</v>
      </c>
      <c r="D783" s="234" t="s">
        <v>799</v>
      </c>
      <c r="E783" s="235">
        <v>9</v>
      </c>
      <c r="F783" s="235">
        <v>12</v>
      </c>
      <c r="G783" s="235">
        <v>14</v>
      </c>
      <c r="H783" s="235">
        <v>36</v>
      </c>
      <c r="I783" s="235">
        <v>46</v>
      </c>
      <c r="J783" s="235">
        <v>47</v>
      </c>
      <c r="P783" s="147"/>
      <c r="Q783" s="50">
        <v>2</v>
      </c>
      <c r="S783" s="229">
        <v>2</v>
      </c>
      <c r="T783" s="229">
        <v>0</v>
      </c>
      <c r="U783" s="50">
        <v>1</v>
      </c>
      <c r="V783" s="50">
        <v>400</v>
      </c>
    </row>
    <row r="784" spans="1:22" x14ac:dyDescent="0.2">
      <c r="A784" s="50">
        <v>782</v>
      </c>
      <c r="B784" s="232">
        <v>44049</v>
      </c>
      <c r="C784" s="233">
        <v>30</v>
      </c>
      <c r="D784" s="234" t="s">
        <v>799</v>
      </c>
      <c r="E784" s="235">
        <v>9</v>
      </c>
      <c r="F784" s="235">
        <v>12</v>
      </c>
      <c r="G784" s="235">
        <v>27</v>
      </c>
      <c r="H784" s="235">
        <v>34</v>
      </c>
      <c r="I784" s="235">
        <v>36</v>
      </c>
      <c r="J784" s="235">
        <v>40</v>
      </c>
      <c r="P784" s="147"/>
      <c r="Q784" s="50">
        <v>2</v>
      </c>
      <c r="S784" s="229">
        <v>2</v>
      </c>
      <c r="T784" s="229">
        <v>0</v>
      </c>
      <c r="U784" s="50">
        <v>1</v>
      </c>
      <c r="V784" s="50">
        <v>400</v>
      </c>
    </row>
    <row r="785" spans="1:22" x14ac:dyDescent="0.2">
      <c r="A785" s="50">
        <v>783</v>
      </c>
      <c r="B785" s="232">
        <v>44049</v>
      </c>
      <c r="C785" s="233">
        <v>30</v>
      </c>
      <c r="D785" s="234" t="s">
        <v>799</v>
      </c>
      <c r="E785" s="235">
        <v>9</v>
      </c>
      <c r="F785" s="235">
        <v>12</v>
      </c>
      <c r="G785" s="235">
        <v>27</v>
      </c>
      <c r="H785" s="235">
        <v>34</v>
      </c>
      <c r="I785" s="235">
        <v>36</v>
      </c>
      <c r="J785" s="235">
        <v>42</v>
      </c>
      <c r="P785" s="147"/>
      <c r="Q785" s="50">
        <v>3</v>
      </c>
      <c r="S785" s="229">
        <v>2</v>
      </c>
      <c r="T785" s="229">
        <v>0</v>
      </c>
      <c r="U785" s="50">
        <v>1</v>
      </c>
      <c r="V785" s="50">
        <v>800</v>
      </c>
    </row>
    <row r="786" spans="1:22" x14ac:dyDescent="0.2">
      <c r="A786" s="50">
        <v>784</v>
      </c>
      <c r="B786" s="232">
        <v>44049</v>
      </c>
      <c r="C786" s="233">
        <v>30</v>
      </c>
      <c r="D786" s="234" t="s">
        <v>799</v>
      </c>
      <c r="E786" s="235">
        <v>9</v>
      </c>
      <c r="F786" s="235">
        <v>12</v>
      </c>
      <c r="G786" s="235">
        <v>27</v>
      </c>
      <c r="H786" s="235">
        <v>34</v>
      </c>
      <c r="I786" s="235">
        <v>36</v>
      </c>
      <c r="J786" s="235">
        <v>46</v>
      </c>
      <c r="P786" s="147"/>
      <c r="Q786" s="50">
        <v>2</v>
      </c>
      <c r="S786" s="229">
        <v>2</v>
      </c>
      <c r="T786" s="229">
        <v>0</v>
      </c>
      <c r="U786" s="50">
        <v>1</v>
      </c>
      <c r="V786" s="50">
        <v>400</v>
      </c>
    </row>
    <row r="787" spans="1:22" x14ac:dyDescent="0.2">
      <c r="A787" s="50">
        <v>785</v>
      </c>
      <c r="B787" s="232">
        <v>44049</v>
      </c>
      <c r="C787" s="233">
        <v>30</v>
      </c>
      <c r="D787" s="234" t="s">
        <v>799</v>
      </c>
      <c r="E787" s="235">
        <v>9</v>
      </c>
      <c r="F787" s="235">
        <v>12</v>
      </c>
      <c r="G787" s="235">
        <v>27</v>
      </c>
      <c r="H787" s="235">
        <v>34</v>
      </c>
      <c r="I787" s="235">
        <v>36</v>
      </c>
      <c r="J787" s="235">
        <v>47</v>
      </c>
      <c r="P787" s="147"/>
      <c r="Q787" s="50">
        <v>3</v>
      </c>
      <c r="S787" s="229">
        <v>2</v>
      </c>
      <c r="T787" s="229">
        <v>0</v>
      </c>
      <c r="U787" s="50">
        <v>1</v>
      </c>
      <c r="V787" s="50">
        <v>800</v>
      </c>
    </row>
    <row r="788" spans="1:22" x14ac:dyDescent="0.2">
      <c r="A788" s="50">
        <v>786</v>
      </c>
      <c r="B788" s="232">
        <v>44049</v>
      </c>
      <c r="C788" s="233">
        <v>30</v>
      </c>
      <c r="D788" s="234" t="s">
        <v>799</v>
      </c>
      <c r="E788" s="235">
        <v>9</v>
      </c>
      <c r="F788" s="235">
        <v>12</v>
      </c>
      <c r="G788" s="235">
        <v>27</v>
      </c>
      <c r="H788" s="235">
        <v>34</v>
      </c>
      <c r="I788" s="235">
        <v>40</v>
      </c>
      <c r="J788" s="235">
        <v>42</v>
      </c>
      <c r="P788" s="147"/>
      <c r="Q788" s="50">
        <v>3</v>
      </c>
      <c r="S788" s="229">
        <v>2</v>
      </c>
      <c r="T788" s="229">
        <v>0</v>
      </c>
      <c r="U788" s="50">
        <v>1</v>
      </c>
      <c r="V788" s="50">
        <v>800</v>
      </c>
    </row>
    <row r="789" spans="1:22" x14ac:dyDescent="0.2">
      <c r="A789" s="50">
        <v>787</v>
      </c>
      <c r="B789" s="232">
        <v>44049</v>
      </c>
      <c r="C789" s="233">
        <v>30</v>
      </c>
      <c r="D789" s="234" t="s">
        <v>799</v>
      </c>
      <c r="E789" s="235">
        <v>9</v>
      </c>
      <c r="F789" s="235">
        <v>12</v>
      </c>
      <c r="G789" s="235">
        <v>27</v>
      </c>
      <c r="H789" s="235">
        <v>34</v>
      </c>
      <c r="I789" s="235">
        <v>40</v>
      </c>
      <c r="J789" s="235">
        <v>46</v>
      </c>
      <c r="P789" s="147"/>
      <c r="Q789" s="50">
        <v>2</v>
      </c>
      <c r="S789" s="229">
        <v>2</v>
      </c>
      <c r="T789" s="229">
        <v>0</v>
      </c>
      <c r="U789" s="50">
        <v>1</v>
      </c>
      <c r="V789" s="50">
        <v>400</v>
      </c>
    </row>
    <row r="790" spans="1:22" x14ac:dyDescent="0.2">
      <c r="A790" s="50">
        <v>788</v>
      </c>
      <c r="B790" s="232">
        <v>44049</v>
      </c>
      <c r="C790" s="233">
        <v>30</v>
      </c>
      <c r="D790" s="234" t="s">
        <v>799</v>
      </c>
      <c r="E790" s="235">
        <v>9</v>
      </c>
      <c r="F790" s="235">
        <v>12</v>
      </c>
      <c r="G790" s="235">
        <v>27</v>
      </c>
      <c r="H790" s="235">
        <v>34</v>
      </c>
      <c r="I790" s="235">
        <v>40</v>
      </c>
      <c r="J790" s="235">
        <v>47</v>
      </c>
      <c r="P790" s="147"/>
      <c r="Q790" s="50">
        <v>3</v>
      </c>
      <c r="S790" s="229">
        <v>2</v>
      </c>
      <c r="T790" s="229">
        <v>0</v>
      </c>
      <c r="U790" s="50">
        <v>1</v>
      </c>
      <c r="V790" s="50">
        <v>800</v>
      </c>
    </row>
    <row r="791" spans="1:22" x14ac:dyDescent="0.2">
      <c r="A791" s="50">
        <v>789</v>
      </c>
      <c r="B791" s="232">
        <v>44049</v>
      </c>
      <c r="C791" s="233">
        <v>30</v>
      </c>
      <c r="D791" s="234" t="s">
        <v>799</v>
      </c>
      <c r="E791" s="235">
        <v>9</v>
      </c>
      <c r="F791" s="235">
        <v>12</v>
      </c>
      <c r="G791" s="235">
        <v>27</v>
      </c>
      <c r="H791" s="235">
        <v>34</v>
      </c>
      <c r="I791" s="235">
        <v>42</v>
      </c>
      <c r="J791" s="235">
        <v>46</v>
      </c>
      <c r="P791" s="147"/>
      <c r="Q791" s="50">
        <v>3</v>
      </c>
      <c r="S791" s="229">
        <v>2</v>
      </c>
      <c r="T791" s="229">
        <v>0</v>
      </c>
      <c r="U791" s="50">
        <v>1</v>
      </c>
      <c r="V791" s="50">
        <v>800</v>
      </c>
    </row>
    <row r="792" spans="1:22" x14ac:dyDescent="0.2">
      <c r="A792" s="50">
        <v>790</v>
      </c>
      <c r="B792" s="232">
        <v>44049</v>
      </c>
      <c r="C792" s="233">
        <v>30</v>
      </c>
      <c r="D792" s="234" t="s">
        <v>799</v>
      </c>
      <c r="E792" s="235">
        <v>9</v>
      </c>
      <c r="F792" s="235">
        <v>12</v>
      </c>
      <c r="G792" s="235">
        <v>27</v>
      </c>
      <c r="H792" s="235">
        <v>34</v>
      </c>
      <c r="I792" s="235">
        <v>42</v>
      </c>
      <c r="J792" s="235">
        <v>47</v>
      </c>
      <c r="P792" s="147"/>
      <c r="Q792" s="231" t="s">
        <v>788</v>
      </c>
      <c r="S792" s="229">
        <v>2</v>
      </c>
      <c r="T792" s="229">
        <v>8</v>
      </c>
      <c r="U792" s="50">
        <v>1</v>
      </c>
      <c r="V792" s="50">
        <v>900</v>
      </c>
    </row>
    <row r="793" spans="1:22" x14ac:dyDescent="0.2">
      <c r="A793" s="50">
        <v>791</v>
      </c>
      <c r="B793" s="232">
        <v>44049</v>
      </c>
      <c r="C793" s="233">
        <v>30</v>
      </c>
      <c r="D793" s="234" t="s">
        <v>799</v>
      </c>
      <c r="E793" s="235">
        <v>9</v>
      </c>
      <c r="F793" s="235">
        <v>12</v>
      </c>
      <c r="G793" s="235">
        <v>27</v>
      </c>
      <c r="H793" s="235">
        <v>34</v>
      </c>
      <c r="I793" s="235">
        <v>46</v>
      </c>
      <c r="J793" s="235">
        <v>47</v>
      </c>
      <c r="P793" s="147"/>
      <c r="Q793" s="50">
        <v>3</v>
      </c>
      <c r="S793" s="229">
        <v>2</v>
      </c>
      <c r="T793" s="229">
        <v>0</v>
      </c>
      <c r="U793" s="50">
        <v>1</v>
      </c>
      <c r="V793" s="50">
        <v>800</v>
      </c>
    </row>
    <row r="794" spans="1:22" x14ac:dyDescent="0.2">
      <c r="A794" s="50">
        <v>792</v>
      </c>
      <c r="B794" s="232">
        <v>44049</v>
      </c>
      <c r="C794" s="233">
        <v>30</v>
      </c>
      <c r="D794" s="234" t="s">
        <v>799</v>
      </c>
      <c r="E794" s="235">
        <v>9</v>
      </c>
      <c r="F794" s="235">
        <v>12</v>
      </c>
      <c r="G794" s="235">
        <v>27</v>
      </c>
      <c r="H794" s="235">
        <v>36</v>
      </c>
      <c r="I794" s="235">
        <v>40</v>
      </c>
      <c r="J794" s="235">
        <v>42</v>
      </c>
      <c r="P794" s="147"/>
      <c r="Q794" s="50">
        <v>3</v>
      </c>
      <c r="S794" s="229">
        <v>2</v>
      </c>
      <c r="T794" s="229">
        <v>0</v>
      </c>
      <c r="U794" s="50">
        <v>1</v>
      </c>
      <c r="V794" s="50">
        <v>800</v>
      </c>
    </row>
    <row r="795" spans="1:22" x14ac:dyDescent="0.2">
      <c r="A795" s="50">
        <v>793</v>
      </c>
      <c r="B795" s="232">
        <v>44049</v>
      </c>
      <c r="C795" s="233">
        <v>30</v>
      </c>
      <c r="D795" s="234" t="s">
        <v>799</v>
      </c>
      <c r="E795" s="235">
        <v>9</v>
      </c>
      <c r="F795" s="235">
        <v>12</v>
      </c>
      <c r="G795" s="235">
        <v>27</v>
      </c>
      <c r="H795" s="235">
        <v>36</v>
      </c>
      <c r="I795" s="235">
        <v>40</v>
      </c>
      <c r="J795" s="235">
        <v>46</v>
      </c>
      <c r="P795" s="147"/>
      <c r="Q795" s="50">
        <v>2</v>
      </c>
      <c r="S795" s="229">
        <v>2</v>
      </c>
      <c r="T795" s="229">
        <v>0</v>
      </c>
      <c r="U795" s="50">
        <v>1</v>
      </c>
      <c r="V795" s="50">
        <v>400</v>
      </c>
    </row>
    <row r="796" spans="1:22" x14ac:dyDescent="0.2">
      <c r="A796" s="50">
        <v>794</v>
      </c>
      <c r="B796" s="232">
        <v>44049</v>
      </c>
      <c r="C796" s="233">
        <v>30</v>
      </c>
      <c r="D796" s="234" t="s">
        <v>799</v>
      </c>
      <c r="E796" s="235">
        <v>9</v>
      </c>
      <c r="F796" s="235">
        <v>12</v>
      </c>
      <c r="G796" s="235">
        <v>27</v>
      </c>
      <c r="H796" s="235">
        <v>36</v>
      </c>
      <c r="I796" s="235">
        <v>40</v>
      </c>
      <c r="J796" s="235">
        <v>47</v>
      </c>
      <c r="P796" s="147"/>
      <c r="Q796" s="50">
        <v>3</v>
      </c>
      <c r="S796" s="229">
        <v>2</v>
      </c>
      <c r="T796" s="229">
        <v>0</v>
      </c>
      <c r="U796" s="50">
        <v>1</v>
      </c>
      <c r="V796" s="50">
        <v>800</v>
      </c>
    </row>
    <row r="797" spans="1:22" x14ac:dyDescent="0.2">
      <c r="A797" s="50">
        <v>795</v>
      </c>
      <c r="B797" s="232">
        <v>44049</v>
      </c>
      <c r="C797" s="233">
        <v>30</v>
      </c>
      <c r="D797" s="234" t="s">
        <v>799</v>
      </c>
      <c r="E797" s="235">
        <v>9</v>
      </c>
      <c r="F797" s="235">
        <v>12</v>
      </c>
      <c r="G797" s="235">
        <v>27</v>
      </c>
      <c r="H797" s="235">
        <v>36</v>
      </c>
      <c r="I797" s="235">
        <v>42</v>
      </c>
      <c r="J797" s="235">
        <v>46</v>
      </c>
      <c r="P797" s="147"/>
      <c r="Q797" s="50">
        <v>3</v>
      </c>
      <c r="S797" s="229">
        <v>2</v>
      </c>
      <c r="T797" s="229">
        <v>0</v>
      </c>
      <c r="U797" s="50">
        <v>1</v>
      </c>
      <c r="V797" s="50">
        <v>800</v>
      </c>
    </row>
    <row r="798" spans="1:22" x14ac:dyDescent="0.2">
      <c r="A798" s="50">
        <v>796</v>
      </c>
      <c r="B798" s="232">
        <v>44049</v>
      </c>
      <c r="C798" s="233">
        <v>30</v>
      </c>
      <c r="D798" s="234" t="s">
        <v>799</v>
      </c>
      <c r="E798" s="235">
        <v>9</v>
      </c>
      <c r="F798" s="235">
        <v>12</v>
      </c>
      <c r="G798" s="235">
        <v>27</v>
      </c>
      <c r="H798" s="235">
        <v>36</v>
      </c>
      <c r="I798" s="235">
        <v>42</v>
      </c>
      <c r="J798" s="235">
        <v>47</v>
      </c>
      <c r="P798" s="147"/>
      <c r="Q798" s="231" t="s">
        <v>788</v>
      </c>
      <c r="S798" s="229">
        <v>2</v>
      </c>
      <c r="T798" s="229">
        <v>8</v>
      </c>
      <c r="U798" s="50">
        <v>1</v>
      </c>
      <c r="V798" s="50">
        <v>900</v>
      </c>
    </row>
    <row r="799" spans="1:22" x14ac:dyDescent="0.2">
      <c r="A799" s="50">
        <v>797</v>
      </c>
      <c r="B799" s="232">
        <v>44049</v>
      </c>
      <c r="C799" s="233">
        <v>30</v>
      </c>
      <c r="D799" s="234" t="s">
        <v>799</v>
      </c>
      <c r="E799" s="235">
        <v>9</v>
      </c>
      <c r="F799" s="235">
        <v>12</v>
      </c>
      <c r="G799" s="235">
        <v>27</v>
      </c>
      <c r="H799" s="235">
        <v>36</v>
      </c>
      <c r="I799" s="235">
        <v>46</v>
      </c>
      <c r="J799" s="235">
        <v>47</v>
      </c>
      <c r="P799" s="147"/>
      <c r="Q799" s="50">
        <v>3</v>
      </c>
      <c r="S799" s="229">
        <v>2</v>
      </c>
      <c r="T799" s="229">
        <v>0</v>
      </c>
      <c r="U799" s="50">
        <v>1</v>
      </c>
      <c r="V799" s="50">
        <v>800</v>
      </c>
    </row>
    <row r="800" spans="1:22" x14ac:dyDescent="0.2">
      <c r="A800" s="50">
        <v>798</v>
      </c>
      <c r="B800" s="232">
        <v>44049</v>
      </c>
      <c r="C800" s="233">
        <v>30</v>
      </c>
      <c r="D800" s="234" t="s">
        <v>799</v>
      </c>
      <c r="E800" s="235">
        <v>9</v>
      </c>
      <c r="F800" s="235">
        <v>12</v>
      </c>
      <c r="G800" s="235">
        <v>34</v>
      </c>
      <c r="H800" s="235">
        <v>36</v>
      </c>
      <c r="I800" s="235">
        <v>40</v>
      </c>
      <c r="J800" s="235">
        <v>47</v>
      </c>
      <c r="P800" s="147"/>
      <c r="Q800" s="50">
        <v>2</v>
      </c>
      <c r="S800" s="229">
        <v>2</v>
      </c>
      <c r="T800" s="229">
        <v>0</v>
      </c>
      <c r="U800" s="50">
        <v>1</v>
      </c>
      <c r="V800" s="50">
        <v>400</v>
      </c>
    </row>
    <row r="801" spans="1:22" x14ac:dyDescent="0.2">
      <c r="A801" s="50">
        <v>799</v>
      </c>
      <c r="B801" s="232">
        <v>44049</v>
      </c>
      <c r="C801" s="233">
        <v>30</v>
      </c>
      <c r="D801" s="234" t="s">
        <v>799</v>
      </c>
      <c r="E801" s="235">
        <v>9</v>
      </c>
      <c r="F801" s="235">
        <v>12</v>
      </c>
      <c r="G801" s="235">
        <v>34</v>
      </c>
      <c r="H801" s="235">
        <v>36</v>
      </c>
      <c r="I801" s="235">
        <v>42</v>
      </c>
      <c r="J801" s="235">
        <v>47</v>
      </c>
      <c r="P801" s="147"/>
      <c r="Q801" s="231" t="s">
        <v>788</v>
      </c>
      <c r="S801" s="229">
        <v>2</v>
      </c>
      <c r="T801" s="229">
        <v>8</v>
      </c>
      <c r="U801" s="50">
        <v>1</v>
      </c>
      <c r="V801" s="50">
        <v>800</v>
      </c>
    </row>
    <row r="802" spans="1:22" x14ac:dyDescent="0.2">
      <c r="A802" s="50">
        <v>800</v>
      </c>
      <c r="B802" s="232">
        <v>44049</v>
      </c>
      <c r="C802" s="233">
        <v>30</v>
      </c>
      <c r="D802" s="234" t="s">
        <v>799</v>
      </c>
      <c r="E802" s="235">
        <v>9</v>
      </c>
      <c r="F802" s="235">
        <v>12</v>
      </c>
      <c r="G802" s="235">
        <v>34</v>
      </c>
      <c r="H802" s="235">
        <v>36</v>
      </c>
      <c r="I802" s="235">
        <v>46</v>
      </c>
      <c r="J802" s="235">
        <v>47</v>
      </c>
      <c r="P802" s="147"/>
      <c r="Q802" s="50">
        <v>2</v>
      </c>
      <c r="S802" s="229">
        <v>2</v>
      </c>
      <c r="T802" s="229">
        <v>0</v>
      </c>
      <c r="U802" s="50">
        <v>1</v>
      </c>
      <c r="V802" s="50">
        <v>400</v>
      </c>
    </row>
    <row r="803" spans="1:22" x14ac:dyDescent="0.2">
      <c r="A803" s="50">
        <v>801</v>
      </c>
      <c r="B803" s="232">
        <v>44049</v>
      </c>
      <c r="C803" s="233">
        <v>30</v>
      </c>
      <c r="D803" s="234" t="s">
        <v>799</v>
      </c>
      <c r="E803" s="235">
        <v>9</v>
      </c>
      <c r="F803" s="235">
        <v>13</v>
      </c>
      <c r="G803" s="235">
        <v>14</v>
      </c>
      <c r="H803" s="235">
        <v>27</v>
      </c>
      <c r="I803" s="235">
        <v>34</v>
      </c>
      <c r="J803" s="235">
        <v>36</v>
      </c>
      <c r="P803" s="147"/>
      <c r="Q803" s="50">
        <v>2</v>
      </c>
      <c r="S803" s="229">
        <v>2</v>
      </c>
      <c r="T803" s="229">
        <v>0</v>
      </c>
      <c r="U803" s="50">
        <v>1</v>
      </c>
      <c r="V803" s="50">
        <v>400</v>
      </c>
    </row>
    <row r="804" spans="1:22" x14ac:dyDescent="0.2">
      <c r="A804" s="50">
        <v>802</v>
      </c>
      <c r="B804" s="232">
        <v>44049</v>
      </c>
      <c r="C804" s="233">
        <v>30</v>
      </c>
      <c r="D804" s="234" t="s">
        <v>799</v>
      </c>
      <c r="E804" s="235">
        <v>9</v>
      </c>
      <c r="F804" s="235">
        <v>13</v>
      </c>
      <c r="G804" s="235">
        <v>14</v>
      </c>
      <c r="H804" s="235">
        <v>27</v>
      </c>
      <c r="I804" s="235">
        <v>34</v>
      </c>
      <c r="J804" s="235">
        <v>40</v>
      </c>
      <c r="P804" s="147"/>
      <c r="Q804" s="50">
        <v>2</v>
      </c>
      <c r="S804" s="229">
        <v>2</v>
      </c>
      <c r="T804" s="229">
        <v>0</v>
      </c>
      <c r="U804" s="50">
        <v>1</v>
      </c>
      <c r="V804" s="50">
        <v>400</v>
      </c>
    </row>
    <row r="805" spans="1:22" x14ac:dyDescent="0.2">
      <c r="A805" s="50">
        <v>803</v>
      </c>
      <c r="B805" s="232">
        <v>44049</v>
      </c>
      <c r="C805" s="233">
        <v>30</v>
      </c>
      <c r="D805" s="234" t="s">
        <v>799</v>
      </c>
      <c r="E805" s="235">
        <v>9</v>
      </c>
      <c r="F805" s="235">
        <v>13</v>
      </c>
      <c r="G805" s="235">
        <v>14</v>
      </c>
      <c r="H805" s="235">
        <v>27</v>
      </c>
      <c r="I805" s="235">
        <v>34</v>
      </c>
      <c r="J805" s="235">
        <v>42</v>
      </c>
      <c r="P805" s="147"/>
      <c r="Q805" s="50">
        <v>3</v>
      </c>
      <c r="S805" s="229">
        <v>2</v>
      </c>
      <c r="T805" s="229">
        <v>0</v>
      </c>
      <c r="U805" s="50">
        <v>1</v>
      </c>
      <c r="V805" s="50">
        <v>800</v>
      </c>
    </row>
    <row r="806" spans="1:22" x14ac:dyDescent="0.2">
      <c r="A806" s="50">
        <v>804</v>
      </c>
      <c r="B806" s="232">
        <v>44049</v>
      </c>
      <c r="C806" s="233">
        <v>30</v>
      </c>
      <c r="D806" s="234" t="s">
        <v>799</v>
      </c>
      <c r="E806" s="235">
        <v>9</v>
      </c>
      <c r="F806" s="235">
        <v>13</v>
      </c>
      <c r="G806" s="235">
        <v>14</v>
      </c>
      <c r="H806" s="235">
        <v>27</v>
      </c>
      <c r="I806" s="235">
        <v>34</v>
      </c>
      <c r="J806" s="235">
        <v>46</v>
      </c>
      <c r="P806" s="147"/>
      <c r="Q806" s="50">
        <v>2</v>
      </c>
      <c r="S806" s="229">
        <v>2</v>
      </c>
      <c r="T806" s="229">
        <v>0</v>
      </c>
      <c r="U806" s="50">
        <v>1</v>
      </c>
      <c r="V806" s="50">
        <v>400</v>
      </c>
    </row>
    <row r="807" spans="1:22" x14ac:dyDescent="0.2">
      <c r="A807" s="50">
        <v>805</v>
      </c>
      <c r="B807" s="232">
        <v>44049</v>
      </c>
      <c r="C807" s="233">
        <v>30</v>
      </c>
      <c r="D807" s="234" t="s">
        <v>799</v>
      </c>
      <c r="E807" s="235">
        <v>9</v>
      </c>
      <c r="F807" s="235">
        <v>13</v>
      </c>
      <c r="G807" s="235">
        <v>14</v>
      </c>
      <c r="H807" s="235">
        <v>27</v>
      </c>
      <c r="I807" s="235">
        <v>34</v>
      </c>
      <c r="J807" s="235">
        <v>47</v>
      </c>
      <c r="P807" s="147"/>
      <c r="Q807" s="50">
        <v>3</v>
      </c>
      <c r="S807" s="229">
        <v>2</v>
      </c>
      <c r="T807" s="229">
        <v>0</v>
      </c>
      <c r="U807" s="50">
        <v>1</v>
      </c>
      <c r="V807" s="50">
        <v>800</v>
      </c>
    </row>
    <row r="808" spans="1:22" x14ac:dyDescent="0.2">
      <c r="A808" s="50">
        <v>806</v>
      </c>
      <c r="B808" s="232">
        <v>44049</v>
      </c>
      <c r="C808" s="233">
        <v>30</v>
      </c>
      <c r="D808" s="234" t="s">
        <v>799</v>
      </c>
      <c r="E808" s="235">
        <v>9</v>
      </c>
      <c r="F808" s="235">
        <v>13</v>
      </c>
      <c r="G808" s="235">
        <v>14</v>
      </c>
      <c r="H808" s="235">
        <v>27</v>
      </c>
      <c r="I808" s="235">
        <v>36</v>
      </c>
      <c r="J808" s="235">
        <v>40</v>
      </c>
      <c r="P808" s="147"/>
      <c r="Q808" s="50">
        <v>2</v>
      </c>
      <c r="S808" s="229">
        <v>2</v>
      </c>
      <c r="T808" s="229">
        <v>0</v>
      </c>
      <c r="U808" s="50">
        <v>1</v>
      </c>
      <c r="V808" s="50">
        <v>400</v>
      </c>
    </row>
    <row r="809" spans="1:22" x14ac:dyDescent="0.2">
      <c r="A809" s="50">
        <v>807</v>
      </c>
      <c r="B809" s="232">
        <v>44049</v>
      </c>
      <c r="C809" s="233">
        <v>30</v>
      </c>
      <c r="D809" s="234" t="s">
        <v>799</v>
      </c>
      <c r="E809" s="235">
        <v>9</v>
      </c>
      <c r="F809" s="235">
        <v>13</v>
      </c>
      <c r="G809" s="235">
        <v>14</v>
      </c>
      <c r="H809" s="235">
        <v>27</v>
      </c>
      <c r="I809" s="235">
        <v>36</v>
      </c>
      <c r="J809" s="235">
        <v>42</v>
      </c>
      <c r="P809" s="147"/>
      <c r="Q809" s="50">
        <v>3</v>
      </c>
      <c r="S809" s="229">
        <v>2</v>
      </c>
      <c r="T809" s="229">
        <v>0</v>
      </c>
      <c r="U809" s="50">
        <v>1</v>
      </c>
      <c r="V809" s="50">
        <v>800</v>
      </c>
    </row>
    <row r="810" spans="1:22" x14ac:dyDescent="0.2">
      <c r="A810" s="50">
        <v>808</v>
      </c>
      <c r="B810" s="232">
        <v>44049</v>
      </c>
      <c r="C810" s="233">
        <v>30</v>
      </c>
      <c r="D810" s="234" t="s">
        <v>799</v>
      </c>
      <c r="E810" s="235">
        <v>9</v>
      </c>
      <c r="F810" s="235">
        <v>13</v>
      </c>
      <c r="G810" s="235">
        <v>14</v>
      </c>
      <c r="H810" s="235">
        <v>27</v>
      </c>
      <c r="I810" s="235">
        <v>36</v>
      </c>
      <c r="J810" s="235">
        <v>46</v>
      </c>
      <c r="P810" s="147"/>
      <c r="Q810" s="50">
        <v>2</v>
      </c>
      <c r="S810" s="229">
        <v>2</v>
      </c>
      <c r="T810" s="229">
        <v>0</v>
      </c>
      <c r="U810" s="50">
        <v>1</v>
      </c>
      <c r="V810" s="50">
        <v>400</v>
      </c>
    </row>
    <row r="811" spans="1:22" x14ac:dyDescent="0.2">
      <c r="A811" s="50">
        <v>809</v>
      </c>
      <c r="B811" s="232">
        <v>44049</v>
      </c>
      <c r="C811" s="233">
        <v>30</v>
      </c>
      <c r="D811" s="234" t="s">
        <v>799</v>
      </c>
      <c r="E811" s="235">
        <v>9</v>
      </c>
      <c r="F811" s="235">
        <v>13</v>
      </c>
      <c r="G811" s="235">
        <v>14</v>
      </c>
      <c r="H811" s="235">
        <v>27</v>
      </c>
      <c r="I811" s="235">
        <v>36</v>
      </c>
      <c r="J811" s="235">
        <v>47</v>
      </c>
      <c r="P811" s="147"/>
      <c r="Q811" s="50">
        <v>3</v>
      </c>
      <c r="S811" s="229">
        <v>2</v>
      </c>
      <c r="T811" s="229">
        <v>0</v>
      </c>
      <c r="U811" s="50">
        <v>1</v>
      </c>
      <c r="V811" s="50">
        <v>800</v>
      </c>
    </row>
    <row r="812" spans="1:22" x14ac:dyDescent="0.2">
      <c r="A812" s="50">
        <v>810</v>
      </c>
      <c r="B812" s="232">
        <v>44049</v>
      </c>
      <c r="C812" s="233">
        <v>30</v>
      </c>
      <c r="D812" s="234" t="s">
        <v>799</v>
      </c>
      <c r="E812" s="235">
        <v>9</v>
      </c>
      <c r="F812" s="235">
        <v>13</v>
      </c>
      <c r="G812" s="235">
        <v>14</v>
      </c>
      <c r="H812" s="235">
        <v>27</v>
      </c>
      <c r="I812" s="235">
        <v>40</v>
      </c>
      <c r="J812" s="235">
        <v>42</v>
      </c>
      <c r="P812" s="147"/>
      <c r="Q812" s="50">
        <v>3</v>
      </c>
      <c r="S812" s="229">
        <v>2</v>
      </c>
      <c r="T812" s="229">
        <v>0</v>
      </c>
      <c r="U812" s="50">
        <v>1</v>
      </c>
      <c r="V812" s="50">
        <v>800</v>
      </c>
    </row>
    <row r="813" spans="1:22" x14ac:dyDescent="0.2">
      <c r="A813" s="50">
        <v>811</v>
      </c>
      <c r="B813" s="232">
        <v>44049</v>
      </c>
      <c r="C813" s="233">
        <v>30</v>
      </c>
      <c r="D813" s="234" t="s">
        <v>799</v>
      </c>
      <c r="E813" s="235">
        <v>9</v>
      </c>
      <c r="F813" s="235">
        <v>13</v>
      </c>
      <c r="G813" s="235">
        <v>14</v>
      </c>
      <c r="H813" s="235">
        <v>27</v>
      </c>
      <c r="I813" s="235">
        <v>40</v>
      </c>
      <c r="J813" s="235">
        <v>46</v>
      </c>
      <c r="P813" s="147"/>
      <c r="Q813" s="50">
        <v>2</v>
      </c>
      <c r="S813" s="229">
        <v>2</v>
      </c>
      <c r="T813" s="229">
        <v>0</v>
      </c>
      <c r="U813" s="50">
        <v>1</v>
      </c>
      <c r="V813" s="50">
        <v>400</v>
      </c>
    </row>
    <row r="814" spans="1:22" x14ac:dyDescent="0.2">
      <c r="A814" s="50">
        <v>812</v>
      </c>
      <c r="B814" s="232">
        <v>44049</v>
      </c>
      <c r="C814" s="233">
        <v>30</v>
      </c>
      <c r="D814" s="234" t="s">
        <v>799</v>
      </c>
      <c r="E814" s="235">
        <v>9</v>
      </c>
      <c r="F814" s="235">
        <v>13</v>
      </c>
      <c r="G814" s="235">
        <v>14</v>
      </c>
      <c r="H814" s="235">
        <v>27</v>
      </c>
      <c r="I814" s="235">
        <v>40</v>
      </c>
      <c r="J814" s="235">
        <v>47</v>
      </c>
      <c r="P814" s="147"/>
      <c r="Q814" s="50">
        <v>3</v>
      </c>
      <c r="S814" s="229">
        <v>2</v>
      </c>
      <c r="T814" s="229">
        <v>0</v>
      </c>
      <c r="U814" s="50">
        <v>1</v>
      </c>
      <c r="V814" s="50">
        <v>800</v>
      </c>
    </row>
    <row r="815" spans="1:22" x14ac:dyDescent="0.2">
      <c r="A815" s="50">
        <v>813</v>
      </c>
      <c r="B815" s="232">
        <v>44049</v>
      </c>
      <c r="C815" s="233">
        <v>30</v>
      </c>
      <c r="D815" s="234" t="s">
        <v>799</v>
      </c>
      <c r="E815" s="235">
        <v>9</v>
      </c>
      <c r="F815" s="235">
        <v>13</v>
      </c>
      <c r="G815" s="235">
        <v>14</v>
      </c>
      <c r="H815" s="235">
        <v>27</v>
      </c>
      <c r="I815" s="235">
        <v>42</v>
      </c>
      <c r="J815" s="235">
        <v>46</v>
      </c>
      <c r="P815" s="147"/>
      <c r="Q815" s="50">
        <v>3</v>
      </c>
      <c r="S815" s="229">
        <v>2</v>
      </c>
      <c r="T815" s="229">
        <v>0</v>
      </c>
      <c r="U815" s="50">
        <v>1</v>
      </c>
      <c r="V815" s="50">
        <v>800</v>
      </c>
    </row>
    <row r="816" spans="1:22" x14ac:dyDescent="0.2">
      <c r="A816" s="50">
        <v>814</v>
      </c>
      <c r="B816" s="232">
        <v>44049</v>
      </c>
      <c r="C816" s="233">
        <v>30</v>
      </c>
      <c r="D816" s="234" t="s">
        <v>799</v>
      </c>
      <c r="E816" s="235">
        <v>9</v>
      </c>
      <c r="F816" s="235">
        <v>13</v>
      </c>
      <c r="G816" s="235">
        <v>14</v>
      </c>
      <c r="H816" s="235">
        <v>27</v>
      </c>
      <c r="I816" s="235">
        <v>42</v>
      </c>
      <c r="J816" s="235">
        <v>47</v>
      </c>
      <c r="P816" s="147"/>
      <c r="Q816" s="231" t="s">
        <v>788</v>
      </c>
      <c r="S816" s="229">
        <v>2</v>
      </c>
      <c r="T816" s="229">
        <v>8</v>
      </c>
      <c r="U816" s="50">
        <v>1</v>
      </c>
      <c r="V816" s="50">
        <v>900</v>
      </c>
    </row>
    <row r="817" spans="1:22" x14ac:dyDescent="0.2">
      <c r="A817" s="50">
        <v>815</v>
      </c>
      <c r="B817" s="232">
        <v>44049</v>
      </c>
      <c r="C817" s="233">
        <v>30</v>
      </c>
      <c r="D817" s="234" t="s">
        <v>799</v>
      </c>
      <c r="E817" s="235">
        <v>9</v>
      </c>
      <c r="F817" s="235">
        <v>13</v>
      </c>
      <c r="G817" s="235">
        <v>14</v>
      </c>
      <c r="H817" s="235">
        <v>27</v>
      </c>
      <c r="I817" s="235">
        <v>46</v>
      </c>
      <c r="J817" s="235">
        <v>47</v>
      </c>
      <c r="P817" s="147"/>
      <c r="Q817" s="50">
        <v>3</v>
      </c>
      <c r="S817" s="229">
        <v>2</v>
      </c>
      <c r="T817" s="229">
        <v>0</v>
      </c>
      <c r="U817" s="50">
        <v>1</v>
      </c>
      <c r="V817" s="50">
        <v>800</v>
      </c>
    </row>
    <row r="818" spans="1:22" x14ac:dyDescent="0.2">
      <c r="A818" s="50">
        <v>816</v>
      </c>
      <c r="B818" s="232">
        <v>44049</v>
      </c>
      <c r="C818" s="233">
        <v>30</v>
      </c>
      <c r="D818" s="234" t="s">
        <v>799</v>
      </c>
      <c r="E818" s="235">
        <v>9</v>
      </c>
      <c r="F818" s="235">
        <v>13</v>
      </c>
      <c r="G818" s="235">
        <v>14</v>
      </c>
      <c r="H818" s="235">
        <v>34</v>
      </c>
      <c r="I818" s="235">
        <v>36</v>
      </c>
      <c r="J818" s="235">
        <v>40</v>
      </c>
      <c r="P818" s="147"/>
      <c r="Q818" s="50">
        <v>1</v>
      </c>
      <c r="S818" s="229">
        <v>2</v>
      </c>
      <c r="T818" s="229">
        <v>0</v>
      </c>
      <c r="U818" s="50">
        <v>1</v>
      </c>
      <c r="V818" s="50">
        <v>200</v>
      </c>
    </row>
    <row r="819" spans="1:22" x14ac:dyDescent="0.2">
      <c r="A819" s="50">
        <v>817</v>
      </c>
      <c r="B819" s="232">
        <v>44049</v>
      </c>
      <c r="C819" s="233">
        <v>30</v>
      </c>
      <c r="D819" s="234" t="s">
        <v>799</v>
      </c>
      <c r="E819" s="235">
        <v>9</v>
      </c>
      <c r="F819" s="235">
        <v>13</v>
      </c>
      <c r="G819" s="235">
        <v>14</v>
      </c>
      <c r="H819" s="235">
        <v>34</v>
      </c>
      <c r="I819" s="235">
        <v>36</v>
      </c>
      <c r="J819" s="235">
        <v>42</v>
      </c>
      <c r="P819" s="147"/>
      <c r="Q819" s="50">
        <v>2</v>
      </c>
      <c r="S819" s="229">
        <v>2</v>
      </c>
      <c r="T819" s="229">
        <v>0</v>
      </c>
      <c r="U819" s="50">
        <v>1</v>
      </c>
      <c r="V819" s="50">
        <v>400</v>
      </c>
    </row>
    <row r="820" spans="1:22" x14ac:dyDescent="0.2">
      <c r="A820" s="50">
        <v>818</v>
      </c>
      <c r="B820" s="232">
        <v>44049</v>
      </c>
      <c r="C820" s="233">
        <v>30</v>
      </c>
      <c r="D820" s="234" t="s">
        <v>799</v>
      </c>
      <c r="E820" s="235">
        <v>9</v>
      </c>
      <c r="F820" s="235">
        <v>13</v>
      </c>
      <c r="G820" s="235">
        <v>14</v>
      </c>
      <c r="H820" s="235">
        <v>34</v>
      </c>
      <c r="I820" s="235">
        <v>36</v>
      </c>
      <c r="J820" s="235">
        <v>46</v>
      </c>
      <c r="P820" s="147"/>
      <c r="Q820" s="50">
        <v>1</v>
      </c>
      <c r="S820" s="229">
        <v>2</v>
      </c>
      <c r="T820" s="229">
        <v>0</v>
      </c>
      <c r="U820" s="50">
        <v>1</v>
      </c>
      <c r="V820" s="50">
        <v>200</v>
      </c>
    </row>
    <row r="821" spans="1:22" x14ac:dyDescent="0.2">
      <c r="A821" s="50">
        <v>819</v>
      </c>
      <c r="B821" s="232">
        <v>44049</v>
      </c>
      <c r="C821" s="233">
        <v>30</v>
      </c>
      <c r="D821" s="234" t="s">
        <v>799</v>
      </c>
      <c r="E821" s="235">
        <v>9</v>
      </c>
      <c r="F821" s="235">
        <v>13</v>
      </c>
      <c r="G821" s="235">
        <v>14</v>
      </c>
      <c r="H821" s="235">
        <v>34</v>
      </c>
      <c r="I821" s="235">
        <v>36</v>
      </c>
      <c r="J821" s="235">
        <v>47</v>
      </c>
      <c r="P821" s="147"/>
      <c r="Q821" s="50">
        <v>2</v>
      </c>
      <c r="S821" s="229">
        <v>2</v>
      </c>
      <c r="T821" s="229">
        <v>0</v>
      </c>
      <c r="U821" s="50">
        <v>1</v>
      </c>
      <c r="V821" s="50">
        <v>400</v>
      </c>
    </row>
    <row r="822" spans="1:22" x14ac:dyDescent="0.2">
      <c r="A822" s="50">
        <v>820</v>
      </c>
      <c r="B822" s="232">
        <v>44049</v>
      </c>
      <c r="C822" s="233">
        <v>30</v>
      </c>
      <c r="D822" s="234" t="s">
        <v>799</v>
      </c>
      <c r="E822" s="235">
        <v>9</v>
      </c>
      <c r="F822" s="235">
        <v>13</v>
      </c>
      <c r="G822" s="235">
        <v>14</v>
      </c>
      <c r="H822" s="235">
        <v>34</v>
      </c>
      <c r="I822" s="235">
        <v>40</v>
      </c>
      <c r="J822" s="235">
        <v>42</v>
      </c>
      <c r="P822" s="147"/>
      <c r="Q822" s="50">
        <v>2</v>
      </c>
      <c r="S822" s="229">
        <v>2</v>
      </c>
      <c r="T822" s="229">
        <v>0</v>
      </c>
      <c r="U822" s="50">
        <v>1</v>
      </c>
      <c r="V822" s="50">
        <v>400</v>
      </c>
    </row>
    <row r="823" spans="1:22" x14ac:dyDescent="0.2">
      <c r="A823" s="50">
        <v>821</v>
      </c>
      <c r="B823" s="232">
        <v>44049</v>
      </c>
      <c r="C823" s="233">
        <v>30</v>
      </c>
      <c r="D823" s="234" t="s">
        <v>799</v>
      </c>
      <c r="E823" s="235">
        <v>9</v>
      </c>
      <c r="F823" s="235">
        <v>13</v>
      </c>
      <c r="G823" s="235">
        <v>14</v>
      </c>
      <c r="H823" s="235">
        <v>34</v>
      </c>
      <c r="I823" s="235">
        <v>40</v>
      </c>
      <c r="J823" s="235">
        <v>46</v>
      </c>
      <c r="P823" s="147"/>
      <c r="Q823" s="50">
        <v>1</v>
      </c>
      <c r="S823" s="229">
        <v>2</v>
      </c>
      <c r="T823" s="229">
        <v>0</v>
      </c>
      <c r="U823" s="50">
        <v>1</v>
      </c>
      <c r="V823" s="50">
        <v>200</v>
      </c>
    </row>
    <row r="824" spans="1:22" x14ac:dyDescent="0.2">
      <c r="A824" s="50">
        <v>822</v>
      </c>
      <c r="B824" s="232">
        <v>44049</v>
      </c>
      <c r="C824" s="233">
        <v>30</v>
      </c>
      <c r="D824" s="234" t="s">
        <v>799</v>
      </c>
      <c r="E824" s="235">
        <v>9</v>
      </c>
      <c r="F824" s="235">
        <v>13</v>
      </c>
      <c r="G824" s="235">
        <v>14</v>
      </c>
      <c r="H824" s="235">
        <v>34</v>
      </c>
      <c r="I824" s="235">
        <v>40</v>
      </c>
      <c r="J824" s="235">
        <v>47</v>
      </c>
      <c r="P824" s="147"/>
      <c r="Q824" s="50">
        <v>2</v>
      </c>
      <c r="S824" s="229">
        <v>2</v>
      </c>
      <c r="T824" s="229">
        <v>0</v>
      </c>
      <c r="U824" s="50">
        <v>1</v>
      </c>
      <c r="V824" s="50">
        <v>400</v>
      </c>
    </row>
    <row r="825" spans="1:22" x14ac:dyDescent="0.2">
      <c r="A825" s="50">
        <v>823</v>
      </c>
      <c r="B825" s="232">
        <v>44049</v>
      </c>
      <c r="C825" s="233">
        <v>30</v>
      </c>
      <c r="D825" s="234" t="s">
        <v>799</v>
      </c>
      <c r="E825" s="235">
        <v>9</v>
      </c>
      <c r="F825" s="235">
        <v>13</v>
      </c>
      <c r="G825" s="235">
        <v>14</v>
      </c>
      <c r="H825" s="235">
        <v>34</v>
      </c>
      <c r="I825" s="235">
        <v>42</v>
      </c>
      <c r="J825" s="235">
        <v>46</v>
      </c>
      <c r="P825" s="147"/>
      <c r="Q825" s="50">
        <v>2</v>
      </c>
      <c r="S825" s="229">
        <v>2</v>
      </c>
      <c r="T825" s="229">
        <v>0</v>
      </c>
      <c r="U825" s="50">
        <v>1</v>
      </c>
      <c r="V825" s="50">
        <v>400</v>
      </c>
    </row>
    <row r="826" spans="1:22" x14ac:dyDescent="0.2">
      <c r="A826" s="50">
        <v>824</v>
      </c>
      <c r="B826" s="232">
        <v>44049</v>
      </c>
      <c r="C826" s="233">
        <v>30</v>
      </c>
      <c r="D826" s="234" t="s">
        <v>799</v>
      </c>
      <c r="E826" s="235">
        <v>9</v>
      </c>
      <c r="F826" s="235">
        <v>13</v>
      </c>
      <c r="G826" s="235">
        <v>14</v>
      </c>
      <c r="H826" s="235">
        <v>34</v>
      </c>
      <c r="I826" s="235">
        <v>42</v>
      </c>
      <c r="J826" s="235">
        <v>47</v>
      </c>
      <c r="P826" s="147"/>
      <c r="Q826" s="231" t="s">
        <v>788</v>
      </c>
      <c r="S826" s="229">
        <v>2</v>
      </c>
      <c r="T826" s="229">
        <v>8</v>
      </c>
      <c r="U826" s="50">
        <v>1</v>
      </c>
      <c r="V826" s="50">
        <v>800</v>
      </c>
    </row>
    <row r="827" spans="1:22" x14ac:dyDescent="0.2">
      <c r="A827" s="50">
        <v>825</v>
      </c>
      <c r="B827" s="232">
        <v>44049</v>
      </c>
      <c r="C827" s="233">
        <v>30</v>
      </c>
      <c r="D827" s="234" t="s">
        <v>799</v>
      </c>
      <c r="E827" s="235">
        <v>9</v>
      </c>
      <c r="F827" s="235">
        <v>13</v>
      </c>
      <c r="G827" s="235">
        <v>14</v>
      </c>
      <c r="H827" s="235">
        <v>34</v>
      </c>
      <c r="I827" s="235">
        <v>46</v>
      </c>
      <c r="J827" s="235">
        <v>47</v>
      </c>
      <c r="P827" s="147"/>
      <c r="Q827" s="50">
        <v>2</v>
      </c>
      <c r="S827" s="229">
        <v>2</v>
      </c>
      <c r="T827" s="229">
        <v>0</v>
      </c>
      <c r="U827" s="50">
        <v>1</v>
      </c>
      <c r="V827" s="50">
        <v>400</v>
      </c>
    </row>
    <row r="828" spans="1:22" x14ac:dyDescent="0.2">
      <c r="A828" s="50">
        <v>826</v>
      </c>
      <c r="B828" s="232">
        <v>44049</v>
      </c>
      <c r="C828" s="233">
        <v>30</v>
      </c>
      <c r="D828" s="234" t="s">
        <v>799</v>
      </c>
      <c r="E828" s="235">
        <v>9</v>
      </c>
      <c r="F828" s="235">
        <v>13</v>
      </c>
      <c r="G828" s="235">
        <v>14</v>
      </c>
      <c r="H828" s="235">
        <v>36</v>
      </c>
      <c r="I828" s="235">
        <v>40</v>
      </c>
      <c r="J828" s="235">
        <v>42</v>
      </c>
      <c r="P828" s="147"/>
      <c r="Q828" s="50">
        <v>2</v>
      </c>
      <c r="S828" s="229">
        <v>2</v>
      </c>
      <c r="T828" s="229">
        <v>0</v>
      </c>
      <c r="U828" s="50">
        <v>1</v>
      </c>
      <c r="V828" s="50">
        <v>400</v>
      </c>
    </row>
    <row r="829" spans="1:22" x14ac:dyDescent="0.2">
      <c r="A829" s="50">
        <v>827</v>
      </c>
      <c r="B829" s="232">
        <v>44049</v>
      </c>
      <c r="C829" s="233">
        <v>30</v>
      </c>
      <c r="D829" s="234" t="s">
        <v>799</v>
      </c>
      <c r="E829" s="235">
        <v>9</v>
      </c>
      <c r="F829" s="235">
        <v>13</v>
      </c>
      <c r="G829" s="235">
        <v>14</v>
      </c>
      <c r="H829" s="235">
        <v>36</v>
      </c>
      <c r="I829" s="235">
        <v>40</v>
      </c>
      <c r="J829" s="235">
        <v>46</v>
      </c>
      <c r="P829" s="147"/>
      <c r="Q829" s="50">
        <v>1</v>
      </c>
      <c r="S829" s="229">
        <v>2</v>
      </c>
      <c r="T829" s="229">
        <v>0</v>
      </c>
      <c r="U829" s="50">
        <v>1</v>
      </c>
      <c r="V829" s="50">
        <v>200</v>
      </c>
    </row>
    <row r="830" spans="1:22" x14ac:dyDescent="0.2">
      <c r="A830" s="50">
        <v>828</v>
      </c>
      <c r="B830" s="232">
        <v>44049</v>
      </c>
      <c r="C830" s="233">
        <v>30</v>
      </c>
      <c r="D830" s="234" t="s">
        <v>799</v>
      </c>
      <c r="E830" s="235">
        <v>9</v>
      </c>
      <c r="F830" s="235">
        <v>13</v>
      </c>
      <c r="G830" s="235">
        <v>14</v>
      </c>
      <c r="H830" s="235">
        <v>36</v>
      </c>
      <c r="I830" s="235">
        <v>40</v>
      </c>
      <c r="J830" s="235">
        <v>47</v>
      </c>
      <c r="P830" s="147"/>
      <c r="Q830" s="50">
        <v>2</v>
      </c>
      <c r="S830" s="229">
        <v>2</v>
      </c>
      <c r="T830" s="229">
        <v>0</v>
      </c>
      <c r="U830" s="50">
        <v>1</v>
      </c>
      <c r="V830" s="50">
        <v>400</v>
      </c>
    </row>
    <row r="831" spans="1:22" x14ac:dyDescent="0.2">
      <c r="A831" s="50">
        <v>829</v>
      </c>
      <c r="B831" s="232">
        <v>44049</v>
      </c>
      <c r="C831" s="233">
        <v>30</v>
      </c>
      <c r="D831" s="234" t="s">
        <v>799</v>
      </c>
      <c r="E831" s="235">
        <v>9</v>
      </c>
      <c r="F831" s="235">
        <v>13</v>
      </c>
      <c r="G831" s="235">
        <v>14</v>
      </c>
      <c r="H831" s="235">
        <v>36</v>
      </c>
      <c r="I831" s="235">
        <v>42</v>
      </c>
      <c r="J831" s="235">
        <v>46</v>
      </c>
      <c r="P831" s="147"/>
      <c r="Q831" s="50">
        <v>2</v>
      </c>
      <c r="S831" s="229">
        <v>2</v>
      </c>
      <c r="T831" s="229">
        <v>0</v>
      </c>
      <c r="U831" s="50">
        <v>1</v>
      </c>
      <c r="V831" s="50">
        <v>400</v>
      </c>
    </row>
    <row r="832" spans="1:22" x14ac:dyDescent="0.2">
      <c r="A832" s="50">
        <v>830</v>
      </c>
      <c r="B832" s="232">
        <v>44049</v>
      </c>
      <c r="C832" s="233">
        <v>30</v>
      </c>
      <c r="D832" s="234" t="s">
        <v>799</v>
      </c>
      <c r="E832" s="235">
        <v>9</v>
      </c>
      <c r="F832" s="235">
        <v>13</v>
      </c>
      <c r="G832" s="235">
        <v>14</v>
      </c>
      <c r="H832" s="235">
        <v>36</v>
      </c>
      <c r="I832" s="235">
        <v>42</v>
      </c>
      <c r="J832" s="235">
        <v>47</v>
      </c>
      <c r="P832" s="147"/>
      <c r="Q832" s="231" t="s">
        <v>788</v>
      </c>
      <c r="S832" s="229">
        <v>2</v>
      </c>
      <c r="T832" s="229">
        <v>8</v>
      </c>
      <c r="U832" s="50">
        <v>1</v>
      </c>
      <c r="V832" s="50">
        <v>800</v>
      </c>
    </row>
    <row r="833" spans="1:22" x14ac:dyDescent="0.2">
      <c r="A833" s="50">
        <v>831</v>
      </c>
      <c r="B833" s="232">
        <v>44049</v>
      </c>
      <c r="C833" s="233">
        <v>30</v>
      </c>
      <c r="D833" s="234" t="s">
        <v>799</v>
      </c>
      <c r="E833" s="235">
        <v>9</v>
      </c>
      <c r="F833" s="235">
        <v>13</v>
      </c>
      <c r="G833" s="235">
        <v>14</v>
      </c>
      <c r="H833" s="235">
        <v>36</v>
      </c>
      <c r="I833" s="235">
        <v>46</v>
      </c>
      <c r="J833" s="235">
        <v>47</v>
      </c>
      <c r="P833" s="147"/>
      <c r="Q833" s="50">
        <v>2</v>
      </c>
      <c r="S833" s="229">
        <v>2</v>
      </c>
      <c r="T833" s="229">
        <v>0</v>
      </c>
      <c r="U833" s="50">
        <v>1</v>
      </c>
      <c r="V833" s="50">
        <v>400</v>
      </c>
    </row>
    <row r="834" spans="1:22" x14ac:dyDescent="0.2">
      <c r="A834" s="50">
        <v>832</v>
      </c>
      <c r="B834" s="232">
        <v>44049</v>
      </c>
      <c r="C834" s="233">
        <v>30</v>
      </c>
      <c r="D834" s="234" t="s">
        <v>799</v>
      </c>
      <c r="E834" s="235">
        <v>9</v>
      </c>
      <c r="F834" s="235">
        <v>13</v>
      </c>
      <c r="G834" s="235">
        <v>27</v>
      </c>
      <c r="H834" s="235">
        <v>34</v>
      </c>
      <c r="I834" s="235">
        <v>36</v>
      </c>
      <c r="J834" s="235">
        <v>40</v>
      </c>
      <c r="P834" s="147"/>
      <c r="Q834" s="50">
        <v>2</v>
      </c>
      <c r="S834" s="229">
        <v>2</v>
      </c>
      <c r="T834" s="229">
        <v>0</v>
      </c>
      <c r="U834" s="50">
        <v>1</v>
      </c>
      <c r="V834" s="50">
        <v>400</v>
      </c>
    </row>
    <row r="835" spans="1:22" x14ac:dyDescent="0.2">
      <c r="A835" s="50">
        <v>833</v>
      </c>
      <c r="B835" s="232">
        <v>44049</v>
      </c>
      <c r="C835" s="233">
        <v>30</v>
      </c>
      <c r="D835" s="234" t="s">
        <v>799</v>
      </c>
      <c r="E835" s="235">
        <v>9</v>
      </c>
      <c r="F835" s="235">
        <v>13</v>
      </c>
      <c r="G835" s="235">
        <v>27</v>
      </c>
      <c r="H835" s="235">
        <v>34</v>
      </c>
      <c r="I835" s="235">
        <v>36</v>
      </c>
      <c r="J835" s="235">
        <v>42</v>
      </c>
      <c r="P835" s="147"/>
      <c r="Q835" s="50">
        <v>3</v>
      </c>
      <c r="S835" s="229">
        <v>2</v>
      </c>
      <c r="T835" s="229">
        <v>0</v>
      </c>
      <c r="U835" s="50">
        <v>1</v>
      </c>
      <c r="V835" s="50">
        <v>800</v>
      </c>
    </row>
    <row r="836" spans="1:22" x14ac:dyDescent="0.2">
      <c r="A836" s="50">
        <v>834</v>
      </c>
      <c r="B836" s="232">
        <v>44049</v>
      </c>
      <c r="C836" s="233">
        <v>30</v>
      </c>
      <c r="D836" s="234" t="s">
        <v>799</v>
      </c>
      <c r="E836" s="235">
        <v>9</v>
      </c>
      <c r="F836" s="235">
        <v>13</v>
      </c>
      <c r="G836" s="235">
        <v>27</v>
      </c>
      <c r="H836" s="235">
        <v>34</v>
      </c>
      <c r="I836" s="235">
        <v>36</v>
      </c>
      <c r="J836" s="235">
        <v>46</v>
      </c>
      <c r="P836" s="147"/>
      <c r="Q836" s="50">
        <v>2</v>
      </c>
      <c r="S836" s="229">
        <v>2</v>
      </c>
      <c r="T836" s="229">
        <v>0</v>
      </c>
      <c r="U836" s="50">
        <v>1</v>
      </c>
      <c r="V836" s="50">
        <v>400</v>
      </c>
    </row>
    <row r="837" spans="1:22" x14ac:dyDescent="0.2">
      <c r="A837" s="50">
        <v>835</v>
      </c>
      <c r="B837" s="232">
        <v>44049</v>
      </c>
      <c r="C837" s="233">
        <v>30</v>
      </c>
      <c r="D837" s="234" t="s">
        <v>799</v>
      </c>
      <c r="E837" s="235">
        <v>9</v>
      </c>
      <c r="F837" s="235">
        <v>13</v>
      </c>
      <c r="G837" s="235">
        <v>27</v>
      </c>
      <c r="H837" s="235">
        <v>34</v>
      </c>
      <c r="I837" s="235">
        <v>36</v>
      </c>
      <c r="J837" s="235">
        <v>47</v>
      </c>
      <c r="P837" s="147"/>
      <c r="Q837" s="50">
        <v>3</v>
      </c>
      <c r="S837" s="229">
        <v>2</v>
      </c>
      <c r="T837" s="229">
        <v>0</v>
      </c>
      <c r="U837" s="50">
        <v>1</v>
      </c>
      <c r="V837" s="50">
        <v>800</v>
      </c>
    </row>
    <row r="838" spans="1:22" x14ac:dyDescent="0.2">
      <c r="A838" s="50">
        <v>836</v>
      </c>
      <c r="B838" s="232">
        <v>44049</v>
      </c>
      <c r="C838" s="233">
        <v>30</v>
      </c>
      <c r="D838" s="234" t="s">
        <v>799</v>
      </c>
      <c r="E838" s="235">
        <v>9</v>
      </c>
      <c r="F838" s="235">
        <v>13</v>
      </c>
      <c r="G838" s="235">
        <v>27</v>
      </c>
      <c r="H838" s="235">
        <v>34</v>
      </c>
      <c r="I838" s="235">
        <v>40</v>
      </c>
      <c r="J838" s="235">
        <v>42</v>
      </c>
      <c r="P838" s="147"/>
      <c r="Q838" s="50">
        <v>3</v>
      </c>
      <c r="S838" s="229">
        <v>2</v>
      </c>
      <c r="T838" s="229">
        <v>0</v>
      </c>
      <c r="U838" s="50">
        <v>1</v>
      </c>
      <c r="V838" s="50">
        <v>800</v>
      </c>
    </row>
    <row r="839" spans="1:22" x14ac:dyDescent="0.2">
      <c r="A839" s="50">
        <v>837</v>
      </c>
      <c r="B839" s="232">
        <v>44049</v>
      </c>
      <c r="C839" s="233">
        <v>30</v>
      </c>
      <c r="D839" s="234" t="s">
        <v>799</v>
      </c>
      <c r="E839" s="235">
        <v>9</v>
      </c>
      <c r="F839" s="235">
        <v>13</v>
      </c>
      <c r="G839" s="235">
        <v>27</v>
      </c>
      <c r="H839" s="235">
        <v>34</v>
      </c>
      <c r="I839" s="235">
        <v>40</v>
      </c>
      <c r="J839" s="235">
        <v>46</v>
      </c>
      <c r="P839" s="147"/>
      <c r="Q839" s="50">
        <v>2</v>
      </c>
      <c r="S839" s="229">
        <v>2</v>
      </c>
      <c r="T839" s="229">
        <v>0</v>
      </c>
      <c r="U839" s="50">
        <v>1</v>
      </c>
      <c r="V839" s="50">
        <v>400</v>
      </c>
    </row>
    <row r="840" spans="1:22" x14ac:dyDescent="0.2">
      <c r="A840" s="50">
        <v>838</v>
      </c>
      <c r="B840" s="232">
        <v>44049</v>
      </c>
      <c r="C840" s="233">
        <v>30</v>
      </c>
      <c r="D840" s="234" t="s">
        <v>799</v>
      </c>
      <c r="E840" s="235">
        <v>9</v>
      </c>
      <c r="F840" s="235">
        <v>13</v>
      </c>
      <c r="G840" s="235">
        <v>27</v>
      </c>
      <c r="H840" s="235">
        <v>34</v>
      </c>
      <c r="I840" s="235">
        <v>40</v>
      </c>
      <c r="J840" s="235">
        <v>47</v>
      </c>
      <c r="P840" s="147"/>
      <c r="Q840" s="50">
        <v>3</v>
      </c>
      <c r="S840" s="229">
        <v>2</v>
      </c>
      <c r="T840" s="229">
        <v>0</v>
      </c>
      <c r="U840" s="50">
        <v>1</v>
      </c>
      <c r="V840" s="50">
        <v>800</v>
      </c>
    </row>
    <row r="841" spans="1:22" x14ac:dyDescent="0.2">
      <c r="A841" s="50">
        <v>839</v>
      </c>
      <c r="B841" s="232">
        <v>44049</v>
      </c>
      <c r="C841" s="233">
        <v>30</v>
      </c>
      <c r="D841" s="234" t="s">
        <v>799</v>
      </c>
      <c r="E841" s="235">
        <v>9</v>
      </c>
      <c r="F841" s="235">
        <v>13</v>
      </c>
      <c r="G841" s="235">
        <v>27</v>
      </c>
      <c r="H841" s="235">
        <v>34</v>
      </c>
      <c r="I841" s="235">
        <v>42</v>
      </c>
      <c r="J841" s="235">
        <v>46</v>
      </c>
      <c r="P841" s="147"/>
      <c r="Q841" s="50">
        <v>3</v>
      </c>
      <c r="S841" s="229">
        <v>2</v>
      </c>
      <c r="T841" s="229">
        <v>0</v>
      </c>
      <c r="U841" s="50">
        <v>1</v>
      </c>
      <c r="V841" s="50">
        <v>800</v>
      </c>
    </row>
    <row r="842" spans="1:22" x14ac:dyDescent="0.2">
      <c r="A842" s="50">
        <v>840</v>
      </c>
      <c r="B842" s="232">
        <v>44049</v>
      </c>
      <c r="C842" s="233">
        <v>30</v>
      </c>
      <c r="D842" s="234" t="s">
        <v>799</v>
      </c>
      <c r="E842" s="235">
        <v>9</v>
      </c>
      <c r="F842" s="235">
        <v>13</v>
      </c>
      <c r="G842" s="235">
        <v>27</v>
      </c>
      <c r="H842" s="235">
        <v>34</v>
      </c>
      <c r="I842" s="235">
        <v>42</v>
      </c>
      <c r="J842" s="235">
        <v>47</v>
      </c>
      <c r="P842" s="147"/>
      <c r="Q842" s="231" t="s">
        <v>788</v>
      </c>
      <c r="S842" s="229">
        <v>2</v>
      </c>
      <c r="T842" s="229">
        <v>8</v>
      </c>
      <c r="U842" s="50">
        <v>1</v>
      </c>
      <c r="V842" s="50">
        <v>900</v>
      </c>
    </row>
    <row r="843" spans="1:22" x14ac:dyDescent="0.2">
      <c r="A843" s="50">
        <v>841</v>
      </c>
      <c r="B843" s="232">
        <v>44049</v>
      </c>
      <c r="C843" s="233">
        <v>30</v>
      </c>
      <c r="D843" s="234" t="s">
        <v>799</v>
      </c>
      <c r="E843" s="235">
        <v>9</v>
      </c>
      <c r="F843" s="235">
        <v>13</v>
      </c>
      <c r="G843" s="235">
        <v>27</v>
      </c>
      <c r="H843" s="235">
        <v>34</v>
      </c>
      <c r="I843" s="235">
        <v>46</v>
      </c>
      <c r="J843" s="235">
        <v>47</v>
      </c>
      <c r="P843" s="147"/>
      <c r="Q843" s="50">
        <v>3</v>
      </c>
      <c r="S843" s="229">
        <v>2</v>
      </c>
      <c r="T843" s="229">
        <v>0</v>
      </c>
      <c r="U843" s="50">
        <v>1</v>
      </c>
      <c r="V843" s="50">
        <v>800</v>
      </c>
    </row>
    <row r="844" spans="1:22" x14ac:dyDescent="0.2">
      <c r="A844" s="50">
        <v>842</v>
      </c>
      <c r="B844" s="232">
        <v>44049</v>
      </c>
      <c r="C844" s="233">
        <v>30</v>
      </c>
      <c r="D844" s="234" t="s">
        <v>799</v>
      </c>
      <c r="E844" s="235">
        <v>9</v>
      </c>
      <c r="F844" s="235">
        <v>13</v>
      </c>
      <c r="G844" s="235">
        <v>27</v>
      </c>
      <c r="H844" s="235">
        <v>36</v>
      </c>
      <c r="I844" s="235">
        <v>40</v>
      </c>
      <c r="J844" s="235">
        <v>42</v>
      </c>
      <c r="P844" s="147"/>
      <c r="Q844" s="50">
        <v>3</v>
      </c>
      <c r="S844" s="229">
        <v>2</v>
      </c>
      <c r="T844" s="229">
        <v>0</v>
      </c>
      <c r="U844" s="50">
        <v>1</v>
      </c>
      <c r="V844" s="50">
        <v>800</v>
      </c>
    </row>
    <row r="845" spans="1:22" x14ac:dyDescent="0.2">
      <c r="A845" s="50">
        <v>843</v>
      </c>
      <c r="B845" s="232">
        <v>44049</v>
      </c>
      <c r="C845" s="233">
        <v>30</v>
      </c>
      <c r="D845" s="234" t="s">
        <v>799</v>
      </c>
      <c r="E845" s="235">
        <v>9</v>
      </c>
      <c r="F845" s="235">
        <v>13</v>
      </c>
      <c r="G845" s="235">
        <v>27</v>
      </c>
      <c r="H845" s="235">
        <v>36</v>
      </c>
      <c r="I845" s="235">
        <v>40</v>
      </c>
      <c r="J845" s="235">
        <v>46</v>
      </c>
      <c r="P845" s="147"/>
      <c r="Q845" s="50">
        <v>2</v>
      </c>
      <c r="S845" s="229">
        <v>2</v>
      </c>
      <c r="T845" s="229">
        <v>0</v>
      </c>
      <c r="U845" s="50">
        <v>1</v>
      </c>
      <c r="V845" s="50">
        <v>400</v>
      </c>
    </row>
    <row r="846" spans="1:22" x14ac:dyDescent="0.2">
      <c r="A846" s="50">
        <v>844</v>
      </c>
      <c r="B846" s="232">
        <v>44049</v>
      </c>
      <c r="C846" s="233">
        <v>30</v>
      </c>
      <c r="D846" s="234" t="s">
        <v>799</v>
      </c>
      <c r="E846" s="235">
        <v>9</v>
      </c>
      <c r="F846" s="235">
        <v>13</v>
      </c>
      <c r="G846" s="235">
        <v>27</v>
      </c>
      <c r="H846" s="235">
        <v>36</v>
      </c>
      <c r="I846" s="235">
        <v>40</v>
      </c>
      <c r="J846" s="235">
        <v>47</v>
      </c>
      <c r="P846" s="147"/>
      <c r="Q846" s="50">
        <v>3</v>
      </c>
      <c r="S846" s="229">
        <v>2</v>
      </c>
      <c r="T846" s="229">
        <v>0</v>
      </c>
      <c r="U846" s="50">
        <v>1</v>
      </c>
      <c r="V846" s="50">
        <v>800</v>
      </c>
    </row>
    <row r="847" spans="1:22" x14ac:dyDescent="0.2">
      <c r="A847" s="50">
        <v>845</v>
      </c>
      <c r="B847" s="232">
        <v>44049</v>
      </c>
      <c r="C847" s="233">
        <v>30</v>
      </c>
      <c r="D847" s="234" t="s">
        <v>799</v>
      </c>
      <c r="E847" s="235">
        <v>9</v>
      </c>
      <c r="F847" s="235">
        <v>13</v>
      </c>
      <c r="G847" s="235">
        <v>27</v>
      </c>
      <c r="H847" s="235">
        <v>36</v>
      </c>
      <c r="I847" s="235">
        <v>42</v>
      </c>
      <c r="J847" s="235">
        <v>46</v>
      </c>
      <c r="P847" s="147"/>
      <c r="Q847" s="50">
        <v>3</v>
      </c>
      <c r="S847" s="229">
        <v>2</v>
      </c>
      <c r="T847" s="229">
        <v>0</v>
      </c>
      <c r="U847" s="50">
        <v>1</v>
      </c>
      <c r="V847" s="50">
        <v>800</v>
      </c>
    </row>
    <row r="848" spans="1:22" x14ac:dyDescent="0.2">
      <c r="A848" s="50">
        <v>846</v>
      </c>
      <c r="B848" s="232">
        <v>44049</v>
      </c>
      <c r="C848" s="233">
        <v>30</v>
      </c>
      <c r="D848" s="234" t="s">
        <v>799</v>
      </c>
      <c r="E848" s="235">
        <v>9</v>
      </c>
      <c r="F848" s="235">
        <v>13</v>
      </c>
      <c r="G848" s="235">
        <v>27</v>
      </c>
      <c r="H848" s="235">
        <v>36</v>
      </c>
      <c r="I848" s="235">
        <v>42</v>
      </c>
      <c r="J848" s="235">
        <v>47</v>
      </c>
      <c r="P848" s="147"/>
      <c r="Q848" s="231" t="s">
        <v>788</v>
      </c>
      <c r="S848" s="229">
        <v>2</v>
      </c>
      <c r="T848" s="229">
        <v>8</v>
      </c>
      <c r="U848" s="50">
        <v>1</v>
      </c>
      <c r="V848" s="50">
        <v>900</v>
      </c>
    </row>
    <row r="849" spans="1:22" x14ac:dyDescent="0.2">
      <c r="A849" s="50">
        <v>847</v>
      </c>
      <c r="B849" s="232">
        <v>44049</v>
      </c>
      <c r="C849" s="233">
        <v>30</v>
      </c>
      <c r="D849" s="234" t="s">
        <v>799</v>
      </c>
      <c r="E849" s="235">
        <v>9</v>
      </c>
      <c r="F849" s="235">
        <v>13</v>
      </c>
      <c r="G849" s="235">
        <v>27</v>
      </c>
      <c r="H849" s="235">
        <v>36</v>
      </c>
      <c r="I849" s="235">
        <v>46</v>
      </c>
      <c r="J849" s="235">
        <v>47</v>
      </c>
      <c r="P849" s="147"/>
      <c r="Q849" s="50">
        <v>3</v>
      </c>
      <c r="S849" s="229">
        <v>2</v>
      </c>
      <c r="T849" s="229">
        <v>0</v>
      </c>
      <c r="U849" s="50">
        <v>1</v>
      </c>
      <c r="V849" s="50">
        <v>800</v>
      </c>
    </row>
    <row r="850" spans="1:22" x14ac:dyDescent="0.2">
      <c r="A850" s="50">
        <v>848</v>
      </c>
      <c r="B850" s="232">
        <v>44049</v>
      </c>
      <c r="C850" s="233">
        <v>30</v>
      </c>
      <c r="D850" s="234" t="s">
        <v>799</v>
      </c>
      <c r="E850" s="235">
        <v>9</v>
      </c>
      <c r="F850" s="235">
        <v>13</v>
      </c>
      <c r="G850" s="235">
        <v>34</v>
      </c>
      <c r="H850" s="235">
        <v>36</v>
      </c>
      <c r="I850" s="235">
        <v>40</v>
      </c>
      <c r="J850" s="235">
        <v>42</v>
      </c>
      <c r="P850" s="147"/>
      <c r="Q850" s="50">
        <v>2</v>
      </c>
      <c r="S850" s="229">
        <v>2</v>
      </c>
      <c r="T850" s="229">
        <v>0</v>
      </c>
      <c r="U850" s="50">
        <v>1</v>
      </c>
      <c r="V850" s="50">
        <v>400</v>
      </c>
    </row>
    <row r="851" spans="1:22" x14ac:dyDescent="0.2">
      <c r="A851" s="50">
        <v>849</v>
      </c>
      <c r="B851" s="232">
        <v>44049</v>
      </c>
      <c r="C851" s="233">
        <v>30</v>
      </c>
      <c r="D851" s="234" t="s">
        <v>799</v>
      </c>
      <c r="E851" s="235">
        <v>9</v>
      </c>
      <c r="F851" s="235">
        <v>13</v>
      </c>
      <c r="G851" s="235">
        <v>34</v>
      </c>
      <c r="H851" s="235">
        <v>36</v>
      </c>
      <c r="I851" s="235">
        <v>40</v>
      </c>
      <c r="J851" s="235">
        <v>46</v>
      </c>
      <c r="P851" s="147"/>
      <c r="Q851" s="50">
        <v>1</v>
      </c>
      <c r="S851" s="229">
        <v>2</v>
      </c>
      <c r="T851" s="229">
        <v>0</v>
      </c>
      <c r="U851" s="50">
        <v>1</v>
      </c>
      <c r="V851" s="50">
        <v>200</v>
      </c>
    </row>
    <row r="852" spans="1:22" x14ac:dyDescent="0.2">
      <c r="A852" s="50">
        <v>850</v>
      </c>
      <c r="B852" s="232">
        <v>44049</v>
      </c>
      <c r="C852" s="233">
        <v>30</v>
      </c>
      <c r="D852" s="234" t="s">
        <v>799</v>
      </c>
      <c r="E852" s="235">
        <v>9</v>
      </c>
      <c r="F852" s="235">
        <v>13</v>
      </c>
      <c r="G852" s="235">
        <v>34</v>
      </c>
      <c r="H852" s="235">
        <v>36</v>
      </c>
      <c r="I852" s="235">
        <v>40</v>
      </c>
      <c r="J852" s="235">
        <v>47</v>
      </c>
      <c r="P852" s="147"/>
      <c r="Q852" s="50">
        <v>2</v>
      </c>
      <c r="S852" s="229">
        <v>2</v>
      </c>
      <c r="T852" s="229">
        <v>0</v>
      </c>
      <c r="U852" s="50">
        <v>1</v>
      </c>
      <c r="V852" s="50">
        <v>400</v>
      </c>
    </row>
    <row r="853" spans="1:22" x14ac:dyDescent="0.2">
      <c r="A853" s="50">
        <v>851</v>
      </c>
      <c r="B853" s="232">
        <v>44049</v>
      </c>
      <c r="C853" s="233">
        <v>30</v>
      </c>
      <c r="D853" s="234" t="s">
        <v>799</v>
      </c>
      <c r="E853" s="235">
        <v>9</v>
      </c>
      <c r="F853" s="235">
        <v>13</v>
      </c>
      <c r="G853" s="235">
        <v>34</v>
      </c>
      <c r="H853" s="235">
        <v>36</v>
      </c>
      <c r="I853" s="235">
        <v>42</v>
      </c>
      <c r="J853" s="235">
        <v>46</v>
      </c>
      <c r="P853" s="147"/>
      <c r="Q853" s="50">
        <v>2</v>
      </c>
      <c r="S853" s="229">
        <v>2</v>
      </c>
      <c r="T853" s="229">
        <v>0</v>
      </c>
      <c r="U853" s="50">
        <v>1</v>
      </c>
      <c r="V853" s="50">
        <v>400</v>
      </c>
    </row>
    <row r="854" spans="1:22" x14ac:dyDescent="0.2">
      <c r="A854" s="50">
        <v>852</v>
      </c>
      <c r="B854" s="232">
        <v>44049</v>
      </c>
      <c r="C854" s="233">
        <v>30</v>
      </c>
      <c r="D854" s="234" t="s">
        <v>799</v>
      </c>
      <c r="E854" s="235">
        <v>9</v>
      </c>
      <c r="F854" s="235">
        <v>13</v>
      </c>
      <c r="G854" s="235">
        <v>34</v>
      </c>
      <c r="H854" s="235">
        <v>36</v>
      </c>
      <c r="I854" s="235">
        <v>42</v>
      </c>
      <c r="J854" s="235">
        <v>47</v>
      </c>
      <c r="P854" s="147"/>
      <c r="Q854" s="231" t="s">
        <v>788</v>
      </c>
      <c r="S854" s="229">
        <v>2</v>
      </c>
      <c r="T854" s="229">
        <v>8</v>
      </c>
      <c r="U854" s="50">
        <v>1</v>
      </c>
      <c r="V854" s="50">
        <v>800</v>
      </c>
    </row>
    <row r="855" spans="1:22" x14ac:dyDescent="0.2">
      <c r="A855" s="50">
        <v>853</v>
      </c>
      <c r="B855" s="232">
        <v>44049</v>
      </c>
      <c r="C855" s="233">
        <v>30</v>
      </c>
      <c r="D855" s="234" t="s">
        <v>799</v>
      </c>
      <c r="E855" s="235">
        <v>9</v>
      </c>
      <c r="F855" s="235">
        <v>13</v>
      </c>
      <c r="G855" s="235">
        <v>34</v>
      </c>
      <c r="H855" s="235">
        <v>36</v>
      </c>
      <c r="I855" s="235">
        <v>46</v>
      </c>
      <c r="J855" s="235">
        <v>47</v>
      </c>
      <c r="P855" s="147"/>
      <c r="Q855" s="50">
        <v>2</v>
      </c>
      <c r="S855" s="229">
        <v>2</v>
      </c>
      <c r="T855" s="229">
        <v>0</v>
      </c>
      <c r="U855" s="50">
        <v>1</v>
      </c>
      <c r="V855" s="50">
        <v>400</v>
      </c>
    </row>
    <row r="856" spans="1:22" x14ac:dyDescent="0.2">
      <c r="A856" s="50">
        <v>854</v>
      </c>
      <c r="B856" s="232">
        <v>44049</v>
      </c>
      <c r="C856" s="233">
        <v>30</v>
      </c>
      <c r="D856" s="234" t="s">
        <v>799</v>
      </c>
      <c r="E856" s="235">
        <v>9</v>
      </c>
      <c r="F856" s="235">
        <v>14</v>
      </c>
      <c r="G856" s="235">
        <v>27</v>
      </c>
      <c r="H856" s="235">
        <v>34</v>
      </c>
      <c r="I856" s="235">
        <v>36</v>
      </c>
      <c r="J856" s="235">
        <v>40</v>
      </c>
      <c r="P856" s="147"/>
      <c r="Q856" s="50">
        <v>2</v>
      </c>
      <c r="S856" s="229">
        <v>2</v>
      </c>
      <c r="T856" s="229">
        <v>0</v>
      </c>
      <c r="U856" s="50">
        <v>1</v>
      </c>
      <c r="V856" s="50">
        <v>400</v>
      </c>
    </row>
    <row r="857" spans="1:22" x14ac:dyDescent="0.2">
      <c r="A857" s="50">
        <v>855</v>
      </c>
      <c r="B857" s="232">
        <v>44049</v>
      </c>
      <c r="C857" s="233">
        <v>30</v>
      </c>
      <c r="D857" s="234" t="s">
        <v>799</v>
      </c>
      <c r="E857" s="235">
        <v>9</v>
      </c>
      <c r="F857" s="235">
        <v>14</v>
      </c>
      <c r="G857" s="235">
        <v>27</v>
      </c>
      <c r="H857" s="235">
        <v>34</v>
      </c>
      <c r="I857" s="235">
        <v>36</v>
      </c>
      <c r="J857" s="235">
        <v>42</v>
      </c>
      <c r="P857" s="147"/>
      <c r="Q857" s="50">
        <v>3</v>
      </c>
      <c r="S857" s="229">
        <v>2</v>
      </c>
      <c r="T857" s="229">
        <v>0</v>
      </c>
      <c r="U857" s="50">
        <v>1</v>
      </c>
      <c r="V857" s="50">
        <v>800</v>
      </c>
    </row>
    <row r="858" spans="1:22" x14ac:dyDescent="0.2">
      <c r="A858" s="50">
        <v>856</v>
      </c>
      <c r="B858" s="232">
        <v>44049</v>
      </c>
      <c r="C858" s="233">
        <v>30</v>
      </c>
      <c r="D858" s="234" t="s">
        <v>799</v>
      </c>
      <c r="E858" s="235">
        <v>9</v>
      </c>
      <c r="F858" s="235">
        <v>14</v>
      </c>
      <c r="G858" s="235">
        <v>27</v>
      </c>
      <c r="H858" s="235">
        <v>34</v>
      </c>
      <c r="I858" s="235">
        <v>36</v>
      </c>
      <c r="J858" s="235">
        <v>46</v>
      </c>
      <c r="P858" s="147"/>
      <c r="Q858" s="50">
        <v>2</v>
      </c>
      <c r="S858" s="229">
        <v>2</v>
      </c>
      <c r="T858" s="229">
        <v>0</v>
      </c>
      <c r="U858" s="50">
        <v>1</v>
      </c>
      <c r="V858" s="50">
        <v>400</v>
      </c>
    </row>
    <row r="859" spans="1:22" x14ac:dyDescent="0.2">
      <c r="A859" s="50">
        <v>857</v>
      </c>
      <c r="B859" s="232">
        <v>44049</v>
      </c>
      <c r="C859" s="233">
        <v>30</v>
      </c>
      <c r="D859" s="234" t="s">
        <v>799</v>
      </c>
      <c r="E859" s="235">
        <v>9</v>
      </c>
      <c r="F859" s="235">
        <v>14</v>
      </c>
      <c r="G859" s="235">
        <v>27</v>
      </c>
      <c r="H859" s="235">
        <v>34</v>
      </c>
      <c r="I859" s="235">
        <v>36</v>
      </c>
      <c r="J859" s="235">
        <v>47</v>
      </c>
      <c r="P859" s="147"/>
      <c r="Q859" s="50">
        <v>3</v>
      </c>
      <c r="S859" s="229">
        <v>2</v>
      </c>
      <c r="T859" s="229">
        <v>0</v>
      </c>
      <c r="U859" s="50">
        <v>1</v>
      </c>
      <c r="V859" s="50">
        <v>800</v>
      </c>
    </row>
    <row r="860" spans="1:22" x14ac:dyDescent="0.2">
      <c r="A860" s="50">
        <v>858</v>
      </c>
      <c r="B860" s="232">
        <v>44049</v>
      </c>
      <c r="C860" s="233">
        <v>30</v>
      </c>
      <c r="D860" s="234" t="s">
        <v>799</v>
      </c>
      <c r="E860" s="235">
        <v>9</v>
      </c>
      <c r="F860" s="235">
        <v>14</v>
      </c>
      <c r="G860" s="235">
        <v>27</v>
      </c>
      <c r="H860" s="235">
        <v>34</v>
      </c>
      <c r="I860" s="235">
        <v>40</v>
      </c>
      <c r="J860" s="235">
        <v>42</v>
      </c>
      <c r="P860" s="147"/>
      <c r="Q860" s="50">
        <v>3</v>
      </c>
      <c r="S860" s="229">
        <v>2</v>
      </c>
      <c r="T860" s="229">
        <v>0</v>
      </c>
      <c r="U860" s="50">
        <v>1</v>
      </c>
      <c r="V860" s="50">
        <v>800</v>
      </c>
    </row>
    <row r="861" spans="1:22" x14ac:dyDescent="0.2">
      <c r="A861" s="50">
        <v>859</v>
      </c>
      <c r="B861" s="232">
        <v>44049</v>
      </c>
      <c r="C861" s="233">
        <v>30</v>
      </c>
      <c r="D861" s="234" t="s">
        <v>799</v>
      </c>
      <c r="E861" s="235">
        <v>9</v>
      </c>
      <c r="F861" s="235">
        <v>14</v>
      </c>
      <c r="G861" s="235">
        <v>27</v>
      </c>
      <c r="H861" s="235">
        <v>34</v>
      </c>
      <c r="I861" s="235">
        <v>40</v>
      </c>
      <c r="J861" s="235">
        <v>46</v>
      </c>
      <c r="P861" s="147"/>
      <c r="Q861" s="50">
        <v>2</v>
      </c>
      <c r="S861" s="229">
        <v>2</v>
      </c>
      <c r="T861" s="229">
        <v>0</v>
      </c>
      <c r="U861" s="50">
        <v>1</v>
      </c>
      <c r="V861" s="50">
        <v>400</v>
      </c>
    </row>
    <row r="862" spans="1:22" x14ac:dyDescent="0.2">
      <c r="A862" s="50">
        <v>860</v>
      </c>
      <c r="B862" s="232">
        <v>44049</v>
      </c>
      <c r="C862" s="233">
        <v>30</v>
      </c>
      <c r="D862" s="234" t="s">
        <v>799</v>
      </c>
      <c r="E862" s="235">
        <v>9</v>
      </c>
      <c r="F862" s="235">
        <v>14</v>
      </c>
      <c r="G862" s="235">
        <v>27</v>
      </c>
      <c r="H862" s="235">
        <v>34</v>
      </c>
      <c r="I862" s="235">
        <v>40</v>
      </c>
      <c r="J862" s="235">
        <v>47</v>
      </c>
      <c r="P862" s="147"/>
      <c r="Q862" s="50">
        <v>3</v>
      </c>
      <c r="S862" s="229">
        <v>2</v>
      </c>
      <c r="T862" s="229">
        <v>0</v>
      </c>
      <c r="U862" s="50">
        <v>1</v>
      </c>
      <c r="V862" s="50">
        <v>800</v>
      </c>
    </row>
    <row r="863" spans="1:22" x14ac:dyDescent="0.2">
      <c r="A863" s="50">
        <v>861</v>
      </c>
      <c r="B863" s="232">
        <v>44049</v>
      </c>
      <c r="C863" s="233">
        <v>30</v>
      </c>
      <c r="D863" s="234" t="s">
        <v>799</v>
      </c>
      <c r="E863" s="235">
        <v>9</v>
      </c>
      <c r="F863" s="235">
        <v>14</v>
      </c>
      <c r="G863" s="235">
        <v>27</v>
      </c>
      <c r="H863" s="235">
        <v>34</v>
      </c>
      <c r="I863" s="235">
        <v>42</v>
      </c>
      <c r="J863" s="235">
        <v>46</v>
      </c>
      <c r="P863" s="147"/>
      <c r="Q863" s="50">
        <v>3</v>
      </c>
      <c r="S863" s="229">
        <v>2</v>
      </c>
      <c r="T863" s="229">
        <v>0</v>
      </c>
      <c r="U863" s="50">
        <v>1</v>
      </c>
      <c r="V863" s="50">
        <v>800</v>
      </c>
    </row>
    <row r="864" spans="1:22" x14ac:dyDescent="0.2">
      <c r="A864" s="50">
        <v>862</v>
      </c>
      <c r="B864" s="232">
        <v>44049</v>
      </c>
      <c r="C864" s="233">
        <v>30</v>
      </c>
      <c r="D864" s="234" t="s">
        <v>799</v>
      </c>
      <c r="E864" s="235">
        <v>9</v>
      </c>
      <c r="F864" s="235">
        <v>14</v>
      </c>
      <c r="G864" s="235">
        <v>27</v>
      </c>
      <c r="H864" s="235">
        <v>34</v>
      </c>
      <c r="I864" s="235">
        <v>42</v>
      </c>
      <c r="J864" s="235">
        <v>47</v>
      </c>
      <c r="P864" s="147"/>
      <c r="Q864" s="231" t="s">
        <v>788</v>
      </c>
      <c r="S864" s="229">
        <v>2</v>
      </c>
      <c r="T864" s="229">
        <v>8</v>
      </c>
      <c r="U864" s="50">
        <v>1</v>
      </c>
      <c r="V864" s="50">
        <v>900</v>
      </c>
    </row>
    <row r="865" spans="1:22" x14ac:dyDescent="0.2">
      <c r="A865" s="50">
        <v>863</v>
      </c>
      <c r="B865" s="232">
        <v>44049</v>
      </c>
      <c r="C865" s="233">
        <v>30</v>
      </c>
      <c r="D865" s="234" t="s">
        <v>799</v>
      </c>
      <c r="E865" s="235">
        <v>9</v>
      </c>
      <c r="F865" s="235">
        <v>14</v>
      </c>
      <c r="G865" s="235">
        <v>27</v>
      </c>
      <c r="H865" s="235">
        <v>34</v>
      </c>
      <c r="I865" s="235">
        <v>46</v>
      </c>
      <c r="J865" s="235">
        <v>47</v>
      </c>
      <c r="P865" s="147"/>
      <c r="Q865" s="50">
        <v>3</v>
      </c>
      <c r="S865" s="229">
        <v>2</v>
      </c>
      <c r="T865" s="229">
        <v>0</v>
      </c>
      <c r="U865" s="50">
        <v>1</v>
      </c>
      <c r="V865" s="50">
        <v>800</v>
      </c>
    </row>
    <row r="866" spans="1:22" x14ac:dyDescent="0.2">
      <c r="A866" s="50">
        <v>864</v>
      </c>
      <c r="B866" s="232">
        <v>44049</v>
      </c>
      <c r="C866" s="233">
        <v>30</v>
      </c>
      <c r="D866" s="234" t="s">
        <v>799</v>
      </c>
      <c r="E866" s="235">
        <v>9</v>
      </c>
      <c r="F866" s="235">
        <v>14</v>
      </c>
      <c r="G866" s="235">
        <v>27</v>
      </c>
      <c r="H866" s="235">
        <v>36</v>
      </c>
      <c r="I866" s="235">
        <v>40</v>
      </c>
      <c r="J866" s="235">
        <v>42</v>
      </c>
      <c r="P866" s="147"/>
      <c r="Q866" s="50">
        <v>3</v>
      </c>
      <c r="S866" s="229">
        <v>2</v>
      </c>
      <c r="T866" s="229">
        <v>0</v>
      </c>
      <c r="U866" s="50">
        <v>1</v>
      </c>
      <c r="V866" s="50">
        <v>800</v>
      </c>
    </row>
    <row r="867" spans="1:22" x14ac:dyDescent="0.2">
      <c r="A867" s="50">
        <v>865</v>
      </c>
      <c r="B867" s="232">
        <v>44049</v>
      </c>
      <c r="C867" s="233">
        <v>30</v>
      </c>
      <c r="D867" s="234" t="s">
        <v>799</v>
      </c>
      <c r="E867" s="235">
        <v>9</v>
      </c>
      <c r="F867" s="235">
        <v>14</v>
      </c>
      <c r="G867" s="235">
        <v>27</v>
      </c>
      <c r="H867" s="235">
        <v>36</v>
      </c>
      <c r="I867" s="235">
        <v>40</v>
      </c>
      <c r="J867" s="235">
        <v>46</v>
      </c>
      <c r="P867" s="147"/>
      <c r="Q867" s="50">
        <v>2</v>
      </c>
      <c r="S867" s="229">
        <v>2</v>
      </c>
      <c r="T867" s="229">
        <v>0</v>
      </c>
      <c r="U867" s="50">
        <v>1</v>
      </c>
      <c r="V867" s="50">
        <v>400</v>
      </c>
    </row>
    <row r="868" spans="1:22" x14ac:dyDescent="0.2">
      <c r="A868" s="50">
        <v>866</v>
      </c>
      <c r="B868" s="232">
        <v>44049</v>
      </c>
      <c r="C868" s="233">
        <v>30</v>
      </c>
      <c r="D868" s="234" t="s">
        <v>799</v>
      </c>
      <c r="E868" s="235">
        <v>9</v>
      </c>
      <c r="F868" s="235">
        <v>14</v>
      </c>
      <c r="G868" s="235">
        <v>27</v>
      </c>
      <c r="H868" s="235">
        <v>36</v>
      </c>
      <c r="I868" s="235">
        <v>40</v>
      </c>
      <c r="J868" s="235">
        <v>47</v>
      </c>
      <c r="P868" s="147"/>
      <c r="Q868" s="50">
        <v>3</v>
      </c>
      <c r="S868" s="229">
        <v>2</v>
      </c>
      <c r="T868" s="229">
        <v>0</v>
      </c>
      <c r="U868" s="50">
        <v>1</v>
      </c>
      <c r="V868" s="50">
        <v>800</v>
      </c>
    </row>
    <row r="869" spans="1:22" x14ac:dyDescent="0.2">
      <c r="A869" s="50">
        <v>867</v>
      </c>
      <c r="B869" s="232">
        <v>44049</v>
      </c>
      <c r="C869" s="233">
        <v>30</v>
      </c>
      <c r="D869" s="234" t="s">
        <v>799</v>
      </c>
      <c r="E869" s="235">
        <v>9</v>
      </c>
      <c r="F869" s="235">
        <v>14</v>
      </c>
      <c r="G869" s="235">
        <v>27</v>
      </c>
      <c r="H869" s="235">
        <v>36</v>
      </c>
      <c r="I869" s="235">
        <v>42</v>
      </c>
      <c r="J869" s="235">
        <v>46</v>
      </c>
      <c r="P869" s="147"/>
      <c r="Q869" s="50">
        <v>3</v>
      </c>
      <c r="S869" s="229">
        <v>2</v>
      </c>
      <c r="T869" s="229">
        <v>0</v>
      </c>
      <c r="U869" s="50">
        <v>1</v>
      </c>
      <c r="V869" s="50">
        <v>800</v>
      </c>
    </row>
    <row r="870" spans="1:22" x14ac:dyDescent="0.2">
      <c r="A870" s="50">
        <v>868</v>
      </c>
      <c r="B870" s="232">
        <v>44049</v>
      </c>
      <c r="C870" s="233">
        <v>30</v>
      </c>
      <c r="D870" s="234" t="s">
        <v>799</v>
      </c>
      <c r="E870" s="235">
        <v>9</v>
      </c>
      <c r="F870" s="235">
        <v>14</v>
      </c>
      <c r="G870" s="235">
        <v>27</v>
      </c>
      <c r="H870" s="235">
        <v>36</v>
      </c>
      <c r="I870" s="235">
        <v>42</v>
      </c>
      <c r="J870" s="235">
        <v>47</v>
      </c>
      <c r="P870" s="147"/>
      <c r="Q870" s="231" t="s">
        <v>788</v>
      </c>
      <c r="S870" s="229">
        <v>2</v>
      </c>
      <c r="T870" s="229">
        <v>8</v>
      </c>
      <c r="U870" s="50">
        <v>1</v>
      </c>
      <c r="V870" s="50">
        <v>900</v>
      </c>
    </row>
    <row r="871" spans="1:22" x14ac:dyDescent="0.2">
      <c r="A871" s="50">
        <v>869</v>
      </c>
      <c r="B871" s="232">
        <v>44049</v>
      </c>
      <c r="C871" s="233">
        <v>30</v>
      </c>
      <c r="D871" s="234" t="s">
        <v>799</v>
      </c>
      <c r="E871" s="235">
        <v>9</v>
      </c>
      <c r="F871" s="235">
        <v>14</v>
      </c>
      <c r="G871" s="235">
        <v>27</v>
      </c>
      <c r="H871" s="235">
        <v>36</v>
      </c>
      <c r="I871" s="235">
        <v>46</v>
      </c>
      <c r="J871" s="235">
        <v>47</v>
      </c>
      <c r="P871" s="147"/>
      <c r="Q871" s="50">
        <v>3</v>
      </c>
      <c r="S871" s="229">
        <v>2</v>
      </c>
      <c r="T871" s="229">
        <v>0</v>
      </c>
      <c r="U871" s="50">
        <v>1</v>
      </c>
      <c r="V871" s="50">
        <v>800</v>
      </c>
    </row>
    <row r="872" spans="1:22" x14ac:dyDescent="0.2">
      <c r="A872" s="50">
        <v>870</v>
      </c>
      <c r="B872" s="232">
        <v>44049</v>
      </c>
      <c r="C872" s="233">
        <v>30</v>
      </c>
      <c r="D872" s="234" t="s">
        <v>799</v>
      </c>
      <c r="E872" s="235">
        <v>9</v>
      </c>
      <c r="F872" s="235">
        <v>14</v>
      </c>
      <c r="G872" s="235">
        <v>34</v>
      </c>
      <c r="H872" s="235">
        <v>36</v>
      </c>
      <c r="I872" s="235">
        <v>40</v>
      </c>
      <c r="J872" s="235">
        <v>47</v>
      </c>
      <c r="P872" s="147"/>
      <c r="Q872" s="50">
        <v>2</v>
      </c>
      <c r="S872" s="229">
        <v>2</v>
      </c>
      <c r="T872" s="229">
        <v>0</v>
      </c>
      <c r="U872" s="50">
        <v>1</v>
      </c>
      <c r="V872" s="50">
        <v>400</v>
      </c>
    </row>
    <row r="873" spans="1:22" x14ac:dyDescent="0.2">
      <c r="A873" s="50">
        <v>871</v>
      </c>
      <c r="B873" s="232">
        <v>44049</v>
      </c>
      <c r="C873" s="233">
        <v>30</v>
      </c>
      <c r="D873" s="234" t="s">
        <v>799</v>
      </c>
      <c r="E873" s="235">
        <v>9</v>
      </c>
      <c r="F873" s="235">
        <v>14</v>
      </c>
      <c r="G873" s="235">
        <v>34</v>
      </c>
      <c r="H873" s="235">
        <v>36</v>
      </c>
      <c r="I873" s="235">
        <v>42</v>
      </c>
      <c r="J873" s="235">
        <v>47</v>
      </c>
      <c r="P873" s="147"/>
      <c r="Q873" s="231" t="s">
        <v>788</v>
      </c>
      <c r="S873" s="229">
        <v>2</v>
      </c>
      <c r="T873" s="229">
        <v>8</v>
      </c>
      <c r="U873" s="50">
        <v>1</v>
      </c>
      <c r="V873" s="50">
        <v>800</v>
      </c>
    </row>
    <row r="874" spans="1:22" x14ac:dyDescent="0.2">
      <c r="A874" s="50">
        <v>872</v>
      </c>
      <c r="B874" s="232">
        <v>44049</v>
      </c>
      <c r="C874" s="233">
        <v>30</v>
      </c>
      <c r="D874" s="234" t="s">
        <v>799</v>
      </c>
      <c r="E874" s="235">
        <v>9</v>
      </c>
      <c r="F874" s="235">
        <v>14</v>
      </c>
      <c r="G874" s="235">
        <v>34</v>
      </c>
      <c r="H874" s="235">
        <v>36</v>
      </c>
      <c r="I874" s="235">
        <v>46</v>
      </c>
      <c r="J874" s="235">
        <v>47</v>
      </c>
      <c r="P874" s="147"/>
      <c r="Q874" s="50">
        <v>2</v>
      </c>
      <c r="S874" s="229">
        <v>2</v>
      </c>
      <c r="T874" s="229">
        <v>0</v>
      </c>
      <c r="U874" s="50">
        <v>1</v>
      </c>
      <c r="V874" s="50">
        <v>400</v>
      </c>
    </row>
    <row r="875" spans="1:22" x14ac:dyDescent="0.2">
      <c r="A875" s="50">
        <v>873</v>
      </c>
      <c r="B875" s="232">
        <v>44049</v>
      </c>
      <c r="C875" s="233">
        <v>30</v>
      </c>
      <c r="D875" s="234" t="s">
        <v>799</v>
      </c>
      <c r="E875" s="235">
        <v>12</v>
      </c>
      <c r="F875" s="235">
        <v>13</v>
      </c>
      <c r="G875" s="235">
        <v>27</v>
      </c>
      <c r="H875" s="235">
        <v>34</v>
      </c>
      <c r="I875" s="235">
        <v>36</v>
      </c>
      <c r="J875" s="235">
        <v>40</v>
      </c>
      <c r="P875" s="147"/>
      <c r="Q875" s="50">
        <v>1</v>
      </c>
      <c r="S875" s="229">
        <v>2</v>
      </c>
      <c r="T875" s="229">
        <v>0</v>
      </c>
      <c r="U875" s="50">
        <v>1</v>
      </c>
      <c r="V875" s="50">
        <v>200</v>
      </c>
    </row>
    <row r="876" spans="1:22" x14ac:dyDescent="0.2">
      <c r="A876" s="50">
        <v>874</v>
      </c>
      <c r="B876" s="232">
        <v>44049</v>
      </c>
      <c r="C876" s="233">
        <v>30</v>
      </c>
      <c r="D876" s="234" t="s">
        <v>799</v>
      </c>
      <c r="E876" s="235">
        <v>12</v>
      </c>
      <c r="F876" s="235">
        <v>13</v>
      </c>
      <c r="G876" s="235">
        <v>27</v>
      </c>
      <c r="H876" s="235">
        <v>34</v>
      </c>
      <c r="I876" s="235">
        <v>36</v>
      </c>
      <c r="J876" s="235">
        <v>42</v>
      </c>
      <c r="P876" s="147"/>
      <c r="Q876" s="50">
        <v>2</v>
      </c>
      <c r="S876" s="229">
        <v>2</v>
      </c>
      <c r="T876" s="229">
        <v>0</v>
      </c>
      <c r="U876" s="50">
        <v>1</v>
      </c>
      <c r="V876" s="50">
        <v>400</v>
      </c>
    </row>
    <row r="877" spans="1:22" x14ac:dyDescent="0.2">
      <c r="A877" s="50">
        <v>875</v>
      </c>
      <c r="B877" s="232">
        <v>44049</v>
      </c>
      <c r="C877" s="233">
        <v>30</v>
      </c>
      <c r="D877" s="234" t="s">
        <v>799</v>
      </c>
      <c r="E877" s="235">
        <v>12</v>
      </c>
      <c r="F877" s="235">
        <v>13</v>
      </c>
      <c r="G877" s="235">
        <v>27</v>
      </c>
      <c r="H877" s="235">
        <v>34</v>
      </c>
      <c r="I877" s="235">
        <v>36</v>
      </c>
      <c r="J877" s="235">
        <v>46</v>
      </c>
      <c r="P877" s="147"/>
      <c r="Q877" s="50">
        <v>1</v>
      </c>
      <c r="S877" s="229">
        <v>2</v>
      </c>
      <c r="T877" s="229">
        <v>0</v>
      </c>
      <c r="U877" s="50">
        <v>1</v>
      </c>
      <c r="V877" s="50">
        <v>200</v>
      </c>
    </row>
    <row r="878" spans="1:22" x14ac:dyDescent="0.2">
      <c r="A878" s="50">
        <v>876</v>
      </c>
      <c r="B878" s="232">
        <v>44049</v>
      </c>
      <c r="C878" s="233">
        <v>30</v>
      </c>
      <c r="D878" s="234" t="s">
        <v>799</v>
      </c>
      <c r="E878" s="235">
        <v>12</v>
      </c>
      <c r="F878" s="235">
        <v>13</v>
      </c>
      <c r="G878" s="235">
        <v>27</v>
      </c>
      <c r="H878" s="235">
        <v>34</v>
      </c>
      <c r="I878" s="235">
        <v>36</v>
      </c>
      <c r="J878" s="235">
        <v>47</v>
      </c>
      <c r="P878" s="147"/>
      <c r="Q878" s="50">
        <v>2</v>
      </c>
      <c r="S878" s="229">
        <v>2</v>
      </c>
      <c r="T878" s="229">
        <v>0</v>
      </c>
      <c r="U878" s="50">
        <v>1</v>
      </c>
      <c r="V878" s="50">
        <v>400</v>
      </c>
    </row>
    <row r="879" spans="1:22" x14ac:dyDescent="0.2">
      <c r="A879" s="50">
        <v>877</v>
      </c>
      <c r="B879" s="232">
        <v>44049</v>
      </c>
      <c r="C879" s="233">
        <v>30</v>
      </c>
      <c r="D879" s="234" t="s">
        <v>799</v>
      </c>
      <c r="E879" s="235">
        <v>12</v>
      </c>
      <c r="F879" s="235">
        <v>13</v>
      </c>
      <c r="G879" s="235">
        <v>27</v>
      </c>
      <c r="H879" s="235">
        <v>34</v>
      </c>
      <c r="I879" s="235">
        <v>40</v>
      </c>
      <c r="J879" s="235">
        <v>42</v>
      </c>
      <c r="P879" s="147"/>
      <c r="Q879" s="50">
        <v>2</v>
      </c>
      <c r="S879" s="229">
        <v>2</v>
      </c>
      <c r="T879" s="229">
        <v>0</v>
      </c>
      <c r="U879" s="50">
        <v>1</v>
      </c>
      <c r="V879" s="50">
        <v>400</v>
      </c>
    </row>
    <row r="880" spans="1:22" x14ac:dyDescent="0.2">
      <c r="A880" s="50">
        <v>878</v>
      </c>
      <c r="B880" s="232">
        <v>44049</v>
      </c>
      <c r="C880" s="233">
        <v>30</v>
      </c>
      <c r="D880" s="234" t="s">
        <v>799</v>
      </c>
      <c r="E880" s="235">
        <v>12</v>
      </c>
      <c r="F880" s="235">
        <v>13</v>
      </c>
      <c r="G880" s="235">
        <v>27</v>
      </c>
      <c r="H880" s="235">
        <v>34</v>
      </c>
      <c r="I880" s="235">
        <v>40</v>
      </c>
      <c r="J880" s="235">
        <v>46</v>
      </c>
      <c r="P880" s="147"/>
      <c r="Q880" s="50">
        <v>1</v>
      </c>
      <c r="S880" s="229">
        <v>2</v>
      </c>
      <c r="T880" s="229">
        <v>0</v>
      </c>
      <c r="U880" s="50">
        <v>1</v>
      </c>
      <c r="V880" s="50">
        <v>200</v>
      </c>
    </row>
    <row r="881" spans="1:22" x14ac:dyDescent="0.2">
      <c r="A881" s="50">
        <v>879</v>
      </c>
      <c r="B881" s="232">
        <v>44049</v>
      </c>
      <c r="C881" s="233">
        <v>30</v>
      </c>
      <c r="D881" s="234" t="s">
        <v>799</v>
      </c>
      <c r="E881" s="235">
        <v>12</v>
      </c>
      <c r="F881" s="235">
        <v>13</v>
      </c>
      <c r="G881" s="235">
        <v>27</v>
      </c>
      <c r="H881" s="235">
        <v>34</v>
      </c>
      <c r="I881" s="235">
        <v>40</v>
      </c>
      <c r="J881" s="235">
        <v>47</v>
      </c>
      <c r="P881" s="147"/>
      <c r="Q881" s="50">
        <v>2</v>
      </c>
      <c r="S881" s="229">
        <v>2</v>
      </c>
      <c r="T881" s="229">
        <v>0</v>
      </c>
      <c r="U881" s="50">
        <v>1</v>
      </c>
      <c r="V881" s="50">
        <v>400</v>
      </c>
    </row>
    <row r="882" spans="1:22" x14ac:dyDescent="0.2">
      <c r="A882" s="50">
        <v>880</v>
      </c>
      <c r="B882" s="232">
        <v>44049</v>
      </c>
      <c r="C882" s="233">
        <v>30</v>
      </c>
      <c r="D882" s="234" t="s">
        <v>799</v>
      </c>
      <c r="E882" s="235">
        <v>12</v>
      </c>
      <c r="F882" s="235">
        <v>13</v>
      </c>
      <c r="G882" s="235">
        <v>27</v>
      </c>
      <c r="H882" s="235">
        <v>34</v>
      </c>
      <c r="I882" s="235">
        <v>42</v>
      </c>
      <c r="J882" s="235">
        <v>46</v>
      </c>
      <c r="P882" s="147"/>
      <c r="Q882" s="50">
        <v>2</v>
      </c>
      <c r="S882" s="229">
        <v>2</v>
      </c>
      <c r="T882" s="229">
        <v>0</v>
      </c>
      <c r="U882" s="50">
        <v>1</v>
      </c>
      <c r="V882" s="50">
        <v>400</v>
      </c>
    </row>
    <row r="883" spans="1:22" x14ac:dyDescent="0.2">
      <c r="A883" s="50">
        <v>881</v>
      </c>
      <c r="B883" s="232">
        <v>44049</v>
      </c>
      <c r="C883" s="233">
        <v>30</v>
      </c>
      <c r="D883" s="234" t="s">
        <v>799</v>
      </c>
      <c r="E883" s="235">
        <v>12</v>
      </c>
      <c r="F883" s="235">
        <v>13</v>
      </c>
      <c r="G883" s="235">
        <v>27</v>
      </c>
      <c r="H883" s="235">
        <v>34</v>
      </c>
      <c r="I883" s="235">
        <v>42</v>
      </c>
      <c r="J883" s="235">
        <v>47</v>
      </c>
      <c r="P883" s="147"/>
      <c r="Q883" s="50">
        <v>3</v>
      </c>
      <c r="S883" s="229">
        <v>2</v>
      </c>
      <c r="T883" s="229">
        <v>0</v>
      </c>
      <c r="U883" s="50">
        <v>1</v>
      </c>
      <c r="V883" s="50">
        <v>800</v>
      </c>
    </row>
    <row r="884" spans="1:22" x14ac:dyDescent="0.2">
      <c r="A884" s="50">
        <v>882</v>
      </c>
      <c r="B884" s="232">
        <v>44049</v>
      </c>
      <c r="C884" s="233">
        <v>30</v>
      </c>
      <c r="D884" s="234" t="s">
        <v>799</v>
      </c>
      <c r="E884" s="235">
        <v>12</v>
      </c>
      <c r="F884" s="235">
        <v>13</v>
      </c>
      <c r="G884" s="235">
        <v>27</v>
      </c>
      <c r="H884" s="235">
        <v>34</v>
      </c>
      <c r="I884" s="235">
        <v>46</v>
      </c>
      <c r="J884" s="235">
        <v>47</v>
      </c>
      <c r="P884" s="147"/>
      <c r="Q884" s="50">
        <v>2</v>
      </c>
      <c r="S884" s="229">
        <v>2</v>
      </c>
      <c r="T884" s="229">
        <v>0</v>
      </c>
      <c r="U884" s="50">
        <v>1</v>
      </c>
      <c r="V884" s="50">
        <v>400</v>
      </c>
    </row>
    <row r="885" spans="1:22" x14ac:dyDescent="0.2">
      <c r="A885" s="50">
        <v>883</v>
      </c>
      <c r="B885" s="232">
        <v>44049</v>
      </c>
      <c r="C885" s="233">
        <v>30</v>
      </c>
      <c r="D885" s="234" t="s">
        <v>799</v>
      </c>
      <c r="E885" s="235">
        <v>12</v>
      </c>
      <c r="F885" s="235">
        <v>13</v>
      </c>
      <c r="G885" s="235">
        <v>27</v>
      </c>
      <c r="H885" s="235">
        <v>36</v>
      </c>
      <c r="I885" s="235">
        <v>40</v>
      </c>
      <c r="J885" s="235">
        <v>42</v>
      </c>
      <c r="P885" s="147"/>
      <c r="Q885" s="50">
        <v>2</v>
      </c>
      <c r="S885" s="229">
        <v>2</v>
      </c>
      <c r="T885" s="229">
        <v>0</v>
      </c>
      <c r="U885" s="50">
        <v>1</v>
      </c>
      <c r="V885" s="50">
        <v>400</v>
      </c>
    </row>
    <row r="886" spans="1:22" x14ac:dyDescent="0.2">
      <c r="A886" s="50">
        <v>884</v>
      </c>
      <c r="B886" s="232">
        <v>44049</v>
      </c>
      <c r="C886" s="233">
        <v>30</v>
      </c>
      <c r="D886" s="234" t="s">
        <v>799</v>
      </c>
      <c r="E886" s="235">
        <v>12</v>
      </c>
      <c r="F886" s="235">
        <v>13</v>
      </c>
      <c r="G886" s="235">
        <v>27</v>
      </c>
      <c r="H886" s="235">
        <v>36</v>
      </c>
      <c r="I886" s="235">
        <v>40</v>
      </c>
      <c r="J886" s="235">
        <v>46</v>
      </c>
      <c r="P886" s="147"/>
      <c r="Q886" s="50">
        <v>1</v>
      </c>
      <c r="S886" s="229">
        <v>2</v>
      </c>
      <c r="T886" s="229">
        <v>0</v>
      </c>
      <c r="U886" s="50">
        <v>1</v>
      </c>
      <c r="V886" s="50">
        <v>200</v>
      </c>
    </row>
    <row r="887" spans="1:22" x14ac:dyDescent="0.2">
      <c r="A887" s="50">
        <v>885</v>
      </c>
      <c r="B887" s="232">
        <v>44049</v>
      </c>
      <c r="C887" s="233">
        <v>30</v>
      </c>
      <c r="D887" s="234" t="s">
        <v>799</v>
      </c>
      <c r="E887" s="235">
        <v>12</v>
      </c>
      <c r="F887" s="235">
        <v>13</v>
      </c>
      <c r="G887" s="235">
        <v>27</v>
      </c>
      <c r="H887" s="235">
        <v>36</v>
      </c>
      <c r="I887" s="235">
        <v>40</v>
      </c>
      <c r="J887" s="235">
        <v>47</v>
      </c>
      <c r="P887" s="147"/>
      <c r="Q887" s="50">
        <v>2</v>
      </c>
      <c r="S887" s="229">
        <v>2</v>
      </c>
      <c r="T887" s="229">
        <v>0</v>
      </c>
      <c r="U887" s="50">
        <v>1</v>
      </c>
      <c r="V887" s="50">
        <v>400</v>
      </c>
    </row>
    <row r="888" spans="1:22" x14ac:dyDescent="0.2">
      <c r="A888" s="50">
        <v>886</v>
      </c>
      <c r="B888" s="232">
        <v>44049</v>
      </c>
      <c r="C888" s="233">
        <v>30</v>
      </c>
      <c r="D888" s="234" t="s">
        <v>799</v>
      </c>
      <c r="E888" s="235">
        <v>12</v>
      </c>
      <c r="F888" s="235">
        <v>13</v>
      </c>
      <c r="G888" s="235">
        <v>27</v>
      </c>
      <c r="H888" s="235">
        <v>36</v>
      </c>
      <c r="I888" s="235">
        <v>42</v>
      </c>
      <c r="J888" s="235">
        <v>46</v>
      </c>
      <c r="P888" s="147"/>
      <c r="Q888" s="50">
        <v>2</v>
      </c>
      <c r="S888" s="229">
        <v>2</v>
      </c>
      <c r="T888" s="229">
        <v>0</v>
      </c>
      <c r="U888" s="50">
        <v>1</v>
      </c>
      <c r="V888" s="50">
        <v>400</v>
      </c>
    </row>
    <row r="889" spans="1:22" x14ac:dyDescent="0.2">
      <c r="A889" s="50">
        <v>887</v>
      </c>
      <c r="B889" s="232">
        <v>44049</v>
      </c>
      <c r="C889" s="233">
        <v>30</v>
      </c>
      <c r="D889" s="234" t="s">
        <v>799</v>
      </c>
      <c r="E889" s="235">
        <v>12</v>
      </c>
      <c r="F889" s="235">
        <v>13</v>
      </c>
      <c r="G889" s="235">
        <v>27</v>
      </c>
      <c r="H889" s="235">
        <v>36</v>
      </c>
      <c r="I889" s="235">
        <v>42</v>
      </c>
      <c r="J889" s="235">
        <v>47</v>
      </c>
      <c r="P889" s="147"/>
      <c r="Q889" s="50">
        <v>3</v>
      </c>
      <c r="S889" s="229">
        <v>2</v>
      </c>
      <c r="T889" s="229">
        <v>0</v>
      </c>
      <c r="U889" s="50">
        <v>1</v>
      </c>
      <c r="V889" s="50">
        <v>800</v>
      </c>
    </row>
    <row r="890" spans="1:22" x14ac:dyDescent="0.2">
      <c r="A890" s="50">
        <v>888</v>
      </c>
      <c r="B890" s="232">
        <v>44049</v>
      </c>
      <c r="C890" s="233">
        <v>30</v>
      </c>
      <c r="D890" s="234" t="s">
        <v>799</v>
      </c>
      <c r="E890" s="235">
        <v>12</v>
      </c>
      <c r="F890" s="235">
        <v>13</v>
      </c>
      <c r="G890" s="235">
        <v>27</v>
      </c>
      <c r="H890" s="235">
        <v>36</v>
      </c>
      <c r="I890" s="235">
        <v>46</v>
      </c>
      <c r="J890" s="235">
        <v>47</v>
      </c>
      <c r="P890" s="147"/>
      <c r="Q890" s="50">
        <v>2</v>
      </c>
      <c r="S890" s="229">
        <v>2</v>
      </c>
      <c r="T890" s="229">
        <v>0</v>
      </c>
      <c r="U890" s="50">
        <v>1</v>
      </c>
      <c r="V890" s="50">
        <v>400</v>
      </c>
    </row>
    <row r="891" spans="1:22" x14ac:dyDescent="0.2">
      <c r="A891" s="50">
        <v>889</v>
      </c>
      <c r="B891" s="232">
        <v>44049</v>
      </c>
      <c r="C891" s="233">
        <v>30</v>
      </c>
      <c r="D891" s="234" t="s">
        <v>799</v>
      </c>
      <c r="E891" s="235">
        <v>12</v>
      </c>
      <c r="F891" s="235">
        <v>14</v>
      </c>
      <c r="G891" s="235">
        <v>27</v>
      </c>
      <c r="H891" s="235">
        <v>34</v>
      </c>
      <c r="I891" s="235">
        <v>36</v>
      </c>
      <c r="J891" s="235">
        <v>47</v>
      </c>
      <c r="P891" s="147"/>
      <c r="Q891" s="50">
        <v>2</v>
      </c>
      <c r="S891" s="229">
        <v>2</v>
      </c>
      <c r="T891" s="229">
        <v>0</v>
      </c>
      <c r="U891" s="50">
        <v>1</v>
      </c>
      <c r="V891" s="50">
        <v>400</v>
      </c>
    </row>
    <row r="892" spans="1:22" x14ac:dyDescent="0.2">
      <c r="A892" s="50">
        <v>890</v>
      </c>
      <c r="B892" s="232">
        <v>44049</v>
      </c>
      <c r="C892" s="233">
        <v>30</v>
      </c>
      <c r="D892" s="234" t="s">
        <v>799</v>
      </c>
      <c r="E892" s="235">
        <v>12</v>
      </c>
      <c r="F892" s="235">
        <v>14</v>
      </c>
      <c r="G892" s="235">
        <v>27</v>
      </c>
      <c r="H892" s="235">
        <v>34</v>
      </c>
      <c r="I892" s="235">
        <v>40</v>
      </c>
      <c r="J892" s="235">
        <v>47</v>
      </c>
      <c r="P892" s="147"/>
      <c r="Q892" s="50">
        <v>2</v>
      </c>
      <c r="S892" s="229">
        <v>2</v>
      </c>
      <c r="T892" s="229">
        <v>0</v>
      </c>
      <c r="U892" s="50">
        <v>1</v>
      </c>
      <c r="V892" s="50">
        <v>400</v>
      </c>
    </row>
    <row r="893" spans="1:22" x14ac:dyDescent="0.2">
      <c r="A893" s="50">
        <v>891</v>
      </c>
      <c r="B893" s="232">
        <v>44049</v>
      </c>
      <c r="C893" s="233">
        <v>30</v>
      </c>
      <c r="D893" s="234" t="s">
        <v>799</v>
      </c>
      <c r="E893" s="235">
        <v>12</v>
      </c>
      <c r="F893" s="235">
        <v>14</v>
      </c>
      <c r="G893" s="235">
        <v>27</v>
      </c>
      <c r="H893" s="235">
        <v>34</v>
      </c>
      <c r="I893" s="235">
        <v>42</v>
      </c>
      <c r="J893" s="235">
        <v>47</v>
      </c>
      <c r="P893" s="147"/>
      <c r="Q893" s="50">
        <v>3</v>
      </c>
      <c r="S893" s="229">
        <v>2</v>
      </c>
      <c r="T893" s="229">
        <v>0</v>
      </c>
      <c r="U893" s="50">
        <v>1</v>
      </c>
      <c r="V893" s="50">
        <v>800</v>
      </c>
    </row>
    <row r="894" spans="1:22" x14ac:dyDescent="0.2">
      <c r="A894" s="50">
        <v>892</v>
      </c>
      <c r="B894" s="232">
        <v>44049</v>
      </c>
      <c r="C894" s="233">
        <v>30</v>
      </c>
      <c r="D894" s="234" t="s">
        <v>799</v>
      </c>
      <c r="E894" s="235">
        <v>12</v>
      </c>
      <c r="F894" s="235">
        <v>14</v>
      </c>
      <c r="G894" s="235">
        <v>27</v>
      </c>
      <c r="H894" s="235">
        <v>34</v>
      </c>
      <c r="I894" s="235">
        <v>46</v>
      </c>
      <c r="J894" s="235">
        <v>47</v>
      </c>
      <c r="P894" s="147"/>
      <c r="Q894" s="50">
        <v>2</v>
      </c>
      <c r="S894" s="229">
        <v>2</v>
      </c>
      <c r="T894" s="229">
        <v>0</v>
      </c>
      <c r="U894" s="50">
        <v>1</v>
      </c>
      <c r="V894" s="50">
        <v>400</v>
      </c>
    </row>
    <row r="895" spans="1:22" x14ac:dyDescent="0.2">
      <c r="A895" s="50">
        <v>893</v>
      </c>
      <c r="B895" s="232">
        <v>44049</v>
      </c>
      <c r="C895" s="233">
        <v>30</v>
      </c>
      <c r="D895" s="234" t="s">
        <v>799</v>
      </c>
      <c r="E895" s="235">
        <v>12</v>
      </c>
      <c r="F895" s="235">
        <v>14</v>
      </c>
      <c r="G895" s="235">
        <v>27</v>
      </c>
      <c r="H895" s="235">
        <v>36</v>
      </c>
      <c r="I895" s="235">
        <v>40</v>
      </c>
      <c r="J895" s="235">
        <v>47</v>
      </c>
      <c r="P895" s="147"/>
      <c r="Q895" s="50">
        <v>2</v>
      </c>
      <c r="S895" s="229">
        <v>2</v>
      </c>
      <c r="T895" s="229">
        <v>0</v>
      </c>
      <c r="U895" s="50">
        <v>1</v>
      </c>
      <c r="V895" s="50">
        <v>400</v>
      </c>
    </row>
    <row r="896" spans="1:22" x14ac:dyDescent="0.2">
      <c r="A896" s="50">
        <v>894</v>
      </c>
      <c r="B896" s="232">
        <v>44049</v>
      </c>
      <c r="C896" s="233">
        <v>30</v>
      </c>
      <c r="D896" s="234" t="s">
        <v>799</v>
      </c>
      <c r="E896" s="235">
        <v>12</v>
      </c>
      <c r="F896" s="235">
        <v>14</v>
      </c>
      <c r="G896" s="235">
        <v>27</v>
      </c>
      <c r="H896" s="235">
        <v>36</v>
      </c>
      <c r="I896" s="235">
        <v>42</v>
      </c>
      <c r="J896" s="235">
        <v>47</v>
      </c>
      <c r="P896" s="147"/>
      <c r="Q896" s="50">
        <v>3</v>
      </c>
      <c r="S896" s="229">
        <v>2</v>
      </c>
      <c r="T896" s="229">
        <v>0</v>
      </c>
      <c r="U896" s="50">
        <v>1</v>
      </c>
      <c r="V896" s="50">
        <v>800</v>
      </c>
    </row>
    <row r="897" spans="1:22" x14ac:dyDescent="0.2">
      <c r="A897" s="50">
        <v>895</v>
      </c>
      <c r="B897" s="232">
        <v>44049</v>
      </c>
      <c r="C897" s="233">
        <v>30</v>
      </c>
      <c r="D897" s="234" t="s">
        <v>799</v>
      </c>
      <c r="E897" s="235">
        <v>12</v>
      </c>
      <c r="F897" s="235">
        <v>14</v>
      </c>
      <c r="G897" s="235">
        <v>27</v>
      </c>
      <c r="H897" s="235">
        <v>36</v>
      </c>
      <c r="I897" s="235">
        <v>46</v>
      </c>
      <c r="J897" s="235">
        <v>47</v>
      </c>
      <c r="P897" s="147"/>
      <c r="Q897" s="50">
        <v>2</v>
      </c>
      <c r="S897" s="229">
        <v>2</v>
      </c>
      <c r="T897" s="229">
        <v>0</v>
      </c>
      <c r="U897" s="50">
        <v>1</v>
      </c>
      <c r="V897" s="50">
        <v>400</v>
      </c>
    </row>
    <row r="898" spans="1:22" x14ac:dyDescent="0.2">
      <c r="A898" s="50">
        <v>896</v>
      </c>
      <c r="B898" s="232">
        <v>44049</v>
      </c>
      <c r="C898" s="233">
        <v>30</v>
      </c>
      <c r="D898" s="234" t="s">
        <v>799</v>
      </c>
      <c r="E898" s="235">
        <v>13</v>
      </c>
      <c r="F898" s="235">
        <v>14</v>
      </c>
      <c r="G898" s="235">
        <v>27</v>
      </c>
      <c r="H898" s="235">
        <v>34</v>
      </c>
      <c r="I898" s="235">
        <v>36</v>
      </c>
      <c r="J898" s="235">
        <v>40</v>
      </c>
      <c r="P898" s="147"/>
      <c r="Q898" s="50">
        <v>1</v>
      </c>
      <c r="S898" s="229">
        <v>2</v>
      </c>
      <c r="T898" s="229">
        <v>0</v>
      </c>
      <c r="U898" s="50">
        <v>1</v>
      </c>
      <c r="V898" s="50">
        <v>200</v>
      </c>
    </row>
    <row r="899" spans="1:22" x14ac:dyDescent="0.2">
      <c r="A899" s="50">
        <v>897</v>
      </c>
      <c r="B899" s="232">
        <v>44049</v>
      </c>
      <c r="C899" s="233">
        <v>30</v>
      </c>
      <c r="D899" s="234" t="s">
        <v>799</v>
      </c>
      <c r="E899" s="235">
        <v>13</v>
      </c>
      <c r="F899" s="235">
        <v>14</v>
      </c>
      <c r="G899" s="235">
        <v>27</v>
      </c>
      <c r="H899" s="235">
        <v>34</v>
      </c>
      <c r="I899" s="235">
        <v>36</v>
      </c>
      <c r="J899" s="235">
        <v>42</v>
      </c>
      <c r="P899" s="147"/>
      <c r="Q899" s="50">
        <v>2</v>
      </c>
      <c r="S899" s="229">
        <v>2</v>
      </c>
      <c r="T899" s="229">
        <v>0</v>
      </c>
      <c r="U899" s="50">
        <v>1</v>
      </c>
      <c r="V899" s="50">
        <v>400</v>
      </c>
    </row>
    <row r="900" spans="1:22" x14ac:dyDescent="0.2">
      <c r="A900" s="50">
        <v>898</v>
      </c>
      <c r="B900" s="232">
        <v>44049</v>
      </c>
      <c r="C900" s="233">
        <v>30</v>
      </c>
      <c r="D900" s="234" t="s">
        <v>799</v>
      </c>
      <c r="E900" s="235">
        <v>13</v>
      </c>
      <c r="F900" s="235">
        <v>14</v>
      </c>
      <c r="G900" s="235">
        <v>27</v>
      </c>
      <c r="H900" s="235">
        <v>34</v>
      </c>
      <c r="I900" s="235">
        <v>36</v>
      </c>
      <c r="J900" s="235">
        <v>46</v>
      </c>
      <c r="P900" s="147"/>
      <c r="Q900" s="50">
        <v>1</v>
      </c>
      <c r="S900" s="229">
        <v>2</v>
      </c>
      <c r="T900" s="229">
        <v>0</v>
      </c>
      <c r="U900" s="50">
        <v>1</v>
      </c>
      <c r="V900" s="50">
        <v>200</v>
      </c>
    </row>
    <row r="901" spans="1:22" x14ac:dyDescent="0.2">
      <c r="A901" s="50">
        <v>899</v>
      </c>
      <c r="B901" s="232">
        <v>44049</v>
      </c>
      <c r="C901" s="233">
        <v>30</v>
      </c>
      <c r="D901" s="234" t="s">
        <v>799</v>
      </c>
      <c r="E901" s="235">
        <v>13</v>
      </c>
      <c r="F901" s="235">
        <v>14</v>
      </c>
      <c r="G901" s="235">
        <v>27</v>
      </c>
      <c r="H901" s="235">
        <v>34</v>
      </c>
      <c r="I901" s="235">
        <v>36</v>
      </c>
      <c r="J901" s="235">
        <v>47</v>
      </c>
      <c r="P901" s="147"/>
      <c r="Q901" s="50">
        <v>2</v>
      </c>
      <c r="S901" s="229">
        <v>2</v>
      </c>
      <c r="T901" s="229">
        <v>0</v>
      </c>
      <c r="U901" s="50">
        <v>1</v>
      </c>
      <c r="V901" s="50">
        <v>400</v>
      </c>
    </row>
    <row r="902" spans="1:22" x14ac:dyDescent="0.2">
      <c r="A902" s="50">
        <v>900</v>
      </c>
      <c r="B902" s="232">
        <v>44049</v>
      </c>
      <c r="C902" s="233">
        <v>30</v>
      </c>
      <c r="D902" s="234" t="s">
        <v>799</v>
      </c>
      <c r="E902" s="235">
        <v>13</v>
      </c>
      <c r="F902" s="235">
        <v>14</v>
      </c>
      <c r="G902" s="235">
        <v>27</v>
      </c>
      <c r="H902" s="235">
        <v>34</v>
      </c>
      <c r="I902" s="235">
        <v>40</v>
      </c>
      <c r="J902" s="235">
        <v>42</v>
      </c>
      <c r="P902" s="147"/>
      <c r="Q902" s="50">
        <v>2</v>
      </c>
      <c r="S902" s="229">
        <v>2</v>
      </c>
      <c r="T902" s="229">
        <v>0</v>
      </c>
      <c r="U902" s="50">
        <v>1</v>
      </c>
      <c r="V902" s="50">
        <v>400</v>
      </c>
    </row>
    <row r="903" spans="1:22" x14ac:dyDescent="0.2">
      <c r="A903" s="50">
        <v>901</v>
      </c>
      <c r="B903" s="232">
        <v>44049</v>
      </c>
      <c r="C903" s="233">
        <v>30</v>
      </c>
      <c r="D903" s="234" t="s">
        <v>799</v>
      </c>
      <c r="E903" s="235">
        <v>13</v>
      </c>
      <c r="F903" s="235">
        <v>14</v>
      </c>
      <c r="G903" s="235">
        <v>27</v>
      </c>
      <c r="H903" s="235">
        <v>34</v>
      </c>
      <c r="I903" s="235">
        <v>40</v>
      </c>
      <c r="J903" s="235">
        <v>46</v>
      </c>
      <c r="P903" s="147"/>
      <c r="Q903" s="50">
        <v>1</v>
      </c>
      <c r="S903" s="229">
        <v>2</v>
      </c>
      <c r="T903" s="229">
        <v>0</v>
      </c>
      <c r="U903" s="50">
        <v>1</v>
      </c>
      <c r="V903" s="50">
        <v>200</v>
      </c>
    </row>
    <row r="904" spans="1:22" x14ac:dyDescent="0.2">
      <c r="A904" s="50">
        <v>902</v>
      </c>
      <c r="B904" s="232">
        <v>44049</v>
      </c>
      <c r="C904" s="233">
        <v>30</v>
      </c>
      <c r="D904" s="234" t="s">
        <v>799</v>
      </c>
      <c r="E904" s="235">
        <v>13</v>
      </c>
      <c r="F904" s="235">
        <v>14</v>
      </c>
      <c r="G904" s="235">
        <v>27</v>
      </c>
      <c r="H904" s="235">
        <v>34</v>
      </c>
      <c r="I904" s="235">
        <v>40</v>
      </c>
      <c r="J904" s="235">
        <v>47</v>
      </c>
      <c r="P904" s="147"/>
      <c r="Q904" s="50">
        <v>2</v>
      </c>
      <c r="S904" s="229">
        <v>2</v>
      </c>
      <c r="T904" s="229">
        <v>0</v>
      </c>
      <c r="U904" s="50">
        <v>1</v>
      </c>
      <c r="V904" s="50">
        <v>400</v>
      </c>
    </row>
    <row r="905" spans="1:22" x14ac:dyDescent="0.2">
      <c r="A905" s="50">
        <v>903</v>
      </c>
      <c r="B905" s="232">
        <v>44049</v>
      </c>
      <c r="C905" s="233">
        <v>30</v>
      </c>
      <c r="D905" s="234" t="s">
        <v>799</v>
      </c>
      <c r="E905" s="235">
        <v>13</v>
      </c>
      <c r="F905" s="235">
        <v>14</v>
      </c>
      <c r="G905" s="235">
        <v>27</v>
      </c>
      <c r="H905" s="235">
        <v>34</v>
      </c>
      <c r="I905" s="235">
        <v>42</v>
      </c>
      <c r="J905" s="235">
        <v>46</v>
      </c>
      <c r="P905" s="147"/>
      <c r="Q905" s="50">
        <v>2</v>
      </c>
      <c r="S905" s="229">
        <v>2</v>
      </c>
      <c r="T905" s="229">
        <v>0</v>
      </c>
      <c r="U905" s="50">
        <v>1</v>
      </c>
      <c r="V905" s="50">
        <v>400</v>
      </c>
    </row>
    <row r="906" spans="1:22" x14ac:dyDescent="0.2">
      <c r="A906" s="50">
        <v>904</v>
      </c>
      <c r="B906" s="232">
        <v>44049</v>
      </c>
      <c r="C906" s="233">
        <v>30</v>
      </c>
      <c r="D906" s="234" t="s">
        <v>799</v>
      </c>
      <c r="E906" s="235">
        <v>13</v>
      </c>
      <c r="F906" s="235">
        <v>14</v>
      </c>
      <c r="G906" s="235">
        <v>27</v>
      </c>
      <c r="H906" s="235">
        <v>34</v>
      </c>
      <c r="I906" s="235">
        <v>42</v>
      </c>
      <c r="J906" s="235">
        <v>47</v>
      </c>
      <c r="P906" s="147"/>
      <c r="Q906" s="50">
        <v>3</v>
      </c>
      <c r="S906" s="229">
        <v>2</v>
      </c>
      <c r="T906" s="229">
        <v>0</v>
      </c>
      <c r="U906" s="50">
        <v>1</v>
      </c>
      <c r="V906" s="50">
        <v>800</v>
      </c>
    </row>
    <row r="907" spans="1:22" x14ac:dyDescent="0.2">
      <c r="A907" s="50">
        <v>905</v>
      </c>
      <c r="B907" s="232">
        <v>44049</v>
      </c>
      <c r="C907" s="233">
        <v>30</v>
      </c>
      <c r="D907" s="234" t="s">
        <v>799</v>
      </c>
      <c r="E907" s="235">
        <v>13</v>
      </c>
      <c r="F907" s="235">
        <v>14</v>
      </c>
      <c r="G907" s="235">
        <v>27</v>
      </c>
      <c r="H907" s="235">
        <v>34</v>
      </c>
      <c r="I907" s="235">
        <v>46</v>
      </c>
      <c r="J907" s="235">
        <v>47</v>
      </c>
      <c r="P907" s="147"/>
      <c r="Q907" s="50">
        <v>2</v>
      </c>
      <c r="S907" s="229">
        <v>2</v>
      </c>
      <c r="T907" s="229">
        <v>0</v>
      </c>
      <c r="U907" s="50">
        <v>1</v>
      </c>
      <c r="V907" s="50">
        <v>400</v>
      </c>
    </row>
    <row r="908" spans="1:22" x14ac:dyDescent="0.2">
      <c r="A908" s="50">
        <v>906</v>
      </c>
      <c r="B908" s="232">
        <v>44049</v>
      </c>
      <c r="C908" s="233">
        <v>30</v>
      </c>
      <c r="D908" s="234" t="s">
        <v>799</v>
      </c>
      <c r="E908" s="235">
        <v>13</v>
      </c>
      <c r="F908" s="235">
        <v>14</v>
      </c>
      <c r="G908" s="235">
        <v>27</v>
      </c>
      <c r="H908" s="235">
        <v>36</v>
      </c>
      <c r="I908" s="235">
        <v>40</v>
      </c>
      <c r="J908" s="235">
        <v>42</v>
      </c>
      <c r="P908" s="147"/>
      <c r="Q908" s="50">
        <v>2</v>
      </c>
      <c r="S908" s="229">
        <v>2</v>
      </c>
      <c r="T908" s="229">
        <v>0</v>
      </c>
      <c r="U908" s="50">
        <v>1</v>
      </c>
      <c r="V908" s="50">
        <v>400</v>
      </c>
    </row>
    <row r="909" spans="1:22" x14ac:dyDescent="0.2">
      <c r="A909" s="50">
        <v>907</v>
      </c>
      <c r="B909" s="232">
        <v>44049</v>
      </c>
      <c r="C909" s="233">
        <v>30</v>
      </c>
      <c r="D909" s="234" t="s">
        <v>799</v>
      </c>
      <c r="E909" s="235">
        <v>13</v>
      </c>
      <c r="F909" s="235">
        <v>14</v>
      </c>
      <c r="G909" s="235">
        <v>27</v>
      </c>
      <c r="H909" s="235">
        <v>36</v>
      </c>
      <c r="I909" s="235">
        <v>40</v>
      </c>
      <c r="J909" s="235">
        <v>46</v>
      </c>
      <c r="P909" s="147"/>
      <c r="Q909" s="50">
        <v>1</v>
      </c>
      <c r="S909" s="229">
        <v>2</v>
      </c>
      <c r="T909" s="229">
        <v>0</v>
      </c>
      <c r="U909" s="50">
        <v>1</v>
      </c>
      <c r="V909" s="50">
        <v>200</v>
      </c>
    </row>
    <row r="910" spans="1:22" x14ac:dyDescent="0.2">
      <c r="A910" s="50">
        <v>908</v>
      </c>
      <c r="B910" s="232">
        <v>44049</v>
      </c>
      <c r="C910" s="233">
        <v>30</v>
      </c>
      <c r="D910" s="234" t="s">
        <v>799</v>
      </c>
      <c r="E910" s="235">
        <v>13</v>
      </c>
      <c r="F910" s="235">
        <v>14</v>
      </c>
      <c r="G910" s="235">
        <v>27</v>
      </c>
      <c r="H910" s="235">
        <v>36</v>
      </c>
      <c r="I910" s="235">
        <v>40</v>
      </c>
      <c r="J910" s="235">
        <v>47</v>
      </c>
      <c r="P910" s="147"/>
      <c r="Q910" s="50">
        <v>2</v>
      </c>
      <c r="S910" s="229">
        <v>2</v>
      </c>
      <c r="T910" s="229">
        <v>0</v>
      </c>
      <c r="U910" s="50">
        <v>1</v>
      </c>
      <c r="V910" s="50">
        <v>400</v>
      </c>
    </row>
    <row r="911" spans="1:22" x14ac:dyDescent="0.2">
      <c r="A911" s="50">
        <v>909</v>
      </c>
      <c r="B911" s="232">
        <v>44049</v>
      </c>
      <c r="C911" s="233">
        <v>30</v>
      </c>
      <c r="D911" s="234" t="s">
        <v>799</v>
      </c>
      <c r="E911" s="235">
        <v>13</v>
      </c>
      <c r="F911" s="235">
        <v>14</v>
      </c>
      <c r="G911" s="235">
        <v>27</v>
      </c>
      <c r="H911" s="235">
        <v>36</v>
      </c>
      <c r="I911" s="235">
        <v>42</v>
      </c>
      <c r="J911" s="235">
        <v>46</v>
      </c>
      <c r="P911" s="147"/>
      <c r="Q911" s="50">
        <v>2</v>
      </c>
      <c r="S911" s="229">
        <v>2</v>
      </c>
      <c r="T911" s="229">
        <v>0</v>
      </c>
      <c r="U911" s="50">
        <v>1</v>
      </c>
      <c r="V911" s="50">
        <v>400</v>
      </c>
    </row>
    <row r="912" spans="1:22" x14ac:dyDescent="0.2">
      <c r="A912" s="50">
        <v>910</v>
      </c>
      <c r="B912" s="232">
        <v>44049</v>
      </c>
      <c r="C912" s="233">
        <v>30</v>
      </c>
      <c r="D912" s="234" t="s">
        <v>799</v>
      </c>
      <c r="E912" s="235">
        <v>13</v>
      </c>
      <c r="F912" s="235">
        <v>14</v>
      </c>
      <c r="G912" s="235">
        <v>27</v>
      </c>
      <c r="H912" s="235">
        <v>36</v>
      </c>
      <c r="I912" s="235">
        <v>42</v>
      </c>
      <c r="J912" s="235">
        <v>47</v>
      </c>
      <c r="P912" s="147"/>
      <c r="Q912" s="50">
        <v>3</v>
      </c>
      <c r="S912" s="229">
        <v>2</v>
      </c>
      <c r="T912" s="229">
        <v>0</v>
      </c>
      <c r="U912" s="50">
        <v>1</v>
      </c>
      <c r="V912" s="50">
        <v>800</v>
      </c>
    </row>
    <row r="913" spans="1:22" x14ac:dyDescent="0.2">
      <c r="A913" s="50">
        <v>911</v>
      </c>
      <c r="B913" s="232">
        <v>44049</v>
      </c>
      <c r="C913" s="233">
        <v>30</v>
      </c>
      <c r="D913" s="234" t="s">
        <v>799</v>
      </c>
      <c r="E913" s="235">
        <v>13</v>
      </c>
      <c r="F913" s="235">
        <v>14</v>
      </c>
      <c r="G913" s="235">
        <v>27</v>
      </c>
      <c r="H913" s="235">
        <v>36</v>
      </c>
      <c r="I913" s="235">
        <v>46</v>
      </c>
      <c r="J913" s="235">
        <v>47</v>
      </c>
      <c r="P913" s="147"/>
      <c r="Q913" s="50">
        <v>2</v>
      </c>
      <c r="S913" s="229">
        <v>2</v>
      </c>
      <c r="T913" s="229">
        <v>0</v>
      </c>
      <c r="U913" s="50">
        <v>1</v>
      </c>
      <c r="V913" s="50">
        <v>400</v>
      </c>
    </row>
    <row r="914" spans="1:22" x14ac:dyDescent="0.2">
      <c r="A914" s="50">
        <v>912</v>
      </c>
      <c r="B914" s="218">
        <v>44063</v>
      </c>
      <c r="C914" s="219">
        <v>30</v>
      </c>
      <c r="D914" s="220" t="s">
        <v>794</v>
      </c>
      <c r="E914" s="221">
        <v>3</v>
      </c>
      <c r="F914" s="221">
        <v>9</v>
      </c>
      <c r="G914" s="221">
        <v>13</v>
      </c>
      <c r="H914" s="221">
        <v>18</v>
      </c>
      <c r="I914" s="221">
        <v>27</v>
      </c>
      <c r="J914" s="221">
        <v>34</v>
      </c>
      <c r="K914" s="221">
        <v>36</v>
      </c>
      <c r="L914" s="221">
        <v>38</v>
      </c>
      <c r="M914" s="221">
        <v>41</v>
      </c>
      <c r="N914" s="221">
        <v>44</v>
      </c>
      <c r="O914" s="221">
        <v>46</v>
      </c>
      <c r="P914" s="147"/>
      <c r="Q914" s="50">
        <v>2</v>
      </c>
      <c r="S914" s="229">
        <v>924</v>
      </c>
      <c r="T914" s="229">
        <v>0</v>
      </c>
      <c r="U914" s="50">
        <v>1</v>
      </c>
      <c r="V914" s="50">
        <v>400</v>
      </c>
    </row>
    <row r="915" spans="1:22" x14ac:dyDescent="0.2">
      <c r="A915" s="50">
        <v>913</v>
      </c>
      <c r="B915" s="218">
        <v>44063</v>
      </c>
      <c r="C915" s="219">
        <v>30</v>
      </c>
      <c r="D915" s="220" t="s">
        <v>795</v>
      </c>
      <c r="E915" s="221">
        <v>2</v>
      </c>
      <c r="F915" s="221">
        <v>8</v>
      </c>
      <c r="G915" s="221">
        <v>11</v>
      </c>
      <c r="H915" s="221">
        <v>19</v>
      </c>
      <c r="I915" s="221">
        <v>20</v>
      </c>
      <c r="J915" s="221">
        <v>21</v>
      </c>
      <c r="K915" s="221">
        <v>28</v>
      </c>
      <c r="L915" s="221">
        <v>29</v>
      </c>
      <c r="M915" s="221">
        <v>30</v>
      </c>
      <c r="N915" s="221">
        <v>31</v>
      </c>
      <c r="O915" s="221">
        <v>32</v>
      </c>
      <c r="P915" s="147"/>
      <c r="R915" s="50">
        <v>3</v>
      </c>
      <c r="S915" s="229">
        <v>924</v>
      </c>
      <c r="T915" s="229">
        <v>0</v>
      </c>
      <c r="U915" s="50">
        <v>1</v>
      </c>
      <c r="V915" s="50">
        <v>800</v>
      </c>
    </row>
    <row r="916" spans="1:22" x14ac:dyDescent="0.2">
      <c r="A916" s="50">
        <v>914</v>
      </c>
      <c r="B916" s="218">
        <v>44063</v>
      </c>
      <c r="C916" s="219">
        <v>30</v>
      </c>
      <c r="D916" s="220" t="s">
        <v>796</v>
      </c>
      <c r="E916" s="221">
        <v>3</v>
      </c>
      <c r="F916" s="221">
        <v>9</v>
      </c>
      <c r="G916" s="221">
        <v>13</v>
      </c>
      <c r="H916" s="221">
        <v>27</v>
      </c>
      <c r="I916" s="221">
        <v>34</v>
      </c>
      <c r="J916" s="221">
        <v>36</v>
      </c>
      <c r="K916" s="221">
        <v>38</v>
      </c>
      <c r="L916" s="221">
        <v>41</v>
      </c>
      <c r="M916" s="221">
        <v>44</v>
      </c>
      <c r="N916" s="221">
        <v>45</v>
      </c>
      <c r="O916" s="221">
        <v>46</v>
      </c>
      <c r="P916" s="147"/>
      <c r="Q916" s="50">
        <v>2</v>
      </c>
      <c r="S916" s="229">
        <v>924</v>
      </c>
      <c r="T916" s="229">
        <v>0</v>
      </c>
      <c r="U916" s="50">
        <v>1</v>
      </c>
      <c r="V916" s="50">
        <v>400</v>
      </c>
    </row>
    <row r="917" spans="1:22" x14ac:dyDescent="0.2">
      <c r="A917" s="50">
        <v>915</v>
      </c>
      <c r="B917" s="218">
        <v>44063</v>
      </c>
      <c r="C917" s="219">
        <v>30</v>
      </c>
      <c r="D917" s="220" t="s">
        <v>797</v>
      </c>
      <c r="E917" s="221">
        <v>2</v>
      </c>
      <c r="F917" s="221">
        <v>7</v>
      </c>
      <c r="G917" s="221">
        <v>9</v>
      </c>
      <c r="H917" s="221">
        <v>13</v>
      </c>
      <c r="I917" s="221">
        <v>18</v>
      </c>
      <c r="J917" s="221">
        <v>19</v>
      </c>
      <c r="K917" s="221">
        <v>28</v>
      </c>
      <c r="L917" s="221">
        <v>30</v>
      </c>
      <c r="M917" s="221">
        <v>33</v>
      </c>
      <c r="N917" s="221">
        <v>44</v>
      </c>
      <c r="O917" s="221">
        <v>45</v>
      </c>
      <c r="P917" s="147"/>
      <c r="Q917" s="50">
        <v>1</v>
      </c>
      <c r="R917" s="50">
        <v>1</v>
      </c>
      <c r="S917" s="229">
        <v>924</v>
      </c>
      <c r="T917" s="229">
        <v>0</v>
      </c>
      <c r="U917" s="50">
        <v>2</v>
      </c>
      <c r="V917" s="50">
        <v>400</v>
      </c>
    </row>
    <row r="918" spans="1:22" x14ac:dyDescent="0.2">
      <c r="A918" s="50">
        <v>916</v>
      </c>
      <c r="B918" s="223">
        <v>44064</v>
      </c>
      <c r="C918" s="224">
        <v>30</v>
      </c>
      <c r="D918" s="225" t="s">
        <v>794</v>
      </c>
      <c r="E918" s="226">
        <v>3</v>
      </c>
      <c r="F918" s="226">
        <v>7</v>
      </c>
      <c r="G918" s="226">
        <v>13</v>
      </c>
      <c r="H918" s="226">
        <v>14</v>
      </c>
      <c r="I918" s="226">
        <v>33</v>
      </c>
      <c r="J918" s="226">
        <v>34</v>
      </c>
      <c r="K918" s="226">
        <v>36</v>
      </c>
      <c r="L918" s="226">
        <v>38</v>
      </c>
      <c r="M918" s="226">
        <v>42</v>
      </c>
      <c r="N918" s="226">
        <v>45</v>
      </c>
      <c r="O918" s="226">
        <v>47</v>
      </c>
      <c r="P918" s="147"/>
      <c r="Q918" s="50">
        <v>2</v>
      </c>
      <c r="S918" s="229">
        <v>924</v>
      </c>
      <c r="T918" s="229">
        <v>0</v>
      </c>
      <c r="U918" s="50">
        <v>1</v>
      </c>
      <c r="V918" s="50">
        <v>400</v>
      </c>
    </row>
    <row r="919" spans="1:22" x14ac:dyDescent="0.2">
      <c r="A919" s="50">
        <v>917</v>
      </c>
      <c r="B919" s="223">
        <v>44065</v>
      </c>
      <c r="C919" s="224">
        <v>30</v>
      </c>
      <c r="D919" s="225" t="s">
        <v>795</v>
      </c>
      <c r="E919" s="226">
        <v>2</v>
      </c>
      <c r="F919" s="226">
        <v>8</v>
      </c>
      <c r="G919" s="226">
        <v>11</v>
      </c>
      <c r="H919" s="226">
        <v>19</v>
      </c>
      <c r="I919" s="226">
        <v>20</v>
      </c>
      <c r="J919" s="226">
        <v>21</v>
      </c>
      <c r="K919" s="226">
        <v>28</v>
      </c>
      <c r="L919" s="226">
        <v>29</v>
      </c>
      <c r="M919" s="226">
        <v>30</v>
      </c>
      <c r="N919" s="226">
        <v>31</v>
      </c>
      <c r="O919" s="226">
        <v>32</v>
      </c>
      <c r="P919" s="147"/>
      <c r="R919" s="50">
        <v>3</v>
      </c>
      <c r="S919" s="229">
        <v>924</v>
      </c>
      <c r="T919" s="229">
        <v>0</v>
      </c>
      <c r="U919" s="50">
        <v>1</v>
      </c>
      <c r="V919" s="50">
        <v>800</v>
      </c>
    </row>
    <row r="920" spans="1:22" x14ac:dyDescent="0.2">
      <c r="A920" s="50">
        <v>918</v>
      </c>
      <c r="B920" s="223">
        <v>44066</v>
      </c>
      <c r="C920" s="224">
        <v>30</v>
      </c>
      <c r="D920" s="225" t="s">
        <v>796</v>
      </c>
      <c r="E920" s="226">
        <v>3</v>
      </c>
      <c r="F920" s="226">
        <v>7</v>
      </c>
      <c r="G920" s="226">
        <v>9</v>
      </c>
      <c r="H920" s="226">
        <v>13</v>
      </c>
      <c r="I920" s="226">
        <v>16</v>
      </c>
      <c r="J920" s="226">
        <v>34</v>
      </c>
      <c r="K920" s="226">
        <v>36</v>
      </c>
      <c r="L920" s="226">
        <v>37</v>
      </c>
      <c r="M920" s="226">
        <v>42</v>
      </c>
      <c r="N920" s="226">
        <v>44</v>
      </c>
      <c r="O920" s="226">
        <v>46</v>
      </c>
      <c r="P920" s="147"/>
      <c r="Q920" s="231" t="s">
        <v>788</v>
      </c>
      <c r="S920" s="229">
        <v>924</v>
      </c>
      <c r="T920" s="229">
        <v>448</v>
      </c>
      <c r="U920" s="50">
        <v>1</v>
      </c>
      <c r="V920" s="50">
        <v>800</v>
      </c>
    </row>
    <row r="921" spans="1:22" x14ac:dyDescent="0.2">
      <c r="A921" s="50">
        <v>919</v>
      </c>
      <c r="B921" s="223">
        <v>44067</v>
      </c>
      <c r="C921" s="224">
        <v>30</v>
      </c>
      <c r="D921" s="225" t="s">
        <v>797</v>
      </c>
      <c r="E921" s="226">
        <v>3</v>
      </c>
      <c r="F921" s="226">
        <v>9</v>
      </c>
      <c r="G921" s="226">
        <v>15</v>
      </c>
      <c r="H921" s="226">
        <v>33</v>
      </c>
      <c r="I921" s="226">
        <v>34</v>
      </c>
      <c r="J921" s="226">
        <v>37</v>
      </c>
      <c r="K921" s="226">
        <v>41</v>
      </c>
      <c r="L921" s="226">
        <v>42</v>
      </c>
      <c r="M921" s="226">
        <v>43</v>
      </c>
      <c r="N921" s="226">
        <v>44</v>
      </c>
      <c r="O921" s="226">
        <v>46</v>
      </c>
      <c r="P921" s="147"/>
      <c r="Q921" s="50">
        <v>2</v>
      </c>
      <c r="S921" s="229">
        <v>924</v>
      </c>
      <c r="T921" s="229">
        <v>0</v>
      </c>
      <c r="U921" s="50">
        <v>1</v>
      </c>
      <c r="V921" s="50">
        <v>400</v>
      </c>
    </row>
    <row r="922" spans="1:22" x14ac:dyDescent="0.2">
      <c r="A922" s="50">
        <v>920</v>
      </c>
      <c r="B922" s="237">
        <v>44072</v>
      </c>
      <c r="C922" s="238">
        <v>30</v>
      </c>
      <c r="D922" s="239" t="s">
        <v>806</v>
      </c>
      <c r="E922" s="240">
        <v>3</v>
      </c>
      <c r="F922" s="240">
        <v>16</v>
      </c>
      <c r="G922" s="240">
        <v>28</v>
      </c>
      <c r="H922" s="240">
        <v>34</v>
      </c>
      <c r="I922" s="240">
        <v>42</v>
      </c>
      <c r="J922" s="240">
        <v>7</v>
      </c>
      <c r="K922" s="240">
        <v>13</v>
      </c>
      <c r="L922" s="240">
        <v>27</v>
      </c>
      <c r="M922" s="240">
        <v>36</v>
      </c>
      <c r="N922" s="240">
        <v>46</v>
      </c>
      <c r="O922" s="240">
        <v>9</v>
      </c>
      <c r="P922" s="147"/>
      <c r="S922" s="229">
        <v>462</v>
      </c>
      <c r="T922" s="229">
        <v>0</v>
      </c>
      <c r="U922" s="50">
        <v>0</v>
      </c>
      <c r="V922" s="50">
        <v>0</v>
      </c>
    </row>
    <row r="923" spans="1:22" x14ac:dyDescent="0.2">
      <c r="A923" s="50">
        <v>921</v>
      </c>
      <c r="B923" s="237">
        <v>44072</v>
      </c>
      <c r="C923" s="238">
        <v>30</v>
      </c>
      <c r="D923" s="239" t="s">
        <v>807</v>
      </c>
      <c r="E923" s="240">
        <v>3</v>
      </c>
      <c r="F923" s="240">
        <v>13</v>
      </c>
      <c r="G923" s="240">
        <v>16</v>
      </c>
      <c r="H923" s="240">
        <v>28</v>
      </c>
      <c r="I923" s="240">
        <v>34</v>
      </c>
      <c r="J923" s="240">
        <v>42</v>
      </c>
      <c r="K923" s="240">
        <v>46</v>
      </c>
      <c r="L923" s="240">
        <v>0</v>
      </c>
      <c r="M923" s="240">
        <v>7</v>
      </c>
      <c r="N923" s="240">
        <v>9</v>
      </c>
      <c r="O923" s="240">
        <v>18</v>
      </c>
      <c r="P923" s="147"/>
      <c r="S923" s="229">
        <v>462</v>
      </c>
      <c r="T923" s="229">
        <v>0</v>
      </c>
      <c r="U923" s="50">
        <v>0</v>
      </c>
      <c r="V923" s="50">
        <v>0</v>
      </c>
    </row>
    <row r="924" spans="1:22" x14ac:dyDescent="0.2">
      <c r="A924" s="50">
        <v>922</v>
      </c>
      <c r="B924" s="237">
        <v>44072</v>
      </c>
      <c r="C924" s="238">
        <v>30</v>
      </c>
      <c r="D924" s="239" t="s">
        <v>808</v>
      </c>
      <c r="E924" s="240">
        <v>34</v>
      </c>
      <c r="F924" s="240">
        <v>3</v>
      </c>
      <c r="G924" s="240">
        <v>42</v>
      </c>
      <c r="H924" s="240">
        <v>7</v>
      </c>
      <c r="I924" s="240">
        <v>36</v>
      </c>
      <c r="J924" s="240">
        <v>13</v>
      </c>
      <c r="K924" s="240">
        <v>16</v>
      </c>
      <c r="L924" s="240">
        <v>9</v>
      </c>
      <c r="M924" s="240">
        <v>28</v>
      </c>
      <c r="N924" s="240">
        <v>27</v>
      </c>
      <c r="O924" s="240">
        <v>46</v>
      </c>
      <c r="P924" s="147"/>
      <c r="S924" s="229">
        <v>462</v>
      </c>
      <c r="T924" s="229">
        <v>0</v>
      </c>
      <c r="U924" s="50">
        <v>0</v>
      </c>
      <c r="V924" s="50">
        <v>0</v>
      </c>
    </row>
    <row r="925" spans="1:22" x14ac:dyDescent="0.2">
      <c r="A925" s="50">
        <v>923</v>
      </c>
      <c r="B925" s="237">
        <v>44072</v>
      </c>
      <c r="C925" s="238">
        <v>30</v>
      </c>
      <c r="D925" s="239" t="s">
        <v>809</v>
      </c>
      <c r="E925" s="240">
        <v>3</v>
      </c>
      <c r="F925" s="240">
        <v>34</v>
      </c>
      <c r="G925" s="240">
        <v>7</v>
      </c>
      <c r="H925" s="240">
        <v>42</v>
      </c>
      <c r="I925" s="240">
        <v>16</v>
      </c>
      <c r="J925" s="240">
        <v>36</v>
      </c>
      <c r="K925" s="240">
        <v>13</v>
      </c>
      <c r="L925" s="240">
        <v>28</v>
      </c>
      <c r="M925" s="240">
        <v>9</v>
      </c>
      <c r="N925" s="240">
        <v>46</v>
      </c>
      <c r="O925" s="240">
        <v>18</v>
      </c>
      <c r="P925" s="147"/>
      <c r="S925" s="229">
        <v>462</v>
      </c>
      <c r="T925" s="229">
        <v>0</v>
      </c>
      <c r="U925" s="50">
        <v>0</v>
      </c>
      <c r="V925" s="50">
        <v>0</v>
      </c>
    </row>
    <row r="926" spans="1:22" x14ac:dyDescent="0.2">
      <c r="A926" s="50">
        <v>924</v>
      </c>
      <c r="B926" s="237">
        <v>44072</v>
      </c>
      <c r="C926" s="238">
        <v>30</v>
      </c>
      <c r="D926" s="239" t="s">
        <v>810</v>
      </c>
      <c r="E926" s="240">
        <v>40</v>
      </c>
      <c r="F926" s="240">
        <v>41</v>
      </c>
      <c r="G926" s="240">
        <v>42</v>
      </c>
      <c r="H926" s="240">
        <v>3</v>
      </c>
      <c r="I926" s="240">
        <v>34</v>
      </c>
      <c r="J926" s="240">
        <v>45</v>
      </c>
      <c r="K926" s="240">
        <v>36</v>
      </c>
      <c r="L926" s="240">
        <v>7</v>
      </c>
      <c r="M926" s="240">
        <v>28</v>
      </c>
      <c r="N926" s="240">
        <v>9</v>
      </c>
      <c r="O926" s="240">
        <v>10</v>
      </c>
      <c r="P926" s="147"/>
      <c r="S926" s="229">
        <v>462</v>
      </c>
      <c r="T926" s="229">
        <v>0</v>
      </c>
      <c r="U926" s="50">
        <v>0</v>
      </c>
      <c r="V926" s="50">
        <v>0</v>
      </c>
    </row>
    <row r="927" spans="1:22" x14ac:dyDescent="0.2">
      <c r="A927" s="50">
        <v>925</v>
      </c>
      <c r="B927" s="237">
        <v>44072</v>
      </c>
      <c r="C927" s="238">
        <v>30</v>
      </c>
      <c r="D927" s="239" t="s">
        <v>811</v>
      </c>
      <c r="E927" s="240">
        <v>9</v>
      </c>
      <c r="F927" s="240">
        <v>13</v>
      </c>
      <c r="G927" s="240">
        <v>28</v>
      </c>
      <c r="H927" s="240">
        <v>34</v>
      </c>
      <c r="I927" s="240">
        <v>49</v>
      </c>
      <c r="J927" s="240">
        <v>3</v>
      </c>
      <c r="K927" s="240">
        <v>15</v>
      </c>
      <c r="L927" s="240">
        <v>23</v>
      </c>
      <c r="M927" s="240">
        <v>38</v>
      </c>
      <c r="N927" s="240">
        <v>42</v>
      </c>
      <c r="O927" s="240">
        <v>7</v>
      </c>
      <c r="P927" s="147"/>
      <c r="S927" s="229">
        <v>462</v>
      </c>
      <c r="T927" s="229">
        <v>0</v>
      </c>
      <c r="U927" s="50">
        <v>0</v>
      </c>
      <c r="V927" s="50">
        <v>0</v>
      </c>
    </row>
    <row r="928" spans="1:22" x14ac:dyDescent="0.2">
      <c r="A928" s="50">
        <v>926</v>
      </c>
      <c r="B928" s="237">
        <v>44072</v>
      </c>
      <c r="C928" s="238">
        <v>30</v>
      </c>
      <c r="D928" s="239" t="s">
        <v>812</v>
      </c>
      <c r="E928" s="240">
        <v>3</v>
      </c>
      <c r="F928" s="240">
        <v>9</v>
      </c>
      <c r="G928" s="240">
        <v>15</v>
      </c>
      <c r="H928" s="240">
        <v>28</v>
      </c>
      <c r="I928" s="240">
        <v>34</v>
      </c>
      <c r="J928" s="240">
        <v>38</v>
      </c>
      <c r="K928" s="240">
        <v>49</v>
      </c>
      <c r="L928" s="240">
        <v>0</v>
      </c>
      <c r="M928" s="240">
        <v>7</v>
      </c>
      <c r="N928" s="240">
        <v>13</v>
      </c>
      <c r="O928" s="240">
        <v>16</v>
      </c>
      <c r="P928" s="147"/>
      <c r="S928" s="229">
        <v>462</v>
      </c>
      <c r="T928" s="229">
        <v>0</v>
      </c>
      <c r="U928" s="50">
        <v>0</v>
      </c>
      <c r="V928" s="50">
        <v>0</v>
      </c>
    </row>
    <row r="929" spans="1:22" x14ac:dyDescent="0.2">
      <c r="A929" s="50">
        <v>927</v>
      </c>
      <c r="B929" s="237">
        <v>44072</v>
      </c>
      <c r="C929" s="238">
        <v>30</v>
      </c>
      <c r="D929" s="239" t="s">
        <v>813</v>
      </c>
      <c r="E929" s="240">
        <v>34</v>
      </c>
      <c r="F929" s="240">
        <v>9</v>
      </c>
      <c r="G929" s="240">
        <v>16</v>
      </c>
      <c r="H929" s="240">
        <v>3</v>
      </c>
      <c r="I929" s="240">
        <v>38</v>
      </c>
      <c r="J929" s="240">
        <v>7</v>
      </c>
      <c r="K929" s="240">
        <v>4</v>
      </c>
      <c r="L929" s="240">
        <v>49</v>
      </c>
      <c r="M929" s="240">
        <v>18</v>
      </c>
      <c r="N929" s="240">
        <v>13</v>
      </c>
      <c r="O929" s="240">
        <v>36</v>
      </c>
      <c r="P929" s="147"/>
      <c r="S929" s="229">
        <v>462</v>
      </c>
      <c r="T929" s="229">
        <v>0</v>
      </c>
      <c r="U929" s="50">
        <v>0</v>
      </c>
      <c r="V929" s="50">
        <v>0</v>
      </c>
    </row>
    <row r="930" spans="1:22" x14ac:dyDescent="0.2">
      <c r="A930" s="50">
        <v>928</v>
      </c>
      <c r="B930" s="237">
        <v>44072</v>
      </c>
      <c r="C930" s="238">
        <v>30</v>
      </c>
      <c r="D930" s="239" t="s">
        <v>814</v>
      </c>
      <c r="E930" s="240">
        <v>9</v>
      </c>
      <c r="F930" s="240">
        <v>34</v>
      </c>
      <c r="G930" s="240">
        <v>3</v>
      </c>
      <c r="H930" s="240">
        <v>49</v>
      </c>
      <c r="I930" s="240">
        <v>7</v>
      </c>
      <c r="J930" s="240">
        <v>38</v>
      </c>
      <c r="K930" s="240">
        <v>13</v>
      </c>
      <c r="L930" s="240">
        <v>36</v>
      </c>
      <c r="M930" s="240">
        <v>15</v>
      </c>
      <c r="N930" s="240">
        <v>42</v>
      </c>
      <c r="O930" s="240">
        <v>16</v>
      </c>
      <c r="P930" s="147"/>
      <c r="S930" s="229">
        <v>462</v>
      </c>
      <c r="T930" s="229">
        <v>0</v>
      </c>
      <c r="U930" s="50">
        <v>0</v>
      </c>
      <c r="V930" s="50">
        <v>0</v>
      </c>
    </row>
    <row r="931" spans="1:22" x14ac:dyDescent="0.2">
      <c r="A931" s="50">
        <v>929</v>
      </c>
      <c r="B931" s="237">
        <v>44072</v>
      </c>
      <c r="C931" s="238">
        <v>30</v>
      </c>
      <c r="D931" s="239" t="s">
        <v>815</v>
      </c>
      <c r="E931" s="240">
        <v>40</v>
      </c>
      <c r="F931" s="240">
        <v>31</v>
      </c>
      <c r="G931" s="240">
        <v>42</v>
      </c>
      <c r="H931" s="240">
        <v>3</v>
      </c>
      <c r="I931" s="240">
        <v>34</v>
      </c>
      <c r="J931" s="240">
        <v>15</v>
      </c>
      <c r="K931" s="240">
        <v>16</v>
      </c>
      <c r="L931" s="240">
        <v>7</v>
      </c>
      <c r="M931" s="240">
        <v>38</v>
      </c>
      <c r="N931" s="240">
        <v>9</v>
      </c>
      <c r="O931" s="240">
        <v>30</v>
      </c>
      <c r="P931" s="147"/>
      <c r="S931" s="229">
        <v>462</v>
      </c>
      <c r="T931" s="229">
        <v>0</v>
      </c>
      <c r="U931" s="50">
        <v>0</v>
      </c>
      <c r="V931" s="50">
        <v>0</v>
      </c>
    </row>
    <row r="932" spans="1:22" x14ac:dyDescent="0.2">
      <c r="A932" s="50">
        <v>930</v>
      </c>
      <c r="B932" s="237">
        <v>44072</v>
      </c>
      <c r="C932" s="238">
        <v>30</v>
      </c>
      <c r="D932" s="239" t="s">
        <v>816</v>
      </c>
      <c r="E932" s="240">
        <v>3</v>
      </c>
      <c r="F932" s="240">
        <v>13</v>
      </c>
      <c r="G932" s="240">
        <v>23</v>
      </c>
      <c r="H932" s="240">
        <v>33</v>
      </c>
      <c r="I932" s="240">
        <v>45</v>
      </c>
      <c r="J932" s="240">
        <v>4</v>
      </c>
      <c r="K932" s="240">
        <v>14</v>
      </c>
      <c r="L932" s="240">
        <v>27</v>
      </c>
      <c r="M932" s="240">
        <v>35</v>
      </c>
      <c r="N932" s="240">
        <v>42</v>
      </c>
      <c r="O932" s="240">
        <v>1</v>
      </c>
      <c r="P932" s="147"/>
      <c r="R932" s="50">
        <v>2</v>
      </c>
      <c r="S932" s="229">
        <v>462</v>
      </c>
      <c r="T932" s="229">
        <v>0</v>
      </c>
      <c r="U932" s="50">
        <v>1</v>
      </c>
      <c r="V932" s="50">
        <v>400</v>
      </c>
    </row>
    <row r="933" spans="1:22" x14ac:dyDescent="0.2">
      <c r="A933" s="50">
        <v>931</v>
      </c>
      <c r="B933" s="237">
        <v>44072</v>
      </c>
      <c r="C933" s="238">
        <v>30</v>
      </c>
      <c r="D933" s="239" t="s">
        <v>817</v>
      </c>
      <c r="E933" s="240">
        <v>3</v>
      </c>
      <c r="F933" s="240">
        <v>13</v>
      </c>
      <c r="G933" s="240">
        <v>16</v>
      </c>
      <c r="H933" s="240">
        <v>23</v>
      </c>
      <c r="I933" s="240">
        <v>33</v>
      </c>
      <c r="J933" s="240">
        <v>38</v>
      </c>
      <c r="K933" s="240">
        <v>45</v>
      </c>
      <c r="L933" s="240">
        <v>0</v>
      </c>
      <c r="M933" s="240">
        <v>4</v>
      </c>
      <c r="N933" s="240">
        <v>14</v>
      </c>
      <c r="O933" s="240">
        <v>15</v>
      </c>
      <c r="P933" s="147"/>
      <c r="S933" s="229">
        <v>462</v>
      </c>
      <c r="T933" s="229">
        <v>0</v>
      </c>
      <c r="U933" s="50">
        <v>0</v>
      </c>
      <c r="V933" s="50">
        <v>0</v>
      </c>
    </row>
    <row r="934" spans="1:22" x14ac:dyDescent="0.2">
      <c r="A934" s="50">
        <v>932</v>
      </c>
      <c r="B934" s="237">
        <v>44072</v>
      </c>
      <c r="C934" s="238">
        <v>30</v>
      </c>
      <c r="D934" s="239" t="s">
        <v>818</v>
      </c>
      <c r="E934" s="240">
        <v>38</v>
      </c>
      <c r="F934" s="240">
        <v>13</v>
      </c>
      <c r="G934" s="240">
        <v>4</v>
      </c>
      <c r="H934" s="240">
        <v>3</v>
      </c>
      <c r="I934" s="240">
        <v>14</v>
      </c>
      <c r="J934" s="240">
        <v>33</v>
      </c>
      <c r="K934" s="240">
        <v>34</v>
      </c>
      <c r="L934" s="240">
        <v>35</v>
      </c>
      <c r="M934" s="240">
        <v>36</v>
      </c>
      <c r="N934" s="240">
        <v>45</v>
      </c>
      <c r="O934" s="240">
        <v>42</v>
      </c>
      <c r="P934" s="147"/>
      <c r="R934" s="50">
        <v>1</v>
      </c>
      <c r="S934" s="229">
        <v>462</v>
      </c>
      <c r="T934" s="229">
        <v>0</v>
      </c>
      <c r="U934" s="50">
        <v>1</v>
      </c>
      <c r="V934" s="50">
        <v>200</v>
      </c>
    </row>
    <row r="935" spans="1:22" x14ac:dyDescent="0.2">
      <c r="A935" s="50">
        <v>933</v>
      </c>
      <c r="B935" s="237">
        <v>44072</v>
      </c>
      <c r="C935" s="238">
        <v>30</v>
      </c>
      <c r="D935" s="239" t="s">
        <v>819</v>
      </c>
      <c r="E935" s="240">
        <v>13</v>
      </c>
      <c r="F935" s="240">
        <v>33</v>
      </c>
      <c r="G935" s="240">
        <v>3</v>
      </c>
      <c r="H935" s="240">
        <v>35</v>
      </c>
      <c r="I935" s="240">
        <v>4</v>
      </c>
      <c r="J935" s="240">
        <v>38</v>
      </c>
      <c r="K935" s="240">
        <v>14</v>
      </c>
      <c r="L935" s="240">
        <v>45</v>
      </c>
      <c r="M935" s="240">
        <v>1</v>
      </c>
      <c r="N935" s="240">
        <v>34</v>
      </c>
      <c r="O935" s="240">
        <v>6</v>
      </c>
      <c r="P935" s="147"/>
      <c r="R935" s="231" t="s">
        <v>788</v>
      </c>
      <c r="S935" s="229">
        <v>462</v>
      </c>
      <c r="T935" s="229">
        <v>448</v>
      </c>
      <c r="U935" s="50">
        <v>1</v>
      </c>
      <c r="V935" s="50">
        <v>800</v>
      </c>
    </row>
    <row r="936" spans="1:22" x14ac:dyDescent="0.2">
      <c r="A936" s="50">
        <v>934</v>
      </c>
      <c r="B936" s="237">
        <v>44072</v>
      </c>
      <c r="C936" s="238">
        <v>30</v>
      </c>
      <c r="D936" s="239" t="s">
        <v>820</v>
      </c>
      <c r="E936" s="240">
        <v>10</v>
      </c>
      <c r="F936" s="240">
        <v>1</v>
      </c>
      <c r="G936" s="240">
        <v>42</v>
      </c>
      <c r="H936" s="240">
        <v>13</v>
      </c>
      <c r="I936" s="240">
        <v>4</v>
      </c>
      <c r="J936" s="240">
        <v>35</v>
      </c>
      <c r="K936" s="240">
        <v>36</v>
      </c>
      <c r="L936" s="240">
        <v>47</v>
      </c>
      <c r="M936" s="240">
        <v>38</v>
      </c>
      <c r="N936" s="240">
        <v>9</v>
      </c>
      <c r="O936" s="240">
        <v>40</v>
      </c>
      <c r="P936" s="147"/>
      <c r="R936" s="50">
        <v>2</v>
      </c>
      <c r="S936" s="229">
        <v>462</v>
      </c>
      <c r="T936" s="229">
        <v>0</v>
      </c>
      <c r="U936" s="50">
        <v>1</v>
      </c>
      <c r="V936" s="50">
        <v>400</v>
      </c>
    </row>
    <row r="937" spans="1:22" x14ac:dyDescent="0.2">
      <c r="A937" s="50">
        <v>935</v>
      </c>
      <c r="B937" s="237">
        <v>44072</v>
      </c>
      <c r="C937" s="238">
        <v>30</v>
      </c>
      <c r="D937" s="239" t="s">
        <v>821</v>
      </c>
      <c r="E937" s="240">
        <v>1</v>
      </c>
      <c r="F937" s="240">
        <v>36</v>
      </c>
      <c r="G937" s="240">
        <v>15</v>
      </c>
      <c r="H937" s="240">
        <v>27</v>
      </c>
      <c r="I937" s="240">
        <v>4</v>
      </c>
      <c r="J937" s="240">
        <v>11</v>
      </c>
      <c r="K937" s="240">
        <v>3</v>
      </c>
      <c r="L937" s="240">
        <v>38</v>
      </c>
      <c r="M937" s="240">
        <v>18</v>
      </c>
      <c r="N937" s="240">
        <v>12</v>
      </c>
      <c r="O937" s="240">
        <v>49</v>
      </c>
      <c r="P937" s="147"/>
      <c r="R937" s="50">
        <v>2</v>
      </c>
      <c r="S937" s="229">
        <v>462</v>
      </c>
      <c r="T937" s="229">
        <v>0</v>
      </c>
      <c r="U937" s="50">
        <v>1</v>
      </c>
      <c r="V937" s="50">
        <v>400</v>
      </c>
    </row>
  </sheetData>
  <sortState ref="A3:P913">
    <sortCondition ref="A3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8"/>
  <dimension ref="B1:S59"/>
  <sheetViews>
    <sheetView topLeftCell="A34" zoomScale="160" zoomScaleNormal="160" workbookViewId="0">
      <selection activeCell="J42" sqref="J42"/>
    </sheetView>
  </sheetViews>
  <sheetFormatPr baseColWidth="10" defaultColWidth="3.140625" defaultRowHeight="15" x14ac:dyDescent="0.25"/>
  <cols>
    <col min="2" max="8" width="3" bestFit="1" customWidth="1"/>
    <col min="10" max="16" width="3" bestFit="1" customWidth="1"/>
    <col min="19" max="19" width="6.7109375" bestFit="1" customWidth="1"/>
  </cols>
  <sheetData>
    <row r="1" spans="2:19" ht="15.75" hidden="1" x14ac:dyDescent="0.25">
      <c r="B1" s="243" t="s">
        <v>691</v>
      </c>
      <c r="C1" s="244"/>
      <c r="D1" s="244"/>
      <c r="E1" s="244"/>
      <c r="F1" s="244"/>
      <c r="G1" s="244"/>
      <c r="H1" s="245"/>
      <c r="J1" s="243" t="s">
        <v>692</v>
      </c>
      <c r="K1" s="244"/>
      <c r="L1" s="244"/>
      <c r="M1" s="244"/>
      <c r="N1" s="244"/>
      <c r="O1" s="244"/>
      <c r="P1" s="245"/>
      <c r="S1" s="34" t="s">
        <v>618</v>
      </c>
    </row>
    <row r="2" spans="2:19" hidden="1" x14ac:dyDescent="0.25">
      <c r="B2" s="58" t="s">
        <v>634</v>
      </c>
      <c r="C2" s="59" t="s">
        <v>635</v>
      </c>
      <c r="D2" s="59" t="s">
        <v>636</v>
      </c>
      <c r="E2" s="59" t="s">
        <v>637</v>
      </c>
      <c r="F2" s="59" t="s">
        <v>638</v>
      </c>
      <c r="G2" s="59" t="s">
        <v>639</v>
      </c>
      <c r="H2" s="60" t="s">
        <v>640</v>
      </c>
      <c r="J2" s="58" t="s">
        <v>634</v>
      </c>
      <c r="K2" s="59" t="s">
        <v>635</v>
      </c>
      <c r="L2" s="59" t="s">
        <v>636</v>
      </c>
      <c r="M2" s="59" t="s">
        <v>637</v>
      </c>
      <c r="N2" s="59" t="s">
        <v>638</v>
      </c>
      <c r="O2" s="59" t="s">
        <v>639</v>
      </c>
      <c r="P2" s="60" t="s">
        <v>640</v>
      </c>
      <c r="S2" s="38" t="s">
        <v>641</v>
      </c>
    </row>
    <row r="3" spans="2:19" ht="15.75" hidden="1" customHeight="1" x14ac:dyDescent="0.25">
      <c r="B3" s="39"/>
      <c r="C3" s="40"/>
      <c r="D3" s="40"/>
      <c r="E3" s="40"/>
      <c r="F3" s="49">
        <f t="shared" ref="F3:H6" si="0">+E3+1</f>
        <v>1</v>
      </c>
      <c r="G3" s="49">
        <f t="shared" si="0"/>
        <v>2</v>
      </c>
      <c r="H3" s="68">
        <f t="shared" si="0"/>
        <v>3</v>
      </c>
      <c r="J3" s="97"/>
      <c r="K3" s="98"/>
      <c r="L3" s="98"/>
      <c r="M3" s="98"/>
      <c r="N3" s="98"/>
      <c r="O3" s="98"/>
      <c r="P3" s="68">
        <f t="shared" ref="P3:P7" si="1">+O3+1</f>
        <v>1</v>
      </c>
    </row>
    <row r="4" spans="2:19" hidden="1" x14ac:dyDescent="0.25">
      <c r="B4" s="43">
        <f>+H3+1</f>
        <v>4</v>
      </c>
      <c r="C4" s="95">
        <f t="shared" ref="C4:G7" si="2">+B4+1</f>
        <v>5</v>
      </c>
      <c r="D4" s="94">
        <f t="shared" si="2"/>
        <v>6</v>
      </c>
      <c r="E4" s="95">
        <f t="shared" si="2"/>
        <v>7</v>
      </c>
      <c r="F4" s="94">
        <f t="shared" si="0"/>
        <v>8</v>
      </c>
      <c r="G4" s="94">
        <f t="shared" si="0"/>
        <v>9</v>
      </c>
      <c r="H4" s="69">
        <f t="shared" si="0"/>
        <v>10</v>
      </c>
      <c r="J4" s="43">
        <f>+P3+1</f>
        <v>2</v>
      </c>
      <c r="K4" s="95">
        <f t="shared" ref="K4:O7" si="3">+J4+1</f>
        <v>3</v>
      </c>
      <c r="L4" s="94">
        <f t="shared" si="3"/>
        <v>4</v>
      </c>
      <c r="M4" s="95">
        <f t="shared" si="3"/>
        <v>5</v>
      </c>
      <c r="N4" s="94">
        <f t="shared" si="3"/>
        <v>6</v>
      </c>
      <c r="O4" s="94">
        <f t="shared" si="3"/>
        <v>7</v>
      </c>
      <c r="P4" s="69">
        <f t="shared" si="1"/>
        <v>8</v>
      </c>
    </row>
    <row r="5" spans="2:19" hidden="1" x14ac:dyDescent="0.25">
      <c r="B5" s="42">
        <f>+H4+1</f>
        <v>11</v>
      </c>
      <c r="C5" s="94">
        <f t="shared" si="2"/>
        <v>12</v>
      </c>
      <c r="D5" s="95">
        <f t="shared" si="2"/>
        <v>13</v>
      </c>
      <c r="E5" s="94">
        <f t="shared" si="2"/>
        <v>14</v>
      </c>
      <c r="F5" s="95">
        <f t="shared" si="0"/>
        <v>15</v>
      </c>
      <c r="G5" s="95">
        <f t="shared" si="0"/>
        <v>16</v>
      </c>
      <c r="H5" s="69">
        <f t="shared" si="0"/>
        <v>17</v>
      </c>
      <c r="J5" s="42">
        <f>+P4+1</f>
        <v>9</v>
      </c>
      <c r="K5" s="94">
        <f t="shared" si="3"/>
        <v>10</v>
      </c>
      <c r="L5" s="95">
        <f t="shared" si="3"/>
        <v>11</v>
      </c>
      <c r="M5" s="94">
        <f t="shared" si="3"/>
        <v>12</v>
      </c>
      <c r="N5" s="95">
        <f t="shared" si="3"/>
        <v>13</v>
      </c>
      <c r="O5" s="95">
        <f t="shared" si="3"/>
        <v>14</v>
      </c>
      <c r="P5" s="69">
        <f t="shared" si="1"/>
        <v>15</v>
      </c>
    </row>
    <row r="6" spans="2:19" hidden="1" x14ac:dyDescent="0.25">
      <c r="B6" s="43">
        <f>+H5+1</f>
        <v>18</v>
      </c>
      <c r="C6" s="95">
        <f t="shared" si="2"/>
        <v>19</v>
      </c>
      <c r="D6" s="94">
        <f t="shared" si="2"/>
        <v>20</v>
      </c>
      <c r="E6" s="95">
        <f t="shared" si="2"/>
        <v>21</v>
      </c>
      <c r="F6" s="94">
        <f t="shared" si="0"/>
        <v>22</v>
      </c>
      <c r="G6" s="94">
        <f t="shared" si="0"/>
        <v>23</v>
      </c>
      <c r="H6" s="69">
        <f t="shared" si="0"/>
        <v>24</v>
      </c>
      <c r="J6" s="43">
        <f>+P5+1</f>
        <v>16</v>
      </c>
      <c r="K6" s="95">
        <f t="shared" si="3"/>
        <v>17</v>
      </c>
      <c r="L6" s="94">
        <f t="shared" si="3"/>
        <v>18</v>
      </c>
      <c r="M6" s="95">
        <f t="shared" si="3"/>
        <v>19</v>
      </c>
      <c r="N6" s="94">
        <f t="shared" si="3"/>
        <v>20</v>
      </c>
      <c r="O6" s="94">
        <f t="shared" si="3"/>
        <v>21</v>
      </c>
      <c r="P6" s="69">
        <f t="shared" si="1"/>
        <v>22</v>
      </c>
    </row>
    <row r="7" spans="2:19" hidden="1" x14ac:dyDescent="0.25">
      <c r="B7" s="61">
        <f>+H6+1</f>
        <v>25</v>
      </c>
      <c r="C7" s="46">
        <f t="shared" si="2"/>
        <v>26</v>
      </c>
      <c r="D7" s="45">
        <f t="shared" si="2"/>
        <v>27</v>
      </c>
      <c r="E7" s="46">
        <f t="shared" si="2"/>
        <v>28</v>
      </c>
      <c r="F7" s="45">
        <f t="shared" si="2"/>
        <v>29</v>
      </c>
      <c r="G7" s="45">
        <f t="shared" si="2"/>
        <v>30</v>
      </c>
      <c r="H7" s="102"/>
      <c r="J7" s="42">
        <f>+P6+1</f>
        <v>23</v>
      </c>
      <c r="K7" s="95">
        <f t="shared" si="3"/>
        <v>24</v>
      </c>
      <c r="L7" s="95">
        <f t="shared" si="3"/>
        <v>25</v>
      </c>
      <c r="M7" s="95">
        <f t="shared" si="3"/>
        <v>26</v>
      </c>
      <c r="N7" s="95">
        <f t="shared" si="3"/>
        <v>27</v>
      </c>
      <c r="O7" s="95">
        <f t="shared" si="3"/>
        <v>28</v>
      </c>
      <c r="P7" s="69">
        <f t="shared" si="1"/>
        <v>29</v>
      </c>
    </row>
    <row r="8" spans="2:19" hidden="1" x14ac:dyDescent="0.25">
      <c r="J8" s="44">
        <f>+P7+1</f>
        <v>30</v>
      </c>
      <c r="K8" s="45">
        <f>+J8+1</f>
        <v>31</v>
      </c>
      <c r="L8" s="101"/>
      <c r="M8" s="101"/>
      <c r="N8" s="101"/>
      <c r="O8" s="101"/>
      <c r="P8" s="47"/>
    </row>
    <row r="9" spans="2:19" hidden="1" x14ac:dyDescent="0.25"/>
    <row r="10" spans="2:19" ht="15.75" hidden="1" x14ac:dyDescent="0.25">
      <c r="B10" s="243" t="s">
        <v>632</v>
      </c>
      <c r="C10" s="244"/>
      <c r="D10" s="244"/>
      <c r="E10" s="244"/>
      <c r="F10" s="244"/>
      <c r="G10" s="244"/>
      <c r="H10" s="245"/>
      <c r="J10" s="243" t="s">
        <v>633</v>
      </c>
      <c r="K10" s="244"/>
      <c r="L10" s="244"/>
      <c r="M10" s="244"/>
      <c r="N10" s="244"/>
      <c r="O10" s="244"/>
      <c r="P10" s="245"/>
      <c r="S10" s="34" t="s">
        <v>618</v>
      </c>
    </row>
    <row r="11" spans="2:19" ht="16.5" hidden="1" customHeight="1" x14ac:dyDescent="0.25">
      <c r="B11" s="35" t="s">
        <v>634</v>
      </c>
      <c r="C11" s="36" t="s">
        <v>635</v>
      </c>
      <c r="D11" s="36" t="s">
        <v>636</v>
      </c>
      <c r="E11" s="36" t="s">
        <v>637</v>
      </c>
      <c r="F11" s="36" t="s">
        <v>638</v>
      </c>
      <c r="G11" s="36" t="s">
        <v>639</v>
      </c>
      <c r="H11" s="37" t="s">
        <v>640</v>
      </c>
      <c r="J11" s="35" t="s">
        <v>634</v>
      </c>
      <c r="K11" s="36" t="s">
        <v>635</v>
      </c>
      <c r="L11" s="36" t="s">
        <v>636</v>
      </c>
      <c r="M11" s="36" t="s">
        <v>637</v>
      </c>
      <c r="N11" s="36" t="s">
        <v>638</v>
      </c>
      <c r="O11" s="36" t="s">
        <v>639</v>
      </c>
      <c r="P11" s="37" t="s">
        <v>640</v>
      </c>
      <c r="S11" s="38" t="s">
        <v>641</v>
      </c>
    </row>
    <row r="12" spans="2:19" hidden="1" x14ac:dyDescent="0.25">
      <c r="B12" s="39"/>
      <c r="C12" s="40"/>
      <c r="D12" s="48">
        <v>1</v>
      </c>
      <c r="E12" s="63">
        <f>D12+1</f>
        <v>2</v>
      </c>
      <c r="F12" s="48">
        <f t="shared" ref="F12:H15" si="4">+E12+1</f>
        <v>3</v>
      </c>
      <c r="G12" s="48">
        <f t="shared" si="4"/>
        <v>4</v>
      </c>
      <c r="H12" s="68">
        <f t="shared" si="4"/>
        <v>5</v>
      </c>
      <c r="J12" s="39"/>
      <c r="K12" s="40"/>
      <c r="L12" s="40"/>
      <c r="M12" s="40"/>
      <c r="N12" s="40"/>
      <c r="O12" s="48">
        <f t="shared" ref="O12:P16" si="5">+N12+1</f>
        <v>1</v>
      </c>
      <c r="P12" s="68">
        <f t="shared" si="5"/>
        <v>2</v>
      </c>
    </row>
    <row r="13" spans="2:19" hidden="1" x14ac:dyDescent="0.25">
      <c r="B13" s="43">
        <f>+H12+1</f>
        <v>6</v>
      </c>
      <c r="C13" s="65">
        <f t="shared" ref="C13:F16" si="6">+B13+1</f>
        <v>7</v>
      </c>
      <c r="D13" s="65">
        <f t="shared" si="6"/>
        <v>8</v>
      </c>
      <c r="E13" s="65">
        <f t="shared" si="6"/>
        <v>9</v>
      </c>
      <c r="F13" s="65">
        <f t="shared" si="4"/>
        <v>10</v>
      </c>
      <c r="G13" s="65">
        <f t="shared" si="4"/>
        <v>11</v>
      </c>
      <c r="H13" s="69">
        <f t="shared" si="4"/>
        <v>12</v>
      </c>
      <c r="J13" s="42">
        <f>+P12+1</f>
        <v>3</v>
      </c>
      <c r="K13" s="94">
        <f t="shared" ref="K13:N16" si="7">+J13+1</f>
        <v>4</v>
      </c>
      <c r="L13" s="95">
        <f t="shared" si="7"/>
        <v>5</v>
      </c>
      <c r="M13" s="94">
        <f t="shared" si="7"/>
        <v>6</v>
      </c>
      <c r="N13" s="95">
        <f t="shared" si="7"/>
        <v>7</v>
      </c>
      <c r="O13" s="95">
        <f t="shared" si="5"/>
        <v>8</v>
      </c>
      <c r="P13" s="69">
        <f t="shared" si="5"/>
        <v>9</v>
      </c>
    </row>
    <row r="14" spans="2:19" hidden="1" x14ac:dyDescent="0.25">
      <c r="B14" s="43">
        <f>+H13+1</f>
        <v>13</v>
      </c>
      <c r="C14" s="65">
        <f t="shared" si="6"/>
        <v>14</v>
      </c>
      <c r="D14" s="41">
        <f t="shared" si="6"/>
        <v>15</v>
      </c>
      <c r="E14" s="65">
        <f t="shared" si="6"/>
        <v>16</v>
      </c>
      <c r="F14" s="41">
        <f t="shared" si="4"/>
        <v>17</v>
      </c>
      <c r="G14" s="41">
        <f t="shared" si="4"/>
        <v>18</v>
      </c>
      <c r="H14" s="69">
        <f t="shared" si="4"/>
        <v>19</v>
      </c>
      <c r="J14" s="43">
        <f>+P13+1</f>
        <v>10</v>
      </c>
      <c r="K14" s="95">
        <f t="shared" si="7"/>
        <v>11</v>
      </c>
      <c r="L14" s="94">
        <f t="shared" si="7"/>
        <v>12</v>
      </c>
      <c r="M14" s="95">
        <f t="shared" si="7"/>
        <v>13</v>
      </c>
      <c r="N14" s="94">
        <f t="shared" si="7"/>
        <v>14</v>
      </c>
      <c r="O14" s="94">
        <f t="shared" si="5"/>
        <v>15</v>
      </c>
      <c r="P14" s="69">
        <f t="shared" si="5"/>
        <v>16</v>
      </c>
    </row>
    <row r="15" spans="2:19" hidden="1" x14ac:dyDescent="0.25">
      <c r="B15" s="64">
        <f>+H14+1</f>
        <v>20</v>
      </c>
      <c r="C15" s="41">
        <f t="shared" si="6"/>
        <v>21</v>
      </c>
      <c r="D15" s="65">
        <f t="shared" si="6"/>
        <v>22</v>
      </c>
      <c r="E15" s="41">
        <f t="shared" si="6"/>
        <v>23</v>
      </c>
      <c r="F15" s="65">
        <f t="shared" si="4"/>
        <v>24</v>
      </c>
      <c r="G15" s="65">
        <f t="shared" si="4"/>
        <v>25</v>
      </c>
      <c r="H15" s="69">
        <f t="shared" si="4"/>
        <v>26</v>
      </c>
      <c r="J15" s="42">
        <f>+P14+1</f>
        <v>17</v>
      </c>
      <c r="K15" s="94">
        <f t="shared" si="7"/>
        <v>18</v>
      </c>
      <c r="L15" s="95">
        <f t="shared" si="7"/>
        <v>19</v>
      </c>
      <c r="M15" s="94">
        <f t="shared" si="7"/>
        <v>20</v>
      </c>
      <c r="N15" s="95">
        <f t="shared" si="7"/>
        <v>21</v>
      </c>
      <c r="O15" s="95">
        <f t="shared" si="5"/>
        <v>22</v>
      </c>
      <c r="P15" s="69">
        <f t="shared" si="5"/>
        <v>23</v>
      </c>
    </row>
    <row r="16" spans="2:19" hidden="1" x14ac:dyDescent="0.25">
      <c r="B16" s="44">
        <f>+H15+1</f>
        <v>27</v>
      </c>
      <c r="C16" s="66">
        <f t="shared" si="6"/>
        <v>28</v>
      </c>
      <c r="D16" s="46">
        <f t="shared" si="6"/>
        <v>29</v>
      </c>
      <c r="E16" s="66">
        <f t="shared" si="6"/>
        <v>30</v>
      </c>
      <c r="F16" s="46">
        <f t="shared" si="6"/>
        <v>31</v>
      </c>
      <c r="G16" s="62"/>
      <c r="H16" s="67"/>
      <c r="J16" s="44">
        <f>+P15+1</f>
        <v>24</v>
      </c>
      <c r="K16" s="45">
        <f t="shared" si="7"/>
        <v>25</v>
      </c>
      <c r="L16" s="46">
        <f t="shared" si="7"/>
        <v>26</v>
      </c>
      <c r="M16" s="45">
        <f t="shared" si="7"/>
        <v>27</v>
      </c>
      <c r="N16" s="46">
        <f t="shared" si="7"/>
        <v>28</v>
      </c>
      <c r="O16" s="46">
        <f t="shared" si="5"/>
        <v>29</v>
      </c>
      <c r="P16" s="47"/>
    </row>
    <row r="17" spans="2:19" hidden="1" x14ac:dyDescent="0.25"/>
    <row r="18" spans="2:19" ht="15.75" hidden="1" x14ac:dyDescent="0.25">
      <c r="B18" s="243" t="s">
        <v>642</v>
      </c>
      <c r="C18" s="244"/>
      <c r="D18" s="244"/>
      <c r="E18" s="244"/>
      <c r="F18" s="244"/>
      <c r="G18" s="244"/>
      <c r="H18" s="245"/>
      <c r="J18" s="243" t="s">
        <v>643</v>
      </c>
      <c r="K18" s="244"/>
      <c r="L18" s="244"/>
      <c r="M18" s="244"/>
      <c r="N18" s="244"/>
      <c r="O18" s="244"/>
      <c r="P18" s="245"/>
      <c r="S18" s="34" t="s">
        <v>618</v>
      </c>
    </row>
    <row r="19" spans="2:19" ht="15.75" hidden="1" customHeight="1" x14ac:dyDescent="0.25">
      <c r="B19" s="58" t="s">
        <v>634</v>
      </c>
      <c r="C19" s="59" t="s">
        <v>635</v>
      </c>
      <c r="D19" s="59" t="s">
        <v>636</v>
      </c>
      <c r="E19" s="59" t="s">
        <v>637</v>
      </c>
      <c r="F19" s="59" t="s">
        <v>638</v>
      </c>
      <c r="G19" s="59" t="s">
        <v>639</v>
      </c>
      <c r="H19" s="60" t="s">
        <v>640</v>
      </c>
      <c r="J19" s="35" t="s">
        <v>634</v>
      </c>
      <c r="K19" s="36" t="s">
        <v>635</v>
      </c>
      <c r="L19" s="36" t="s">
        <v>636</v>
      </c>
      <c r="M19" s="36" t="s">
        <v>637</v>
      </c>
      <c r="N19" s="36" t="s">
        <v>638</v>
      </c>
      <c r="O19" s="36" t="s">
        <v>639</v>
      </c>
      <c r="P19" s="37" t="s">
        <v>640</v>
      </c>
      <c r="S19" s="38" t="s">
        <v>641</v>
      </c>
    </row>
    <row r="20" spans="2:19" hidden="1" x14ac:dyDescent="0.25">
      <c r="B20" s="97"/>
      <c r="C20" s="126"/>
      <c r="D20" s="98"/>
      <c r="E20" s="126"/>
      <c r="F20" s="98"/>
      <c r="G20" s="98"/>
      <c r="H20" s="121">
        <f t="shared" ref="H20:H24" si="8">+G20+1</f>
        <v>1</v>
      </c>
      <c r="J20" s="127"/>
      <c r="K20" s="132"/>
      <c r="L20" s="132">
        <f t="shared" ref="L20:P23" si="9">+K20+1</f>
        <v>1</v>
      </c>
      <c r="M20" s="131">
        <f t="shared" si="9"/>
        <v>2</v>
      </c>
      <c r="N20" s="132">
        <f t="shared" si="9"/>
        <v>3</v>
      </c>
      <c r="O20" s="132">
        <f t="shared" si="9"/>
        <v>4</v>
      </c>
      <c r="P20" s="122">
        <f t="shared" si="9"/>
        <v>5</v>
      </c>
    </row>
    <row r="21" spans="2:19" ht="15.75" hidden="1" customHeight="1" x14ac:dyDescent="0.25">
      <c r="B21" s="42">
        <f>+H20+1</f>
        <v>2</v>
      </c>
      <c r="C21" s="94">
        <f t="shared" ref="C21:G25" si="10">+B21+1</f>
        <v>3</v>
      </c>
      <c r="D21" s="95">
        <f t="shared" si="10"/>
        <v>4</v>
      </c>
      <c r="E21" s="94">
        <f t="shared" si="10"/>
        <v>5</v>
      </c>
      <c r="F21" s="95">
        <f t="shared" si="10"/>
        <v>6</v>
      </c>
      <c r="G21" s="95">
        <f t="shared" si="10"/>
        <v>7</v>
      </c>
      <c r="H21" s="69">
        <f t="shared" si="8"/>
        <v>8</v>
      </c>
      <c r="J21" s="123">
        <f>+P20+1</f>
        <v>6</v>
      </c>
      <c r="K21" s="132">
        <f t="shared" ref="K21:M24" si="11">+J21+1</f>
        <v>7</v>
      </c>
      <c r="L21" s="131">
        <f t="shared" si="9"/>
        <v>8</v>
      </c>
      <c r="M21" s="132">
        <f t="shared" si="9"/>
        <v>9</v>
      </c>
      <c r="N21" s="131">
        <f t="shared" si="9"/>
        <v>10</v>
      </c>
      <c r="O21" s="131">
        <f t="shared" si="9"/>
        <v>11</v>
      </c>
      <c r="P21" s="122">
        <f t="shared" si="9"/>
        <v>12</v>
      </c>
    </row>
    <row r="22" spans="2:19" hidden="1" x14ac:dyDescent="0.25">
      <c r="B22" s="43">
        <f>+H21+1</f>
        <v>9</v>
      </c>
      <c r="C22" s="95">
        <f t="shared" si="10"/>
        <v>10</v>
      </c>
      <c r="D22" s="94">
        <f t="shared" si="10"/>
        <v>11</v>
      </c>
      <c r="E22" s="95">
        <f t="shared" si="10"/>
        <v>12</v>
      </c>
      <c r="F22" s="94">
        <f t="shared" si="10"/>
        <v>13</v>
      </c>
      <c r="G22" s="94">
        <f t="shared" si="10"/>
        <v>14</v>
      </c>
      <c r="H22" s="69">
        <f t="shared" si="8"/>
        <v>15</v>
      </c>
      <c r="J22" s="127">
        <f>+P21+1</f>
        <v>13</v>
      </c>
      <c r="K22" s="131">
        <f t="shared" si="11"/>
        <v>14</v>
      </c>
      <c r="L22" s="132">
        <f t="shared" si="9"/>
        <v>15</v>
      </c>
      <c r="M22" s="131">
        <f t="shared" si="9"/>
        <v>16</v>
      </c>
      <c r="N22" s="132">
        <f t="shared" si="9"/>
        <v>17</v>
      </c>
      <c r="O22" s="132">
        <f t="shared" si="9"/>
        <v>18</v>
      </c>
      <c r="P22" s="122">
        <f t="shared" si="9"/>
        <v>19</v>
      </c>
    </row>
    <row r="23" spans="2:19" hidden="1" x14ac:dyDescent="0.25">
      <c r="B23" s="127">
        <f>+H22+1</f>
        <v>16</v>
      </c>
      <c r="C23" s="131">
        <f t="shared" si="10"/>
        <v>17</v>
      </c>
      <c r="D23" s="132">
        <f t="shared" si="10"/>
        <v>18</v>
      </c>
      <c r="E23" s="131">
        <f t="shared" si="10"/>
        <v>19</v>
      </c>
      <c r="F23" s="132">
        <f t="shared" si="10"/>
        <v>20</v>
      </c>
      <c r="G23" s="132">
        <f t="shared" si="10"/>
        <v>21</v>
      </c>
      <c r="H23" s="122">
        <f t="shared" si="8"/>
        <v>22</v>
      </c>
      <c r="J23" s="127">
        <f>+P22+1</f>
        <v>20</v>
      </c>
      <c r="K23" s="131">
        <f t="shared" si="11"/>
        <v>21</v>
      </c>
      <c r="L23" s="132">
        <f t="shared" si="9"/>
        <v>22</v>
      </c>
      <c r="M23" s="131">
        <f t="shared" si="9"/>
        <v>23</v>
      </c>
      <c r="N23" s="132">
        <f t="shared" si="9"/>
        <v>24</v>
      </c>
      <c r="O23" s="132">
        <f t="shared" si="9"/>
        <v>25</v>
      </c>
      <c r="P23" s="122">
        <f t="shared" si="9"/>
        <v>26</v>
      </c>
    </row>
    <row r="24" spans="2:19" hidden="1" x14ac:dyDescent="0.25">
      <c r="B24" s="127">
        <f>+H23+1</f>
        <v>23</v>
      </c>
      <c r="C24" s="131">
        <f t="shared" si="10"/>
        <v>24</v>
      </c>
      <c r="D24" s="132">
        <f t="shared" si="10"/>
        <v>25</v>
      </c>
      <c r="E24" s="131">
        <f t="shared" si="10"/>
        <v>26</v>
      </c>
      <c r="F24" s="132">
        <f t="shared" si="10"/>
        <v>27</v>
      </c>
      <c r="G24" s="132">
        <f t="shared" si="10"/>
        <v>28</v>
      </c>
      <c r="H24" s="122">
        <f t="shared" si="8"/>
        <v>29</v>
      </c>
      <c r="J24" s="129">
        <f>+P23+1</f>
        <v>27</v>
      </c>
      <c r="K24" s="125">
        <f t="shared" si="11"/>
        <v>28</v>
      </c>
      <c r="L24" s="128">
        <f t="shared" si="11"/>
        <v>29</v>
      </c>
      <c r="M24" s="125">
        <f t="shared" si="11"/>
        <v>30</v>
      </c>
      <c r="N24" s="128"/>
      <c r="O24" s="128"/>
      <c r="P24" s="130"/>
    </row>
    <row r="25" spans="2:19" hidden="1" x14ac:dyDescent="0.25">
      <c r="B25" s="129">
        <f>+H24+1</f>
        <v>30</v>
      </c>
      <c r="C25" s="125">
        <f t="shared" si="10"/>
        <v>31</v>
      </c>
      <c r="D25" s="101"/>
      <c r="E25" s="101"/>
      <c r="F25" s="101"/>
      <c r="G25" s="101"/>
      <c r="H25" s="130"/>
    </row>
    <row r="26" spans="2:19" hidden="1" x14ac:dyDescent="0.25"/>
    <row r="27" spans="2:19" ht="15.75" hidden="1" x14ac:dyDescent="0.25">
      <c r="B27" s="243" t="s">
        <v>644</v>
      </c>
      <c r="C27" s="244"/>
      <c r="D27" s="244"/>
      <c r="E27" s="244"/>
      <c r="F27" s="244"/>
      <c r="G27" s="244"/>
      <c r="H27" s="245"/>
      <c r="J27" s="243" t="s">
        <v>645</v>
      </c>
      <c r="K27" s="244"/>
      <c r="L27" s="244"/>
      <c r="M27" s="244"/>
      <c r="N27" s="244"/>
      <c r="O27" s="244"/>
      <c r="P27" s="245"/>
      <c r="S27" s="34" t="s">
        <v>618</v>
      </c>
    </row>
    <row r="28" spans="2:19" ht="15.75" hidden="1" customHeight="1" x14ac:dyDescent="0.25">
      <c r="B28" s="35" t="s">
        <v>634</v>
      </c>
      <c r="C28" s="36" t="s">
        <v>635</v>
      </c>
      <c r="D28" s="36" t="s">
        <v>636</v>
      </c>
      <c r="E28" s="36" t="s">
        <v>637</v>
      </c>
      <c r="F28" s="36" t="s">
        <v>638</v>
      </c>
      <c r="G28" s="36" t="s">
        <v>639</v>
      </c>
      <c r="H28" s="37" t="s">
        <v>640</v>
      </c>
      <c r="J28" s="58" t="s">
        <v>634</v>
      </c>
      <c r="K28" s="59" t="s">
        <v>635</v>
      </c>
      <c r="L28" s="59" t="s">
        <v>636</v>
      </c>
      <c r="M28" s="59" t="s">
        <v>637</v>
      </c>
      <c r="N28" s="59" t="s">
        <v>638</v>
      </c>
      <c r="O28" s="59" t="s">
        <v>639</v>
      </c>
      <c r="P28" s="60" t="s">
        <v>640</v>
      </c>
      <c r="S28" s="38" t="s">
        <v>641</v>
      </c>
    </row>
    <row r="29" spans="2:19" ht="15.75" hidden="1" customHeight="1" x14ac:dyDescent="0.25">
      <c r="B29" s="97"/>
      <c r="C29" s="126"/>
      <c r="D29" s="126"/>
      <c r="E29" s="98"/>
      <c r="F29" s="126">
        <f t="shared" ref="F29:H33" si="12">+E29+1</f>
        <v>1</v>
      </c>
      <c r="G29" s="126">
        <f t="shared" si="12"/>
        <v>2</v>
      </c>
      <c r="H29" s="121">
        <f t="shared" si="12"/>
        <v>3</v>
      </c>
      <c r="J29" s="186">
        <v>1</v>
      </c>
      <c r="K29" s="49">
        <f t="shared" ref="K29:P33" si="13">+J29+1</f>
        <v>2</v>
      </c>
      <c r="L29" s="48">
        <f t="shared" si="13"/>
        <v>3</v>
      </c>
      <c r="M29" s="49">
        <f t="shared" si="13"/>
        <v>4</v>
      </c>
      <c r="N29" s="48">
        <f t="shared" si="13"/>
        <v>5</v>
      </c>
      <c r="O29" s="48">
        <f t="shared" si="13"/>
        <v>6</v>
      </c>
      <c r="P29" s="68">
        <f t="shared" si="13"/>
        <v>7</v>
      </c>
    </row>
    <row r="30" spans="2:19" hidden="1" x14ac:dyDescent="0.25">
      <c r="B30" s="123">
        <f>+H29+1</f>
        <v>4</v>
      </c>
      <c r="C30" s="132">
        <f t="shared" ref="C30:E33" si="14">+B30+1</f>
        <v>5</v>
      </c>
      <c r="D30" s="131">
        <f t="shared" si="14"/>
        <v>6</v>
      </c>
      <c r="E30" s="132">
        <f t="shared" si="14"/>
        <v>7</v>
      </c>
      <c r="F30" s="131">
        <f t="shared" si="12"/>
        <v>8</v>
      </c>
      <c r="G30" s="131">
        <f t="shared" si="12"/>
        <v>9</v>
      </c>
      <c r="H30" s="122">
        <f t="shared" si="12"/>
        <v>10</v>
      </c>
      <c r="J30" s="42">
        <f>+P29+1</f>
        <v>8</v>
      </c>
      <c r="K30" s="94">
        <f t="shared" si="13"/>
        <v>9</v>
      </c>
      <c r="L30" s="95">
        <f t="shared" si="13"/>
        <v>10</v>
      </c>
      <c r="M30" s="94">
        <f t="shared" si="13"/>
        <v>11</v>
      </c>
      <c r="N30" s="95">
        <f t="shared" si="13"/>
        <v>12</v>
      </c>
      <c r="O30" s="95">
        <f t="shared" si="13"/>
        <v>13</v>
      </c>
      <c r="P30" s="69">
        <f t="shared" si="13"/>
        <v>14</v>
      </c>
    </row>
    <row r="31" spans="2:19" hidden="1" x14ac:dyDescent="0.25">
      <c r="B31" s="127">
        <f>+H30+1</f>
        <v>11</v>
      </c>
      <c r="C31" s="131">
        <f t="shared" si="14"/>
        <v>12</v>
      </c>
      <c r="D31" s="132">
        <f t="shared" si="14"/>
        <v>13</v>
      </c>
      <c r="E31" s="131">
        <f t="shared" si="14"/>
        <v>14</v>
      </c>
      <c r="F31" s="132">
        <f t="shared" si="12"/>
        <v>15</v>
      </c>
      <c r="G31" s="132">
        <f t="shared" si="12"/>
        <v>16</v>
      </c>
      <c r="H31" s="122">
        <f t="shared" si="12"/>
        <v>17</v>
      </c>
      <c r="J31" s="43">
        <f>+P30+1</f>
        <v>15</v>
      </c>
      <c r="K31" s="95">
        <f t="shared" si="13"/>
        <v>16</v>
      </c>
      <c r="L31" s="94">
        <f t="shared" si="13"/>
        <v>17</v>
      </c>
      <c r="M31" s="95">
        <f t="shared" si="13"/>
        <v>18</v>
      </c>
      <c r="N31" s="94">
        <f t="shared" si="13"/>
        <v>19</v>
      </c>
      <c r="O31" s="94">
        <f t="shared" si="13"/>
        <v>20</v>
      </c>
      <c r="P31" s="69">
        <f t="shared" si="13"/>
        <v>21</v>
      </c>
    </row>
    <row r="32" spans="2:19" hidden="1" x14ac:dyDescent="0.25">
      <c r="B32" s="123">
        <f>+H31+1</f>
        <v>18</v>
      </c>
      <c r="C32" s="132">
        <f t="shared" si="14"/>
        <v>19</v>
      </c>
      <c r="D32" s="131">
        <f t="shared" si="14"/>
        <v>20</v>
      </c>
      <c r="E32" s="95">
        <f t="shared" si="14"/>
        <v>21</v>
      </c>
      <c r="F32" s="131">
        <f t="shared" si="12"/>
        <v>22</v>
      </c>
      <c r="G32" s="94">
        <f t="shared" si="12"/>
        <v>23</v>
      </c>
      <c r="H32" s="69">
        <f t="shared" si="12"/>
        <v>24</v>
      </c>
      <c r="J32" s="42">
        <f>+P31+1</f>
        <v>22</v>
      </c>
      <c r="K32" s="95">
        <f t="shared" si="13"/>
        <v>23</v>
      </c>
      <c r="L32" s="95">
        <f t="shared" si="13"/>
        <v>24</v>
      </c>
      <c r="M32" s="95">
        <f t="shared" si="13"/>
        <v>25</v>
      </c>
      <c r="N32" s="95">
        <f t="shared" si="13"/>
        <v>26</v>
      </c>
      <c r="O32" s="95">
        <f t="shared" si="13"/>
        <v>27</v>
      </c>
      <c r="P32" s="69">
        <f t="shared" si="13"/>
        <v>28</v>
      </c>
    </row>
    <row r="33" spans="2:19" ht="10.5" hidden="1" customHeight="1" x14ac:dyDescent="0.25">
      <c r="B33" s="61">
        <f>+H32+1</f>
        <v>25</v>
      </c>
      <c r="C33" s="46">
        <f t="shared" si="14"/>
        <v>26</v>
      </c>
      <c r="D33" s="45">
        <f t="shared" si="14"/>
        <v>27</v>
      </c>
      <c r="E33" s="46">
        <f t="shared" si="14"/>
        <v>28</v>
      </c>
      <c r="F33" s="45">
        <f t="shared" si="12"/>
        <v>29</v>
      </c>
      <c r="G33" s="45">
        <f t="shared" si="12"/>
        <v>30</v>
      </c>
      <c r="H33" s="163">
        <f t="shared" si="12"/>
        <v>31</v>
      </c>
      <c r="J33" s="61">
        <f>+P32+1</f>
        <v>29</v>
      </c>
      <c r="K33" s="46">
        <f t="shared" si="13"/>
        <v>30</v>
      </c>
      <c r="L33" s="128"/>
      <c r="M33" s="128"/>
      <c r="N33" s="128"/>
      <c r="O33" s="128"/>
      <c r="P33" s="102"/>
    </row>
    <row r="35" spans="2:19" ht="15.75" customHeight="1" x14ac:dyDescent="0.25">
      <c r="B35" s="243" t="s">
        <v>652</v>
      </c>
      <c r="C35" s="244"/>
      <c r="D35" s="244"/>
      <c r="E35" s="244"/>
      <c r="F35" s="244"/>
      <c r="G35" s="244"/>
      <c r="H35" s="245"/>
      <c r="J35" s="243" t="s">
        <v>653</v>
      </c>
      <c r="K35" s="244"/>
      <c r="L35" s="244"/>
      <c r="M35" s="244"/>
      <c r="N35" s="244"/>
      <c r="O35" s="244"/>
      <c r="P35" s="245"/>
      <c r="S35" s="34" t="s">
        <v>618</v>
      </c>
    </row>
    <row r="36" spans="2:19" x14ac:dyDescent="0.25">
      <c r="B36" s="58" t="s">
        <v>634</v>
      </c>
      <c r="C36" s="59" t="s">
        <v>635</v>
      </c>
      <c r="D36" s="59" t="s">
        <v>636</v>
      </c>
      <c r="E36" s="59" t="s">
        <v>637</v>
      </c>
      <c r="F36" s="59" t="s">
        <v>638</v>
      </c>
      <c r="G36" s="59" t="s">
        <v>639</v>
      </c>
      <c r="H36" s="60" t="s">
        <v>640</v>
      </c>
      <c r="J36" s="35" t="s">
        <v>634</v>
      </c>
      <c r="K36" s="36" t="s">
        <v>635</v>
      </c>
      <c r="L36" s="36" t="s">
        <v>636</v>
      </c>
      <c r="M36" s="36" t="s">
        <v>637</v>
      </c>
      <c r="N36" s="36" t="s">
        <v>638</v>
      </c>
      <c r="O36" s="36" t="s">
        <v>639</v>
      </c>
      <c r="P36" s="37" t="s">
        <v>640</v>
      </c>
      <c r="S36" s="38" t="s">
        <v>641</v>
      </c>
    </row>
    <row r="37" spans="2:19" ht="15.75" customHeight="1" x14ac:dyDescent="0.25">
      <c r="B37" s="97"/>
      <c r="C37" s="98"/>
      <c r="D37" s="49">
        <v>1</v>
      </c>
      <c r="E37" s="48">
        <f t="shared" ref="E37:H40" si="15">+D37+1</f>
        <v>2</v>
      </c>
      <c r="F37" s="49">
        <f t="shared" si="15"/>
        <v>3</v>
      </c>
      <c r="G37" s="49">
        <f t="shared" si="15"/>
        <v>4</v>
      </c>
      <c r="H37" s="68">
        <f t="shared" si="15"/>
        <v>5</v>
      </c>
      <c r="J37" s="97"/>
      <c r="K37" s="126"/>
      <c r="L37" s="126"/>
      <c r="M37" s="126"/>
      <c r="N37" s="131"/>
      <c r="O37" s="49">
        <v>1</v>
      </c>
      <c r="P37" s="68">
        <f t="shared" ref="P37:P41" si="16">+O37+1</f>
        <v>2</v>
      </c>
    </row>
    <row r="38" spans="2:19" x14ac:dyDescent="0.25">
      <c r="B38" s="43">
        <f>+H37+1</f>
        <v>6</v>
      </c>
      <c r="C38" s="95">
        <f t="shared" ref="C38:F41" si="17">+B38+1</f>
        <v>7</v>
      </c>
      <c r="D38" s="94">
        <f t="shared" si="17"/>
        <v>8</v>
      </c>
      <c r="E38" s="95">
        <f t="shared" si="15"/>
        <v>9</v>
      </c>
      <c r="F38" s="94">
        <f t="shared" si="15"/>
        <v>10</v>
      </c>
      <c r="G38" s="94">
        <f t="shared" si="15"/>
        <v>11</v>
      </c>
      <c r="H38" s="69">
        <f t="shared" si="15"/>
        <v>12</v>
      </c>
      <c r="J38" s="43">
        <f>+P37+1</f>
        <v>3</v>
      </c>
      <c r="K38" s="94">
        <f t="shared" ref="K38:O41" si="18">+J38+1</f>
        <v>4</v>
      </c>
      <c r="L38" s="94">
        <f t="shared" si="18"/>
        <v>5</v>
      </c>
      <c r="M38" s="95">
        <f t="shared" si="18"/>
        <v>6</v>
      </c>
      <c r="N38" s="95">
        <f t="shared" si="18"/>
        <v>7</v>
      </c>
      <c r="O38" s="95">
        <f t="shared" si="18"/>
        <v>8</v>
      </c>
      <c r="P38" s="69">
        <f t="shared" si="16"/>
        <v>9</v>
      </c>
    </row>
    <row r="39" spans="2:19" x14ac:dyDescent="0.25">
      <c r="B39" s="43">
        <f>+H38+1</f>
        <v>13</v>
      </c>
      <c r="C39" s="95">
        <f t="shared" si="17"/>
        <v>14</v>
      </c>
      <c r="D39" s="95">
        <f t="shared" si="17"/>
        <v>15</v>
      </c>
      <c r="E39" s="94">
        <f t="shared" si="15"/>
        <v>16</v>
      </c>
      <c r="F39" s="95">
        <f t="shared" si="15"/>
        <v>17</v>
      </c>
      <c r="G39" s="95">
        <f t="shared" si="15"/>
        <v>18</v>
      </c>
      <c r="H39" s="69">
        <f t="shared" si="15"/>
        <v>19</v>
      </c>
      <c r="J39" s="43">
        <f>+P38+1</f>
        <v>10</v>
      </c>
      <c r="K39" s="95">
        <f t="shared" si="18"/>
        <v>11</v>
      </c>
      <c r="L39" s="94">
        <f t="shared" si="18"/>
        <v>12</v>
      </c>
      <c r="M39" s="95">
        <f t="shared" si="18"/>
        <v>13</v>
      </c>
      <c r="N39" s="94">
        <f t="shared" si="18"/>
        <v>14</v>
      </c>
      <c r="O39" s="94">
        <f t="shared" si="18"/>
        <v>15</v>
      </c>
      <c r="P39" s="69">
        <f t="shared" si="16"/>
        <v>16</v>
      </c>
    </row>
    <row r="40" spans="2:19" x14ac:dyDescent="0.25">
      <c r="B40" s="43">
        <f>+H39+1</f>
        <v>20</v>
      </c>
      <c r="C40" s="95">
        <f t="shared" si="17"/>
        <v>21</v>
      </c>
      <c r="D40" s="94">
        <f t="shared" si="17"/>
        <v>22</v>
      </c>
      <c r="E40" s="95">
        <f t="shared" si="15"/>
        <v>23</v>
      </c>
      <c r="F40" s="94">
        <f t="shared" si="15"/>
        <v>24</v>
      </c>
      <c r="G40" s="94">
        <f t="shared" si="15"/>
        <v>25</v>
      </c>
      <c r="H40" s="69">
        <f t="shared" si="15"/>
        <v>26</v>
      </c>
      <c r="J40" s="42">
        <f>+P39+1</f>
        <v>17</v>
      </c>
      <c r="K40" s="95">
        <f t="shared" si="18"/>
        <v>18</v>
      </c>
      <c r="L40" s="95">
        <f t="shared" si="18"/>
        <v>19</v>
      </c>
      <c r="M40" s="95">
        <f t="shared" si="18"/>
        <v>20</v>
      </c>
      <c r="N40" s="95">
        <f t="shared" si="18"/>
        <v>21</v>
      </c>
      <c r="O40" s="49">
        <f t="shared" si="18"/>
        <v>22</v>
      </c>
      <c r="P40" s="68">
        <f t="shared" si="16"/>
        <v>23</v>
      </c>
    </row>
    <row r="41" spans="2:19" x14ac:dyDescent="0.25">
      <c r="B41" s="61">
        <f>+H40+1</f>
        <v>27</v>
      </c>
      <c r="C41" s="46">
        <f t="shared" si="17"/>
        <v>28</v>
      </c>
      <c r="D41" s="45">
        <f t="shared" si="17"/>
        <v>29</v>
      </c>
      <c r="E41" s="46">
        <f t="shared" si="17"/>
        <v>30</v>
      </c>
      <c r="F41" s="45">
        <f t="shared" si="17"/>
        <v>31</v>
      </c>
      <c r="G41" s="128"/>
      <c r="H41" s="102"/>
      <c r="J41" s="43">
        <f>+P40+1</f>
        <v>24</v>
      </c>
      <c r="K41" s="94">
        <f t="shared" si="18"/>
        <v>25</v>
      </c>
      <c r="L41" s="94">
        <f t="shared" si="18"/>
        <v>26</v>
      </c>
      <c r="M41" s="94">
        <f t="shared" si="18"/>
        <v>27</v>
      </c>
      <c r="N41" s="94">
        <f t="shared" si="18"/>
        <v>28</v>
      </c>
      <c r="O41" s="94">
        <f t="shared" si="18"/>
        <v>29</v>
      </c>
      <c r="P41" s="69">
        <f t="shared" si="16"/>
        <v>30</v>
      </c>
    </row>
    <row r="42" spans="2:19" x14ac:dyDescent="0.25">
      <c r="J42" s="44">
        <f>+P41+1</f>
        <v>31</v>
      </c>
      <c r="K42" s="101"/>
      <c r="L42" s="101"/>
      <c r="M42" s="101"/>
      <c r="N42" s="101"/>
      <c r="O42" s="101"/>
      <c r="P42" s="130"/>
    </row>
    <row r="44" spans="2:19" ht="15.75" x14ac:dyDescent="0.25">
      <c r="B44" s="243" t="s">
        <v>670</v>
      </c>
      <c r="C44" s="244"/>
      <c r="D44" s="244"/>
      <c r="E44" s="244"/>
      <c r="F44" s="244"/>
      <c r="G44" s="244"/>
      <c r="H44" s="245"/>
      <c r="J44" s="243" t="s">
        <v>671</v>
      </c>
      <c r="K44" s="244"/>
      <c r="L44" s="244"/>
      <c r="M44" s="244"/>
      <c r="N44" s="244"/>
      <c r="O44" s="244"/>
      <c r="P44" s="245"/>
      <c r="S44" s="34" t="s">
        <v>618</v>
      </c>
    </row>
    <row r="45" spans="2:19" x14ac:dyDescent="0.25">
      <c r="B45" s="58" t="s">
        <v>634</v>
      </c>
      <c r="C45" s="59" t="s">
        <v>635</v>
      </c>
      <c r="D45" s="59" t="s">
        <v>636</v>
      </c>
      <c r="E45" s="59" t="s">
        <v>637</v>
      </c>
      <c r="F45" s="59" t="s">
        <v>638</v>
      </c>
      <c r="G45" s="59" t="s">
        <v>639</v>
      </c>
      <c r="H45" s="60" t="s">
        <v>640</v>
      </c>
      <c r="J45" s="35" t="s">
        <v>634</v>
      </c>
      <c r="K45" s="36" t="s">
        <v>635</v>
      </c>
      <c r="L45" s="36" t="s">
        <v>636</v>
      </c>
      <c r="M45" s="36" t="s">
        <v>637</v>
      </c>
      <c r="N45" s="36" t="s">
        <v>638</v>
      </c>
      <c r="O45" s="36" t="s">
        <v>639</v>
      </c>
      <c r="P45" s="37" t="s">
        <v>640</v>
      </c>
      <c r="S45" s="38" t="s">
        <v>641</v>
      </c>
    </row>
    <row r="46" spans="2:19" ht="15.75" customHeight="1" x14ac:dyDescent="0.25">
      <c r="B46" s="97"/>
      <c r="C46" s="98">
        <v>1</v>
      </c>
      <c r="D46" s="98">
        <f t="shared" ref="D46:H50" si="19">+C46+1</f>
        <v>2</v>
      </c>
      <c r="E46" s="98">
        <f t="shared" si="19"/>
        <v>3</v>
      </c>
      <c r="F46" s="98">
        <f t="shared" si="19"/>
        <v>4</v>
      </c>
      <c r="G46" s="98">
        <f t="shared" si="19"/>
        <v>5</v>
      </c>
      <c r="H46" s="121">
        <f t="shared" si="19"/>
        <v>6</v>
      </c>
      <c r="J46" s="97"/>
      <c r="K46" s="126"/>
      <c r="L46" s="126"/>
      <c r="M46" s="126">
        <f t="shared" ref="M46:P49" si="20">+L46+1</f>
        <v>1</v>
      </c>
      <c r="N46" s="126">
        <f t="shared" si="20"/>
        <v>2</v>
      </c>
      <c r="O46" s="126">
        <f t="shared" si="20"/>
        <v>3</v>
      </c>
      <c r="P46" s="121">
        <f t="shared" si="20"/>
        <v>4</v>
      </c>
    </row>
    <row r="47" spans="2:19" x14ac:dyDescent="0.25">
      <c r="B47" s="127">
        <f>+H46+1</f>
        <v>7</v>
      </c>
      <c r="C47" s="131">
        <f t="shared" ref="C47:C50" si="21">+B47+1</f>
        <v>8</v>
      </c>
      <c r="D47" s="132">
        <f t="shared" si="19"/>
        <v>9</v>
      </c>
      <c r="E47" s="131">
        <f t="shared" si="19"/>
        <v>10</v>
      </c>
      <c r="F47" s="132">
        <f t="shared" si="19"/>
        <v>11</v>
      </c>
      <c r="G47" s="132">
        <f t="shared" si="19"/>
        <v>12</v>
      </c>
      <c r="H47" s="122">
        <f t="shared" si="19"/>
        <v>13</v>
      </c>
      <c r="J47" s="127">
        <f>+P46+1</f>
        <v>5</v>
      </c>
      <c r="K47" s="132">
        <f t="shared" ref="K47:L49" si="22">+J47+1</f>
        <v>6</v>
      </c>
      <c r="L47" s="132">
        <f t="shared" si="22"/>
        <v>7</v>
      </c>
      <c r="M47" s="132">
        <f t="shared" si="20"/>
        <v>8</v>
      </c>
      <c r="N47" s="132">
        <f t="shared" si="20"/>
        <v>9</v>
      </c>
      <c r="O47" s="132">
        <f t="shared" si="20"/>
        <v>10</v>
      </c>
      <c r="P47" s="122">
        <f t="shared" si="20"/>
        <v>11</v>
      </c>
    </row>
    <row r="48" spans="2:19" x14ac:dyDescent="0.25">
      <c r="B48" s="123">
        <f>+H47+1</f>
        <v>14</v>
      </c>
      <c r="C48" s="132">
        <f t="shared" si="21"/>
        <v>15</v>
      </c>
      <c r="D48" s="131">
        <f t="shared" si="19"/>
        <v>16</v>
      </c>
      <c r="E48" s="132">
        <f t="shared" si="19"/>
        <v>17</v>
      </c>
      <c r="F48" s="131">
        <f t="shared" si="19"/>
        <v>18</v>
      </c>
      <c r="G48" s="131">
        <f t="shared" si="19"/>
        <v>19</v>
      </c>
      <c r="H48" s="122">
        <f t="shared" si="19"/>
        <v>20</v>
      </c>
      <c r="J48" s="123">
        <f>+P47+1</f>
        <v>12</v>
      </c>
      <c r="K48" s="132">
        <f t="shared" si="22"/>
        <v>13</v>
      </c>
      <c r="L48" s="131">
        <f t="shared" si="22"/>
        <v>14</v>
      </c>
      <c r="M48" s="132">
        <f t="shared" si="20"/>
        <v>15</v>
      </c>
      <c r="N48" s="131">
        <f t="shared" si="20"/>
        <v>16</v>
      </c>
      <c r="O48" s="131">
        <f t="shared" si="20"/>
        <v>17</v>
      </c>
      <c r="P48" s="122">
        <f t="shared" si="20"/>
        <v>18</v>
      </c>
    </row>
    <row r="49" spans="2:19" x14ac:dyDescent="0.25">
      <c r="B49" s="127">
        <f>+H48+1</f>
        <v>21</v>
      </c>
      <c r="C49" s="131">
        <f t="shared" si="21"/>
        <v>22</v>
      </c>
      <c r="D49" s="132">
        <f t="shared" si="19"/>
        <v>23</v>
      </c>
      <c r="E49" s="131">
        <f t="shared" si="19"/>
        <v>24</v>
      </c>
      <c r="F49" s="132">
        <f t="shared" si="19"/>
        <v>25</v>
      </c>
      <c r="G49" s="132">
        <f t="shared" si="19"/>
        <v>26</v>
      </c>
      <c r="H49" s="122">
        <f t="shared" si="19"/>
        <v>27</v>
      </c>
      <c r="J49" s="127">
        <f>+P48+1</f>
        <v>19</v>
      </c>
      <c r="K49" s="132">
        <f t="shared" si="22"/>
        <v>20</v>
      </c>
      <c r="L49" s="132">
        <f t="shared" si="22"/>
        <v>21</v>
      </c>
      <c r="M49" s="132">
        <f t="shared" si="20"/>
        <v>22</v>
      </c>
      <c r="N49" s="132">
        <f t="shared" si="20"/>
        <v>23</v>
      </c>
      <c r="O49" s="132">
        <f t="shared" si="20"/>
        <v>24</v>
      </c>
      <c r="P49" s="122">
        <f t="shared" si="20"/>
        <v>25</v>
      </c>
    </row>
    <row r="50" spans="2:19" x14ac:dyDescent="0.25">
      <c r="B50" s="124">
        <f>+H49+1</f>
        <v>28</v>
      </c>
      <c r="C50" s="125">
        <f t="shared" si="21"/>
        <v>29</v>
      </c>
      <c r="D50" s="125">
        <f t="shared" si="19"/>
        <v>30</v>
      </c>
      <c r="E50" s="125"/>
      <c r="F50" s="125"/>
      <c r="G50" s="125"/>
      <c r="H50" s="102"/>
      <c r="J50" s="129">
        <f>+P49+1</f>
        <v>26</v>
      </c>
      <c r="K50" s="125">
        <f>+J50+1</f>
        <v>27</v>
      </c>
      <c r="L50" s="128">
        <f>+K50+1</f>
        <v>28</v>
      </c>
      <c r="M50" s="125">
        <f>+L50+1</f>
        <v>29</v>
      </c>
      <c r="N50" s="125">
        <f>+M50+1</f>
        <v>30</v>
      </c>
      <c r="O50" s="125">
        <f>+N50+1</f>
        <v>31</v>
      </c>
      <c r="P50" s="130"/>
    </row>
    <row r="52" spans="2:19" ht="15.75" x14ac:dyDescent="0.25">
      <c r="B52" s="243" t="s">
        <v>691</v>
      </c>
      <c r="C52" s="244"/>
      <c r="D52" s="244"/>
      <c r="E52" s="244"/>
      <c r="F52" s="244"/>
      <c r="G52" s="244"/>
      <c r="H52" s="245"/>
      <c r="J52" s="243" t="s">
        <v>692</v>
      </c>
      <c r="K52" s="244"/>
      <c r="L52" s="244"/>
      <c r="M52" s="244"/>
      <c r="N52" s="244"/>
      <c r="O52" s="244"/>
      <c r="P52" s="245"/>
      <c r="S52" s="34" t="s">
        <v>618</v>
      </c>
    </row>
    <row r="53" spans="2:19" x14ac:dyDescent="0.25">
      <c r="B53" s="58" t="s">
        <v>634</v>
      </c>
      <c r="C53" s="59" t="s">
        <v>635</v>
      </c>
      <c r="D53" s="59" t="s">
        <v>636</v>
      </c>
      <c r="E53" s="59" t="s">
        <v>637</v>
      </c>
      <c r="F53" s="59" t="s">
        <v>638</v>
      </c>
      <c r="G53" s="59" t="s">
        <v>639</v>
      </c>
      <c r="H53" s="60" t="s">
        <v>640</v>
      </c>
      <c r="J53" s="58" t="s">
        <v>634</v>
      </c>
      <c r="K53" s="59" t="s">
        <v>635</v>
      </c>
      <c r="L53" s="59" t="s">
        <v>636</v>
      </c>
      <c r="M53" s="59" t="s">
        <v>637</v>
      </c>
      <c r="N53" s="59" t="s">
        <v>638</v>
      </c>
      <c r="O53" s="59" t="s">
        <v>639</v>
      </c>
      <c r="P53" s="60" t="s">
        <v>640</v>
      </c>
      <c r="S53" s="38" t="s">
        <v>641</v>
      </c>
    </row>
    <row r="54" spans="2:19" x14ac:dyDescent="0.25">
      <c r="B54" s="97"/>
      <c r="C54" s="98"/>
      <c r="D54" s="98"/>
      <c r="E54" s="98"/>
      <c r="F54" s="126"/>
      <c r="G54" s="126"/>
      <c r="H54" s="121">
        <f t="shared" ref="H54:H58" si="23">+G54+1</f>
        <v>1</v>
      </c>
      <c r="J54" s="97"/>
      <c r="K54" s="126">
        <f t="shared" ref="K54:P58" si="24">+J54+1</f>
        <v>1</v>
      </c>
      <c r="L54" s="98">
        <f t="shared" si="24"/>
        <v>2</v>
      </c>
      <c r="M54" s="126">
        <f t="shared" si="24"/>
        <v>3</v>
      </c>
      <c r="N54" s="98">
        <f t="shared" si="24"/>
        <v>4</v>
      </c>
      <c r="O54" s="98">
        <f t="shared" si="24"/>
        <v>5</v>
      </c>
      <c r="P54" s="121">
        <f t="shared" si="24"/>
        <v>6</v>
      </c>
    </row>
    <row r="55" spans="2:19" ht="15.75" customHeight="1" x14ac:dyDescent="0.25">
      <c r="B55" s="123">
        <f>+H54+1</f>
        <v>2</v>
      </c>
      <c r="C55" s="132">
        <f t="shared" ref="C55:G58" si="25">+B55+1</f>
        <v>3</v>
      </c>
      <c r="D55" s="131">
        <f t="shared" si="25"/>
        <v>4</v>
      </c>
      <c r="E55" s="132">
        <f t="shared" si="25"/>
        <v>5</v>
      </c>
      <c r="F55" s="131">
        <f t="shared" si="25"/>
        <v>6</v>
      </c>
      <c r="G55" s="131">
        <f t="shared" si="25"/>
        <v>7</v>
      </c>
      <c r="H55" s="122">
        <f t="shared" si="23"/>
        <v>8</v>
      </c>
      <c r="J55" s="123">
        <f>+P54+1</f>
        <v>7</v>
      </c>
      <c r="K55" s="132">
        <f t="shared" si="24"/>
        <v>8</v>
      </c>
      <c r="L55" s="131">
        <f t="shared" si="24"/>
        <v>9</v>
      </c>
      <c r="M55" s="132">
        <f t="shared" si="24"/>
        <v>10</v>
      </c>
      <c r="N55" s="131">
        <f t="shared" si="24"/>
        <v>11</v>
      </c>
      <c r="O55" s="131">
        <f t="shared" si="24"/>
        <v>12</v>
      </c>
      <c r="P55" s="122">
        <f t="shared" si="24"/>
        <v>13</v>
      </c>
    </row>
    <row r="56" spans="2:19" x14ac:dyDescent="0.25">
      <c r="B56" s="127">
        <f>+H55+1</f>
        <v>9</v>
      </c>
      <c r="C56" s="131">
        <f t="shared" si="25"/>
        <v>10</v>
      </c>
      <c r="D56" s="132">
        <f t="shared" si="25"/>
        <v>11</v>
      </c>
      <c r="E56" s="131">
        <f t="shared" si="25"/>
        <v>12</v>
      </c>
      <c r="F56" s="132">
        <f t="shared" si="25"/>
        <v>13</v>
      </c>
      <c r="G56" s="132">
        <f t="shared" si="25"/>
        <v>14</v>
      </c>
      <c r="H56" s="122">
        <f t="shared" si="23"/>
        <v>15</v>
      </c>
      <c r="J56" s="127">
        <f>+P55+1</f>
        <v>14</v>
      </c>
      <c r="K56" s="131">
        <f t="shared" si="24"/>
        <v>15</v>
      </c>
      <c r="L56" s="132">
        <f t="shared" si="24"/>
        <v>16</v>
      </c>
      <c r="M56" s="131">
        <f t="shared" si="24"/>
        <v>17</v>
      </c>
      <c r="N56" s="132">
        <f t="shared" si="24"/>
        <v>18</v>
      </c>
      <c r="O56" s="132">
        <f t="shared" si="24"/>
        <v>19</v>
      </c>
      <c r="P56" s="122">
        <f t="shared" si="24"/>
        <v>20</v>
      </c>
    </row>
    <row r="57" spans="2:19" x14ac:dyDescent="0.25">
      <c r="B57" s="123">
        <f>+H56+1</f>
        <v>16</v>
      </c>
      <c r="C57" s="132">
        <f t="shared" si="25"/>
        <v>17</v>
      </c>
      <c r="D57" s="131">
        <f t="shared" si="25"/>
        <v>18</v>
      </c>
      <c r="E57" s="132">
        <f t="shared" si="25"/>
        <v>19</v>
      </c>
      <c r="F57" s="131">
        <f t="shared" si="25"/>
        <v>20</v>
      </c>
      <c r="G57" s="131">
        <f t="shared" si="25"/>
        <v>21</v>
      </c>
      <c r="H57" s="122">
        <f t="shared" si="23"/>
        <v>22</v>
      </c>
      <c r="J57" s="123">
        <f>+P56+1</f>
        <v>21</v>
      </c>
      <c r="K57" s="132">
        <f t="shared" si="24"/>
        <v>22</v>
      </c>
      <c r="L57" s="131">
        <f t="shared" si="24"/>
        <v>23</v>
      </c>
      <c r="M57" s="132">
        <f t="shared" si="24"/>
        <v>24</v>
      </c>
      <c r="N57" s="131">
        <f t="shared" si="24"/>
        <v>25</v>
      </c>
      <c r="O57" s="131">
        <f t="shared" si="24"/>
        <v>26</v>
      </c>
      <c r="P57" s="122">
        <f t="shared" si="24"/>
        <v>27</v>
      </c>
    </row>
    <row r="58" spans="2:19" x14ac:dyDescent="0.25">
      <c r="B58" s="127">
        <f>+H57+1</f>
        <v>23</v>
      </c>
      <c r="C58" s="131">
        <f t="shared" si="25"/>
        <v>24</v>
      </c>
      <c r="D58" s="132">
        <f t="shared" si="25"/>
        <v>25</v>
      </c>
      <c r="E58" s="131">
        <f t="shared" si="25"/>
        <v>26</v>
      </c>
      <c r="F58" s="132">
        <f t="shared" si="25"/>
        <v>27</v>
      </c>
      <c r="G58" s="132">
        <f t="shared" si="25"/>
        <v>28</v>
      </c>
      <c r="H58" s="122">
        <f t="shared" si="23"/>
        <v>29</v>
      </c>
      <c r="J58" s="129">
        <f>+P57+1</f>
        <v>28</v>
      </c>
      <c r="K58" s="128">
        <f t="shared" si="24"/>
        <v>29</v>
      </c>
      <c r="L58" s="128">
        <f t="shared" si="24"/>
        <v>30</v>
      </c>
      <c r="M58" s="128">
        <f t="shared" si="24"/>
        <v>31</v>
      </c>
      <c r="N58" s="128"/>
      <c r="O58" s="128"/>
      <c r="P58" s="102"/>
    </row>
    <row r="59" spans="2:19" x14ac:dyDescent="0.25">
      <c r="B59" s="129">
        <f>+H58+1</f>
        <v>30</v>
      </c>
      <c r="C59" s="128"/>
      <c r="D59" s="128"/>
      <c r="E59" s="128"/>
      <c r="F59" s="128"/>
      <c r="G59" s="128"/>
      <c r="H59" s="102"/>
    </row>
  </sheetData>
  <mergeCells count="14">
    <mergeCell ref="B52:H52"/>
    <mergeCell ref="J52:P52"/>
    <mergeCell ref="B1:H1"/>
    <mergeCell ref="J1:P1"/>
    <mergeCell ref="B10:H10"/>
    <mergeCell ref="J10:P10"/>
    <mergeCell ref="B18:H18"/>
    <mergeCell ref="J18:P18"/>
    <mergeCell ref="B44:H44"/>
    <mergeCell ref="J44:P44"/>
    <mergeCell ref="B35:H35"/>
    <mergeCell ref="J35:P35"/>
    <mergeCell ref="B27:H27"/>
    <mergeCell ref="J27:P27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7"/>
  <dimension ref="A1:T58"/>
  <sheetViews>
    <sheetView tabSelected="1" zoomScale="90" zoomScaleNormal="90" workbookViewId="0">
      <selection activeCell="A9" sqref="A9"/>
    </sheetView>
  </sheetViews>
  <sheetFormatPr baseColWidth="10" defaultColWidth="10.7109375" defaultRowHeight="15" x14ac:dyDescent="0.25"/>
  <cols>
    <col min="1" max="1" width="25.5703125" bestFit="1" customWidth="1"/>
    <col min="2" max="2" width="11.5703125" bestFit="1" customWidth="1"/>
    <col min="3" max="3" width="10" bestFit="1" customWidth="1"/>
    <col min="4" max="4" width="7.42578125" bestFit="1" customWidth="1"/>
    <col min="5" max="5" width="12.28515625" bestFit="1" customWidth="1"/>
    <col min="6" max="6" width="16.140625" bestFit="1" customWidth="1"/>
    <col min="7" max="7" width="7.7109375" bestFit="1" customWidth="1"/>
    <col min="8" max="8" width="6" bestFit="1" customWidth="1"/>
    <col min="9" max="9" width="6.140625" bestFit="1" customWidth="1"/>
    <col min="10" max="10" width="4.85546875" bestFit="1" customWidth="1"/>
    <col min="11" max="11" width="4.5703125" bestFit="1" customWidth="1"/>
    <col min="12" max="12" width="12.5703125" bestFit="1" customWidth="1"/>
    <col min="13" max="13" width="14" bestFit="1" customWidth="1"/>
    <col min="14" max="14" width="12" bestFit="1" customWidth="1"/>
    <col min="15" max="15" width="7.5703125" bestFit="1" customWidth="1"/>
    <col min="16" max="16" width="8.140625" bestFit="1" customWidth="1"/>
    <col min="17" max="17" width="5.28515625" bestFit="1" customWidth="1"/>
    <col min="18" max="18" width="10.140625" bestFit="1" customWidth="1"/>
    <col min="19" max="19" width="11.5703125" bestFit="1" customWidth="1"/>
    <col min="20" max="20" width="13.7109375" bestFit="1" customWidth="1"/>
  </cols>
  <sheetData>
    <row r="1" spans="1:20" x14ac:dyDescent="0.25">
      <c r="A1" s="246" t="s">
        <v>828</v>
      </c>
    </row>
    <row r="2" spans="1:20" x14ac:dyDescent="0.25">
      <c r="A2" t="s">
        <v>822</v>
      </c>
      <c r="B2" s="230">
        <v>44077</v>
      </c>
    </row>
    <row r="3" spans="1:20" x14ac:dyDescent="0.25">
      <c r="A3" t="s">
        <v>829</v>
      </c>
      <c r="B3" s="230">
        <v>43897</v>
      </c>
    </row>
    <row r="4" spans="1:20" x14ac:dyDescent="0.25">
      <c r="A4" t="s">
        <v>830</v>
      </c>
      <c r="B4" s="230">
        <v>44072</v>
      </c>
    </row>
    <row r="5" spans="1:20" x14ac:dyDescent="0.25">
      <c r="A5" t="s">
        <v>823</v>
      </c>
      <c r="B5">
        <v>0</v>
      </c>
    </row>
    <row r="6" spans="1:20" x14ac:dyDescent="0.25">
      <c r="A6" t="s">
        <v>824</v>
      </c>
      <c r="B6">
        <v>50</v>
      </c>
    </row>
    <row r="7" spans="1:20" x14ac:dyDescent="0.25">
      <c r="A7" t="s">
        <v>831</v>
      </c>
      <c r="B7">
        <v>198</v>
      </c>
    </row>
    <row r="9" spans="1:20" x14ac:dyDescent="0.25">
      <c r="A9" t="s">
        <v>832</v>
      </c>
      <c r="B9" t="s">
        <v>833</v>
      </c>
      <c r="C9" t="s">
        <v>834</v>
      </c>
      <c r="D9" t="s">
        <v>835</v>
      </c>
      <c r="E9" t="s">
        <v>836</v>
      </c>
      <c r="F9" t="s">
        <v>837</v>
      </c>
      <c r="G9" t="s">
        <v>838</v>
      </c>
      <c r="H9" t="s">
        <v>839</v>
      </c>
      <c r="I9" t="s">
        <v>840</v>
      </c>
      <c r="J9" t="s">
        <v>841</v>
      </c>
      <c r="K9" t="s">
        <v>842</v>
      </c>
      <c r="L9" t="s">
        <v>843</v>
      </c>
      <c r="M9" t="s">
        <v>844</v>
      </c>
      <c r="N9" t="s">
        <v>845</v>
      </c>
      <c r="O9" t="s">
        <v>827</v>
      </c>
      <c r="P9" t="s">
        <v>825</v>
      </c>
      <c r="Q9" t="s">
        <v>826</v>
      </c>
      <c r="R9" t="s">
        <v>846</v>
      </c>
      <c r="S9" t="s">
        <v>847</v>
      </c>
      <c r="T9" t="s">
        <v>848</v>
      </c>
    </row>
    <row r="10" spans="1:20" x14ac:dyDescent="0.25">
      <c r="A10" s="247">
        <v>1</v>
      </c>
      <c r="B10" s="248">
        <v>5</v>
      </c>
      <c r="C10" s="248">
        <v>1</v>
      </c>
      <c r="D10" s="251">
        <v>2.5252525252525252E-2</v>
      </c>
      <c r="E10" s="254">
        <v>7.5284358033786053E-2</v>
      </c>
      <c r="F10" s="252">
        <v>0</v>
      </c>
      <c r="G10" s="262">
        <v>7</v>
      </c>
      <c r="H10" s="264">
        <v>4</v>
      </c>
      <c r="I10" s="267">
        <v>5</v>
      </c>
      <c r="J10" s="248">
        <v>15</v>
      </c>
      <c r="K10" s="248">
        <v>3</v>
      </c>
      <c r="L10" s="249">
        <v>44072</v>
      </c>
      <c r="M10" s="257">
        <v>44098</v>
      </c>
      <c r="N10">
        <v>1</v>
      </c>
      <c r="O10">
        <v>1</v>
      </c>
      <c r="P10" t="s">
        <v>849</v>
      </c>
      <c r="Q10" t="s">
        <v>850</v>
      </c>
      <c r="R10" t="s">
        <v>851</v>
      </c>
      <c r="S10" t="s">
        <v>852</v>
      </c>
      <c r="T10" s="250">
        <v>0.11664476053408283</v>
      </c>
    </row>
    <row r="11" spans="1:20" x14ac:dyDescent="0.25">
      <c r="A11" s="247">
        <v>2</v>
      </c>
      <c r="B11" s="248">
        <v>2</v>
      </c>
      <c r="C11" s="248">
        <v>27</v>
      </c>
      <c r="D11" s="252">
        <v>1.0101010101010102E-2</v>
      </c>
      <c r="E11" s="252">
        <v>0</v>
      </c>
      <c r="F11" s="252">
        <v>0</v>
      </c>
      <c r="G11" s="263">
        <v>3</v>
      </c>
      <c r="H11" s="263">
        <v>0</v>
      </c>
      <c r="I11" s="267">
        <v>3</v>
      </c>
      <c r="J11" s="248">
        <v>3</v>
      </c>
      <c r="K11" s="248">
        <v>3</v>
      </c>
      <c r="L11" s="249">
        <v>43981</v>
      </c>
      <c r="M11" s="258">
        <v>43993</v>
      </c>
      <c r="N11">
        <v>2</v>
      </c>
      <c r="O11">
        <v>1</v>
      </c>
      <c r="P11" t="s">
        <v>853</v>
      </c>
      <c r="Q11" t="s">
        <v>850</v>
      </c>
      <c r="R11" t="s">
        <v>851</v>
      </c>
      <c r="S11" t="s">
        <v>28</v>
      </c>
      <c r="T11" s="250">
        <v>-0.89090235624634007</v>
      </c>
    </row>
    <row r="12" spans="1:20" x14ac:dyDescent="0.25">
      <c r="A12" s="247">
        <v>3</v>
      </c>
      <c r="B12" s="248">
        <v>6</v>
      </c>
      <c r="C12" s="248">
        <v>7</v>
      </c>
      <c r="D12" s="253">
        <v>3.0303030303030304E-2</v>
      </c>
      <c r="E12" s="252">
        <v>5.4337130488707905E-9</v>
      </c>
      <c r="F12" s="252">
        <v>0</v>
      </c>
      <c r="G12" s="262">
        <v>5.2</v>
      </c>
      <c r="H12" s="264">
        <v>4.24</v>
      </c>
      <c r="I12" s="267">
        <v>1</v>
      </c>
      <c r="J12" s="248">
        <v>13</v>
      </c>
      <c r="K12" s="248">
        <v>1</v>
      </c>
      <c r="L12" s="249">
        <v>44051</v>
      </c>
      <c r="M12" s="259">
        <v>44084</v>
      </c>
      <c r="N12">
        <v>3</v>
      </c>
      <c r="O12">
        <v>1</v>
      </c>
      <c r="P12" t="s">
        <v>849</v>
      </c>
      <c r="Q12" t="s">
        <v>850</v>
      </c>
      <c r="R12" t="s">
        <v>851</v>
      </c>
      <c r="S12" t="s">
        <v>854</v>
      </c>
      <c r="T12" s="250">
        <v>-0.13372793157706409</v>
      </c>
    </row>
    <row r="13" spans="1:20" x14ac:dyDescent="0.25">
      <c r="A13" s="247">
        <v>4</v>
      </c>
      <c r="B13" s="248">
        <v>6</v>
      </c>
      <c r="C13" s="248">
        <v>4</v>
      </c>
      <c r="D13" s="253">
        <v>3.0303030303030304E-2</v>
      </c>
      <c r="E13" s="252">
        <v>5.2674819956844421E-3</v>
      </c>
      <c r="F13" s="255">
        <v>0.5</v>
      </c>
      <c r="G13" s="263">
        <v>4.5999999999999996</v>
      </c>
      <c r="H13" s="262">
        <v>3.12</v>
      </c>
      <c r="I13" s="267">
        <v>3</v>
      </c>
      <c r="J13" s="248">
        <v>10</v>
      </c>
      <c r="K13" s="248">
        <v>1</v>
      </c>
      <c r="L13" s="249">
        <v>44063</v>
      </c>
      <c r="M13" s="259">
        <v>44079</v>
      </c>
      <c r="N13">
        <v>4</v>
      </c>
      <c r="O13">
        <v>1</v>
      </c>
      <c r="P13" t="s">
        <v>853</v>
      </c>
      <c r="Q13" t="s">
        <v>850</v>
      </c>
      <c r="R13" t="s">
        <v>851</v>
      </c>
      <c r="S13" t="s">
        <v>854</v>
      </c>
      <c r="T13" s="250">
        <v>0.84916999251418501</v>
      </c>
    </row>
    <row r="14" spans="1:20" x14ac:dyDescent="0.25">
      <c r="A14" s="247">
        <v>5</v>
      </c>
      <c r="B14" s="248">
        <v>3</v>
      </c>
      <c r="C14" s="248">
        <v>5</v>
      </c>
      <c r="D14" s="254">
        <v>1.5151515151515152E-2</v>
      </c>
      <c r="E14" s="252">
        <v>3.4896821834944159E-5</v>
      </c>
      <c r="F14" s="253">
        <v>0.33333333333333331</v>
      </c>
      <c r="G14" s="264">
        <v>14</v>
      </c>
      <c r="H14" s="265">
        <v>11</v>
      </c>
      <c r="I14" s="268">
        <v>14</v>
      </c>
      <c r="J14" s="248">
        <v>25</v>
      </c>
      <c r="K14" s="248">
        <v>3</v>
      </c>
      <c r="L14" s="249">
        <v>44058</v>
      </c>
      <c r="M14" s="257">
        <v>44107</v>
      </c>
      <c r="N14">
        <v>5</v>
      </c>
      <c r="O14">
        <v>1</v>
      </c>
      <c r="P14" t="s">
        <v>849</v>
      </c>
      <c r="Q14" t="s">
        <v>850</v>
      </c>
      <c r="R14" t="s">
        <v>855</v>
      </c>
      <c r="S14" t="s">
        <v>854</v>
      </c>
      <c r="T14" s="250">
        <v>-6.6647981830057892E-2</v>
      </c>
    </row>
    <row r="15" spans="1:20" x14ac:dyDescent="0.25">
      <c r="A15" s="247">
        <v>6</v>
      </c>
      <c r="B15" s="248">
        <v>3</v>
      </c>
      <c r="C15" s="248">
        <v>1</v>
      </c>
      <c r="D15" s="254">
        <v>1.5151515151515152E-2</v>
      </c>
      <c r="E15" s="252">
        <v>8.764150246212089E-3</v>
      </c>
      <c r="F15" s="252">
        <v>0</v>
      </c>
      <c r="G15" s="262">
        <v>7</v>
      </c>
      <c r="H15" s="262">
        <v>2</v>
      </c>
      <c r="I15" s="269">
        <v>7</v>
      </c>
      <c r="J15" s="248">
        <v>9</v>
      </c>
      <c r="K15" s="248">
        <v>5</v>
      </c>
      <c r="L15" s="249">
        <v>44072</v>
      </c>
      <c r="M15" s="257">
        <v>44098</v>
      </c>
      <c r="N15">
        <v>6</v>
      </c>
      <c r="O15">
        <v>1</v>
      </c>
      <c r="P15" t="s">
        <v>853</v>
      </c>
      <c r="Q15" t="s">
        <v>850</v>
      </c>
      <c r="R15" t="s">
        <v>851</v>
      </c>
      <c r="S15" t="s">
        <v>852</v>
      </c>
      <c r="T15" s="250">
        <v>-0.65042546037214122</v>
      </c>
    </row>
    <row r="16" spans="1:20" x14ac:dyDescent="0.25">
      <c r="A16" s="247">
        <v>7</v>
      </c>
      <c r="B16" s="248">
        <v>5</v>
      </c>
      <c r="C16" s="248">
        <v>4</v>
      </c>
      <c r="D16" s="251">
        <v>2.5252525252525252E-2</v>
      </c>
      <c r="E16" s="252">
        <v>1.6301635183878536E-2</v>
      </c>
      <c r="F16" s="256">
        <v>0.4</v>
      </c>
      <c r="G16" s="262">
        <v>5.25</v>
      </c>
      <c r="H16" s="262">
        <v>2.75</v>
      </c>
      <c r="I16" s="269">
        <v>8</v>
      </c>
      <c r="J16" s="248">
        <v>8</v>
      </c>
      <c r="K16" s="248">
        <v>2</v>
      </c>
      <c r="L16" s="249">
        <v>44063</v>
      </c>
      <c r="M16" s="259">
        <v>44079</v>
      </c>
      <c r="N16">
        <v>7</v>
      </c>
      <c r="O16">
        <v>1</v>
      </c>
      <c r="P16" t="s">
        <v>849</v>
      </c>
      <c r="Q16" t="s">
        <v>850</v>
      </c>
      <c r="R16" t="s">
        <v>851</v>
      </c>
      <c r="S16" t="s">
        <v>854</v>
      </c>
      <c r="T16" s="250">
        <v>0.53388958726640146</v>
      </c>
    </row>
    <row r="17" spans="1:20" x14ac:dyDescent="0.25">
      <c r="A17" s="247">
        <v>8</v>
      </c>
      <c r="B17" s="248">
        <v>2</v>
      </c>
      <c r="C17" s="248">
        <v>21</v>
      </c>
      <c r="D17" s="252">
        <v>1.0101010101010102E-2</v>
      </c>
      <c r="E17" s="252">
        <v>0</v>
      </c>
      <c r="F17" s="252">
        <v>0</v>
      </c>
      <c r="G17" s="262">
        <v>8</v>
      </c>
      <c r="H17" s="263">
        <v>0</v>
      </c>
      <c r="I17" s="269">
        <v>8</v>
      </c>
      <c r="J17" s="248">
        <v>8</v>
      </c>
      <c r="K17" s="248">
        <v>8</v>
      </c>
      <c r="L17" s="249">
        <v>44002</v>
      </c>
      <c r="M17" s="259">
        <v>44077</v>
      </c>
      <c r="N17">
        <v>8</v>
      </c>
      <c r="O17">
        <v>1</v>
      </c>
      <c r="P17" t="s">
        <v>853</v>
      </c>
      <c r="Q17" t="s">
        <v>850</v>
      </c>
      <c r="R17" t="s">
        <v>851</v>
      </c>
      <c r="S17" t="s">
        <v>28</v>
      </c>
      <c r="T17" s="250">
        <v>-0.89090235624634007</v>
      </c>
    </row>
    <row r="18" spans="1:20" x14ac:dyDescent="0.25">
      <c r="A18" s="247">
        <v>9</v>
      </c>
      <c r="B18" s="248">
        <v>10</v>
      </c>
      <c r="C18" s="248">
        <v>2</v>
      </c>
      <c r="D18" s="255">
        <v>5.0505050505050504E-2</v>
      </c>
      <c r="E18" s="251">
        <v>0.16722500561056727</v>
      </c>
      <c r="F18" s="252">
        <v>0</v>
      </c>
      <c r="G18" s="263">
        <v>3.2222222222222223</v>
      </c>
      <c r="H18" s="262">
        <v>2.1234567901234573</v>
      </c>
      <c r="I18" s="267">
        <v>1</v>
      </c>
      <c r="J18" s="248">
        <v>11</v>
      </c>
      <c r="K18" s="248">
        <v>1</v>
      </c>
      <c r="L18" s="249">
        <v>44070</v>
      </c>
      <c r="M18" s="259">
        <v>44079</v>
      </c>
      <c r="N18">
        <v>9</v>
      </c>
      <c r="O18">
        <v>1</v>
      </c>
      <c r="P18" t="s">
        <v>849</v>
      </c>
      <c r="Q18" t="s">
        <v>850</v>
      </c>
      <c r="R18" t="s">
        <v>851</v>
      </c>
      <c r="S18" t="s">
        <v>852</v>
      </c>
      <c r="T18" s="250">
        <v>1.6000530594297639</v>
      </c>
    </row>
    <row r="19" spans="1:20" x14ac:dyDescent="0.25">
      <c r="A19" s="247">
        <v>10</v>
      </c>
      <c r="B19" s="248">
        <v>2</v>
      </c>
      <c r="C19" s="248">
        <v>3</v>
      </c>
      <c r="D19" s="252">
        <v>1.0101010101010102E-2</v>
      </c>
      <c r="E19" s="252">
        <v>0</v>
      </c>
      <c r="F19" s="255">
        <v>0.5</v>
      </c>
      <c r="G19" s="263">
        <v>2</v>
      </c>
      <c r="H19" s="263">
        <v>0</v>
      </c>
      <c r="I19" s="267">
        <v>2</v>
      </c>
      <c r="J19" s="248">
        <v>2</v>
      </c>
      <c r="K19" s="248">
        <v>2</v>
      </c>
      <c r="L19" s="249">
        <v>44065</v>
      </c>
      <c r="M19" s="259">
        <v>44077</v>
      </c>
      <c r="N19">
        <v>0</v>
      </c>
      <c r="O19">
        <v>2</v>
      </c>
      <c r="P19" t="s">
        <v>853</v>
      </c>
      <c r="Q19" t="s">
        <v>850</v>
      </c>
      <c r="R19" t="s">
        <v>851</v>
      </c>
      <c r="S19" t="s">
        <v>852</v>
      </c>
      <c r="T19" s="250">
        <v>6.1233107924655972E-2</v>
      </c>
    </row>
    <row r="20" spans="1:20" x14ac:dyDescent="0.25">
      <c r="A20" s="247">
        <v>11</v>
      </c>
      <c r="B20" s="248">
        <v>2</v>
      </c>
      <c r="C20" s="248">
        <v>1</v>
      </c>
      <c r="D20" s="252">
        <v>1.0101010101010102E-2</v>
      </c>
      <c r="E20" s="252">
        <v>0</v>
      </c>
      <c r="F20" s="252">
        <v>0</v>
      </c>
      <c r="G20" s="264">
        <v>15</v>
      </c>
      <c r="H20" s="263">
        <v>0</v>
      </c>
      <c r="I20" s="268">
        <v>15</v>
      </c>
      <c r="J20" s="248">
        <v>15</v>
      </c>
      <c r="K20" s="248">
        <v>15</v>
      </c>
      <c r="L20" s="249">
        <v>44072</v>
      </c>
      <c r="M20" s="257">
        <v>44126</v>
      </c>
      <c r="N20">
        <v>1</v>
      </c>
      <c r="O20">
        <v>2</v>
      </c>
      <c r="P20" t="s">
        <v>849</v>
      </c>
      <c r="Q20" t="s">
        <v>850</v>
      </c>
      <c r="R20" t="s">
        <v>851</v>
      </c>
      <c r="S20" t="s">
        <v>852</v>
      </c>
      <c r="T20" s="250">
        <v>-0.89090235624634007</v>
      </c>
    </row>
    <row r="21" spans="1:20" x14ac:dyDescent="0.25">
      <c r="A21" s="247">
        <v>12</v>
      </c>
      <c r="B21" s="248">
        <v>4</v>
      </c>
      <c r="C21" s="248">
        <v>3</v>
      </c>
      <c r="D21" s="254">
        <v>2.0202020202020204E-2</v>
      </c>
      <c r="E21" s="251">
        <v>0.16169330292018538</v>
      </c>
      <c r="F21" s="252">
        <v>0</v>
      </c>
      <c r="G21" s="262">
        <v>7.666666666666667</v>
      </c>
      <c r="H21" s="262">
        <v>2.4444444444444442</v>
      </c>
      <c r="I21" s="269">
        <v>9</v>
      </c>
      <c r="J21" s="248">
        <v>10</v>
      </c>
      <c r="K21" s="248">
        <v>4</v>
      </c>
      <c r="L21" s="249">
        <v>44065</v>
      </c>
      <c r="M21" s="257">
        <v>44093</v>
      </c>
      <c r="N21">
        <v>2</v>
      </c>
      <c r="O21">
        <v>2</v>
      </c>
      <c r="P21" t="s">
        <v>853</v>
      </c>
      <c r="Q21" t="s">
        <v>850</v>
      </c>
      <c r="R21" t="s">
        <v>851</v>
      </c>
      <c r="S21" t="s">
        <v>852</v>
      </c>
      <c r="T21" s="250">
        <v>0.43198590961149907</v>
      </c>
    </row>
    <row r="22" spans="1:20" x14ac:dyDescent="0.25">
      <c r="A22" s="247">
        <v>13</v>
      </c>
      <c r="B22" s="248">
        <v>8</v>
      </c>
      <c r="C22" s="248">
        <v>9</v>
      </c>
      <c r="D22" s="256">
        <v>4.0404040404040407E-2</v>
      </c>
      <c r="E22" s="252">
        <v>5.3985615792770127E-14</v>
      </c>
      <c r="F22" s="254">
        <v>0.125</v>
      </c>
      <c r="G22" s="263">
        <v>3.2857142857142856</v>
      </c>
      <c r="H22" s="262">
        <v>2.3265306122448974</v>
      </c>
      <c r="I22" s="267">
        <v>1</v>
      </c>
      <c r="J22" s="248">
        <v>9</v>
      </c>
      <c r="K22" s="248">
        <v>1</v>
      </c>
      <c r="L22" s="249">
        <v>44044</v>
      </c>
      <c r="M22" s="259">
        <v>44077</v>
      </c>
      <c r="N22">
        <v>3</v>
      </c>
      <c r="O22">
        <v>2</v>
      </c>
      <c r="P22" t="s">
        <v>849</v>
      </c>
      <c r="Q22" t="s">
        <v>850</v>
      </c>
      <c r="R22" t="s">
        <v>851</v>
      </c>
      <c r="S22" t="s">
        <v>854</v>
      </c>
      <c r="T22" s="250">
        <v>0.4828930992006979</v>
      </c>
    </row>
    <row r="23" spans="1:20" x14ac:dyDescent="0.25">
      <c r="A23" s="247">
        <v>14</v>
      </c>
      <c r="B23" s="248">
        <v>7</v>
      </c>
      <c r="C23" s="248">
        <v>3</v>
      </c>
      <c r="D23" s="253">
        <v>3.5353535353535352E-2</v>
      </c>
      <c r="E23" s="251">
        <v>0.14095593769594875</v>
      </c>
      <c r="F23" s="256">
        <v>0.42857142857142855</v>
      </c>
      <c r="G23" s="263">
        <v>4.333333333333333</v>
      </c>
      <c r="H23" s="262">
        <v>2</v>
      </c>
      <c r="I23" s="267">
        <v>3</v>
      </c>
      <c r="J23" s="248">
        <v>8</v>
      </c>
      <c r="K23" s="248">
        <v>1</v>
      </c>
      <c r="L23" s="249">
        <v>44065</v>
      </c>
      <c r="M23" s="259">
        <v>44079</v>
      </c>
      <c r="N23">
        <v>4</v>
      </c>
      <c r="O23">
        <v>2</v>
      </c>
      <c r="P23" t="s">
        <v>853</v>
      </c>
      <c r="Q23" t="s">
        <v>850</v>
      </c>
      <c r="R23" t="s">
        <v>851</v>
      </c>
      <c r="S23" t="s">
        <v>852</v>
      </c>
      <c r="T23" s="250">
        <v>1.6948750414074241</v>
      </c>
    </row>
    <row r="24" spans="1:20" x14ac:dyDescent="0.25">
      <c r="A24" s="247">
        <v>15</v>
      </c>
      <c r="B24" s="248">
        <v>6</v>
      </c>
      <c r="C24" s="248">
        <v>7</v>
      </c>
      <c r="D24" s="253">
        <v>3.0303030303030304E-2</v>
      </c>
      <c r="E24" s="255">
        <v>0.37642179016893013</v>
      </c>
      <c r="F24" s="255">
        <v>0.5</v>
      </c>
      <c r="G24" s="263">
        <v>5</v>
      </c>
      <c r="H24" s="263">
        <v>0.8</v>
      </c>
      <c r="I24" s="267">
        <v>5</v>
      </c>
      <c r="J24" s="248">
        <v>7</v>
      </c>
      <c r="K24" s="248">
        <v>3</v>
      </c>
      <c r="L24" s="249">
        <v>44051</v>
      </c>
      <c r="M24" s="259">
        <v>44084</v>
      </c>
      <c r="N24">
        <v>5</v>
      </c>
      <c r="O24">
        <v>2</v>
      </c>
      <c r="P24" t="s">
        <v>849</v>
      </c>
      <c r="Q24" t="s">
        <v>850</v>
      </c>
      <c r="R24" t="s">
        <v>851</v>
      </c>
      <c r="S24" t="s">
        <v>854</v>
      </c>
      <c r="T24" s="250">
        <v>3.0167391112528179</v>
      </c>
    </row>
    <row r="25" spans="1:20" x14ac:dyDescent="0.25">
      <c r="A25" s="247">
        <v>16</v>
      </c>
      <c r="B25" s="248">
        <v>6</v>
      </c>
      <c r="C25" s="248">
        <v>2</v>
      </c>
      <c r="D25" s="253">
        <v>3.0303030303030304E-2</v>
      </c>
      <c r="E25" s="254">
        <v>0.11372777867521691</v>
      </c>
      <c r="F25" s="252">
        <v>0</v>
      </c>
      <c r="G25" s="262">
        <v>6.2</v>
      </c>
      <c r="H25" s="262">
        <v>3.4400000000000004</v>
      </c>
      <c r="I25" s="269">
        <v>6</v>
      </c>
      <c r="J25" s="248">
        <v>12</v>
      </c>
      <c r="K25" s="248">
        <v>1</v>
      </c>
      <c r="L25" s="249">
        <v>44070</v>
      </c>
      <c r="M25" s="257">
        <v>44091</v>
      </c>
      <c r="N25">
        <v>6</v>
      </c>
      <c r="O25">
        <v>2</v>
      </c>
      <c r="P25" t="s">
        <v>853</v>
      </c>
      <c r="Q25" t="s">
        <v>850</v>
      </c>
      <c r="R25" t="s">
        <v>851</v>
      </c>
      <c r="S25" t="s">
        <v>852</v>
      </c>
      <c r="T25" s="250">
        <v>0.5304508312520273</v>
      </c>
    </row>
    <row r="26" spans="1:20" x14ac:dyDescent="0.25">
      <c r="A26" s="247">
        <v>17</v>
      </c>
      <c r="B26" s="248">
        <v>3</v>
      </c>
      <c r="C26" s="248">
        <v>6</v>
      </c>
      <c r="D26" s="254">
        <v>1.5151515151515152E-2</v>
      </c>
      <c r="E26" s="252">
        <v>1.6845024603084644E-5</v>
      </c>
      <c r="F26" s="253">
        <v>0.33333333333333331</v>
      </c>
      <c r="G26" s="264">
        <v>10.5</v>
      </c>
      <c r="H26" s="264">
        <v>5.5</v>
      </c>
      <c r="I26" s="269">
        <v>10</v>
      </c>
      <c r="J26" s="248">
        <v>16</v>
      </c>
      <c r="K26" s="248">
        <v>5</v>
      </c>
      <c r="L26" s="249">
        <v>44056</v>
      </c>
      <c r="M26" s="257">
        <v>44091</v>
      </c>
      <c r="N26">
        <v>7</v>
      </c>
      <c r="O26">
        <v>2</v>
      </c>
      <c r="P26" t="s">
        <v>849</v>
      </c>
      <c r="Q26" t="s">
        <v>850</v>
      </c>
      <c r="R26" t="s">
        <v>851</v>
      </c>
      <c r="S26" t="s">
        <v>854</v>
      </c>
      <c r="T26" s="250">
        <v>-6.6753405685731584E-2</v>
      </c>
    </row>
    <row r="27" spans="1:20" x14ac:dyDescent="0.25">
      <c r="A27" s="247">
        <v>18</v>
      </c>
      <c r="B27" s="248">
        <v>5</v>
      </c>
      <c r="C27" s="248">
        <v>8</v>
      </c>
      <c r="D27" s="251">
        <v>2.5252525252525252E-2</v>
      </c>
      <c r="E27" s="252">
        <v>4.9640305800959093E-6</v>
      </c>
      <c r="F27" s="256">
        <v>0.4</v>
      </c>
      <c r="G27" s="263">
        <v>5</v>
      </c>
      <c r="H27" s="263">
        <v>1.5</v>
      </c>
      <c r="I27" s="267">
        <v>5</v>
      </c>
      <c r="J27" s="248">
        <v>7</v>
      </c>
      <c r="K27" s="248">
        <v>3</v>
      </c>
      <c r="L27" s="249">
        <v>44049</v>
      </c>
      <c r="M27" s="259">
        <v>44079</v>
      </c>
      <c r="N27">
        <v>8</v>
      </c>
      <c r="O27">
        <v>2</v>
      </c>
      <c r="P27" t="s">
        <v>853</v>
      </c>
      <c r="Q27" t="s">
        <v>850</v>
      </c>
      <c r="R27" t="s">
        <v>851</v>
      </c>
      <c r="S27" t="s">
        <v>854</v>
      </c>
      <c r="T27" s="250">
        <v>0.43871580010497108</v>
      </c>
    </row>
    <row r="28" spans="1:20" x14ac:dyDescent="0.25">
      <c r="A28" s="247">
        <v>19</v>
      </c>
      <c r="B28" s="248">
        <v>1</v>
      </c>
      <c r="C28" s="248">
        <v>23</v>
      </c>
      <c r="D28" s="252">
        <v>5.0505050505050509E-3</v>
      </c>
      <c r="E28" s="252">
        <v>0</v>
      </c>
      <c r="F28" s="252">
        <v>0</v>
      </c>
      <c r="G28" s="263">
        <v>0</v>
      </c>
      <c r="H28" s="263">
        <v>0</v>
      </c>
      <c r="I28" s="267">
        <v>0</v>
      </c>
      <c r="J28" s="248">
        <v>0</v>
      </c>
      <c r="K28" s="248">
        <v>0</v>
      </c>
      <c r="L28" s="249">
        <v>43995</v>
      </c>
      <c r="M28" s="259">
        <v>44077</v>
      </c>
      <c r="N28">
        <v>9</v>
      </c>
      <c r="O28">
        <v>2</v>
      </c>
      <c r="P28" t="s">
        <v>849</v>
      </c>
      <c r="Q28" t="s">
        <v>850</v>
      </c>
      <c r="R28" t="s">
        <v>851</v>
      </c>
      <c r="S28" t="s">
        <v>28</v>
      </c>
      <c r="T28" s="250">
        <v>-1.0801959544803357</v>
      </c>
    </row>
    <row r="29" spans="1:20" x14ac:dyDescent="0.25">
      <c r="A29" s="247">
        <v>20</v>
      </c>
      <c r="B29" s="248">
        <v>2</v>
      </c>
      <c r="C29" s="248">
        <v>1</v>
      </c>
      <c r="D29" s="252">
        <v>1.0101010101010102E-2</v>
      </c>
      <c r="E29" s="252">
        <v>0</v>
      </c>
      <c r="F29" s="255">
        <v>0.5</v>
      </c>
      <c r="G29" s="265">
        <v>30</v>
      </c>
      <c r="H29" s="263">
        <v>0</v>
      </c>
      <c r="I29" s="270">
        <v>30</v>
      </c>
      <c r="J29" s="248">
        <v>30</v>
      </c>
      <c r="K29" s="248">
        <v>30</v>
      </c>
      <c r="L29" s="249">
        <v>44072</v>
      </c>
      <c r="M29" s="260">
        <v>44177</v>
      </c>
      <c r="N29">
        <v>0</v>
      </c>
      <c r="O29">
        <v>3</v>
      </c>
      <c r="P29" t="s">
        <v>853</v>
      </c>
      <c r="Q29" t="s">
        <v>850</v>
      </c>
      <c r="R29" t="s">
        <v>855</v>
      </c>
      <c r="S29" t="s">
        <v>852</v>
      </c>
      <c r="T29" s="250">
        <v>6.1233107924655972E-2</v>
      </c>
    </row>
    <row r="30" spans="1:20" x14ac:dyDescent="0.25">
      <c r="A30" s="247">
        <v>21</v>
      </c>
      <c r="B30" s="248">
        <v>3</v>
      </c>
      <c r="C30" s="248">
        <v>26</v>
      </c>
      <c r="D30" s="254">
        <v>1.5151515151515152E-2</v>
      </c>
      <c r="E30" s="252">
        <v>3.3427144415762239E-126</v>
      </c>
      <c r="F30" s="252">
        <v>0</v>
      </c>
      <c r="G30" s="263">
        <v>2</v>
      </c>
      <c r="H30" s="263">
        <v>1</v>
      </c>
      <c r="I30" s="267">
        <v>2</v>
      </c>
      <c r="J30" s="248">
        <v>3</v>
      </c>
      <c r="K30" s="248">
        <v>1</v>
      </c>
      <c r="L30" s="249">
        <v>43986</v>
      </c>
      <c r="M30" s="258">
        <v>43995</v>
      </c>
      <c r="N30">
        <v>1</v>
      </c>
      <c r="O30">
        <v>3</v>
      </c>
      <c r="P30" t="s">
        <v>849</v>
      </c>
      <c r="Q30" t="s">
        <v>850</v>
      </c>
      <c r="R30" t="s">
        <v>851</v>
      </c>
      <c r="S30" t="s">
        <v>28</v>
      </c>
      <c r="T30" s="250">
        <v>-0.70160875801234435</v>
      </c>
    </row>
    <row r="31" spans="1:20" x14ac:dyDescent="0.25">
      <c r="A31" s="247">
        <v>22</v>
      </c>
      <c r="B31" s="248">
        <v>4</v>
      </c>
      <c r="C31" s="248">
        <v>4</v>
      </c>
      <c r="D31" s="254">
        <v>2.0202020202020204E-2</v>
      </c>
      <c r="E31" s="254">
        <v>7.9857953547720156E-2</v>
      </c>
      <c r="F31" s="252">
        <v>0</v>
      </c>
      <c r="G31" s="262">
        <v>9.6666666666666661</v>
      </c>
      <c r="H31" s="263">
        <v>1.7777777777777779</v>
      </c>
      <c r="I31" s="269">
        <v>10</v>
      </c>
      <c r="J31" s="248">
        <v>12</v>
      </c>
      <c r="K31" s="248">
        <v>7</v>
      </c>
      <c r="L31" s="249">
        <v>44063</v>
      </c>
      <c r="M31" s="257">
        <v>44098</v>
      </c>
      <c r="N31">
        <v>2</v>
      </c>
      <c r="O31">
        <v>3</v>
      </c>
      <c r="P31" t="s">
        <v>853</v>
      </c>
      <c r="Q31" t="s">
        <v>850</v>
      </c>
      <c r="R31" t="s">
        <v>851</v>
      </c>
      <c r="S31" t="s">
        <v>854</v>
      </c>
      <c r="T31" s="250">
        <v>-4.5938695370168516E-2</v>
      </c>
    </row>
    <row r="32" spans="1:20" x14ac:dyDescent="0.25">
      <c r="A32" s="247">
        <v>23</v>
      </c>
      <c r="B32" s="248">
        <v>4</v>
      </c>
      <c r="C32" s="248">
        <v>6</v>
      </c>
      <c r="D32" s="254">
        <v>2.0202020202020204E-2</v>
      </c>
      <c r="E32" s="252">
        <v>3.7711872405935351E-7</v>
      </c>
      <c r="F32" s="252">
        <v>0</v>
      </c>
      <c r="G32" s="262">
        <v>7.666666666666667</v>
      </c>
      <c r="H32" s="266">
        <v>6.8888888888888893</v>
      </c>
      <c r="I32" s="267">
        <v>3</v>
      </c>
      <c r="J32" s="248">
        <v>18</v>
      </c>
      <c r="K32" s="248">
        <v>2</v>
      </c>
      <c r="L32" s="249">
        <v>44056</v>
      </c>
      <c r="M32" s="259">
        <v>44084</v>
      </c>
      <c r="N32">
        <v>3</v>
      </c>
      <c r="O32">
        <v>3</v>
      </c>
      <c r="P32" t="s">
        <v>849</v>
      </c>
      <c r="Q32" t="s">
        <v>850</v>
      </c>
      <c r="R32" t="s">
        <v>855</v>
      </c>
      <c r="S32" t="s">
        <v>854</v>
      </c>
      <c r="T32" s="250">
        <v>-0.51231295737659199</v>
      </c>
    </row>
    <row r="33" spans="1:20" x14ac:dyDescent="0.25">
      <c r="A33" s="247">
        <v>24</v>
      </c>
      <c r="B33" s="248">
        <v>5</v>
      </c>
      <c r="C33" s="248">
        <v>1</v>
      </c>
      <c r="D33" s="251">
        <v>2.5252525252525252E-2</v>
      </c>
      <c r="E33" s="252">
        <v>7.4054228971017993E-11</v>
      </c>
      <c r="F33" s="252">
        <v>0</v>
      </c>
      <c r="G33" s="262">
        <v>6.75</v>
      </c>
      <c r="H33" s="263">
        <v>0.875</v>
      </c>
      <c r="I33" s="269">
        <v>7</v>
      </c>
      <c r="J33" s="248">
        <v>8</v>
      </c>
      <c r="K33" s="248">
        <v>5</v>
      </c>
      <c r="L33" s="249">
        <v>44072</v>
      </c>
      <c r="M33" s="257">
        <v>44098</v>
      </c>
      <c r="N33">
        <v>4</v>
      </c>
      <c r="O33">
        <v>3</v>
      </c>
      <c r="P33" t="s">
        <v>853</v>
      </c>
      <c r="Q33" t="s">
        <v>850</v>
      </c>
      <c r="R33" t="s">
        <v>851</v>
      </c>
      <c r="S33" t="s">
        <v>852</v>
      </c>
      <c r="T33" s="250">
        <v>-0.32302156111187103</v>
      </c>
    </row>
    <row r="34" spans="1:20" x14ac:dyDescent="0.25">
      <c r="A34" s="247">
        <v>25</v>
      </c>
      <c r="B34" s="248">
        <v>1</v>
      </c>
      <c r="C34" s="248">
        <v>15</v>
      </c>
      <c r="D34" s="252">
        <v>5.0505050505050509E-3</v>
      </c>
      <c r="E34" s="252">
        <v>0</v>
      </c>
      <c r="F34" s="252">
        <v>0</v>
      </c>
      <c r="G34" s="263">
        <v>0</v>
      </c>
      <c r="H34" s="263">
        <v>0</v>
      </c>
      <c r="I34" s="267">
        <v>0</v>
      </c>
      <c r="J34" s="248">
        <v>0</v>
      </c>
      <c r="K34" s="248">
        <v>0</v>
      </c>
      <c r="L34" s="249">
        <v>44023</v>
      </c>
      <c r="M34" s="259">
        <v>44077</v>
      </c>
      <c r="N34">
        <v>5</v>
      </c>
      <c r="O34">
        <v>3</v>
      </c>
      <c r="P34" t="s">
        <v>849</v>
      </c>
      <c r="Q34" t="s">
        <v>856</v>
      </c>
      <c r="R34" t="s">
        <v>851</v>
      </c>
      <c r="S34" t="s">
        <v>28</v>
      </c>
      <c r="T34" s="250">
        <v>-1.0801959544803357</v>
      </c>
    </row>
    <row r="35" spans="1:20" x14ac:dyDescent="0.25">
      <c r="A35" s="247">
        <v>26</v>
      </c>
      <c r="B35" s="248">
        <v>2</v>
      </c>
      <c r="C35" s="248">
        <v>6</v>
      </c>
      <c r="D35" s="252">
        <v>1.0101010101010102E-2</v>
      </c>
      <c r="E35" s="252">
        <v>0</v>
      </c>
      <c r="F35" s="252">
        <v>0</v>
      </c>
      <c r="G35" s="262">
        <v>8</v>
      </c>
      <c r="H35" s="263">
        <v>0</v>
      </c>
      <c r="I35" s="269">
        <v>8</v>
      </c>
      <c r="J35" s="248">
        <v>8</v>
      </c>
      <c r="K35" s="248">
        <v>8</v>
      </c>
      <c r="L35" s="249">
        <v>44056</v>
      </c>
      <c r="M35" s="259">
        <v>44084</v>
      </c>
      <c r="N35">
        <v>6</v>
      </c>
      <c r="O35">
        <v>3</v>
      </c>
      <c r="P35" t="s">
        <v>853</v>
      </c>
      <c r="Q35" t="s">
        <v>856</v>
      </c>
      <c r="R35" t="s">
        <v>851</v>
      </c>
      <c r="S35" t="s">
        <v>854</v>
      </c>
      <c r="T35" s="250">
        <v>-0.89090235624634007</v>
      </c>
    </row>
    <row r="36" spans="1:20" x14ac:dyDescent="0.25">
      <c r="A36" s="247">
        <v>27</v>
      </c>
      <c r="B36" s="248">
        <v>4</v>
      </c>
      <c r="C36" s="248">
        <v>5</v>
      </c>
      <c r="D36" s="254">
        <v>2.0202020202020204E-2</v>
      </c>
      <c r="E36" s="252">
        <v>8.4981113219255357E-3</v>
      </c>
      <c r="F36" s="252">
        <v>0</v>
      </c>
      <c r="G36" s="262">
        <v>9</v>
      </c>
      <c r="H36" s="262">
        <v>3.3333333333333335</v>
      </c>
      <c r="I36" s="268">
        <v>11</v>
      </c>
      <c r="J36" s="248">
        <v>12</v>
      </c>
      <c r="K36" s="248">
        <v>4</v>
      </c>
      <c r="L36" s="249">
        <v>44058</v>
      </c>
      <c r="M36" s="257">
        <v>44091</v>
      </c>
      <c r="N36">
        <v>7</v>
      </c>
      <c r="O36">
        <v>3</v>
      </c>
      <c r="P36" t="s">
        <v>849</v>
      </c>
      <c r="Q36" t="s">
        <v>856</v>
      </c>
      <c r="R36" t="s">
        <v>851</v>
      </c>
      <c r="S36" t="s">
        <v>854</v>
      </c>
      <c r="T36" s="250">
        <v>-0.46268554949665752</v>
      </c>
    </row>
    <row r="37" spans="1:20" x14ac:dyDescent="0.25">
      <c r="A37" s="247">
        <v>28</v>
      </c>
      <c r="B37" s="248">
        <v>5</v>
      </c>
      <c r="C37" s="248">
        <v>19</v>
      </c>
      <c r="D37" s="251">
        <v>2.5252525252525252E-2</v>
      </c>
      <c r="E37" s="252">
        <v>1.3682174302998785E-56</v>
      </c>
      <c r="F37" s="252">
        <v>0</v>
      </c>
      <c r="G37" s="263">
        <v>2.25</v>
      </c>
      <c r="H37" s="263">
        <v>0.75</v>
      </c>
      <c r="I37" s="267">
        <v>3</v>
      </c>
      <c r="J37" s="248">
        <v>3</v>
      </c>
      <c r="K37" s="248">
        <v>1</v>
      </c>
      <c r="L37" s="249">
        <v>44009</v>
      </c>
      <c r="M37" s="259">
        <v>44077</v>
      </c>
      <c r="N37">
        <v>8</v>
      </c>
      <c r="O37">
        <v>3</v>
      </c>
      <c r="P37" t="s">
        <v>853</v>
      </c>
      <c r="Q37" t="s">
        <v>856</v>
      </c>
      <c r="R37" t="s">
        <v>851</v>
      </c>
      <c r="S37" t="s">
        <v>28</v>
      </c>
      <c r="T37" s="250">
        <v>-0.3230215615443533</v>
      </c>
    </row>
    <row r="38" spans="1:20" x14ac:dyDescent="0.25">
      <c r="A38" s="247">
        <v>29</v>
      </c>
      <c r="B38" s="248">
        <v>1</v>
      </c>
      <c r="C38" s="248">
        <v>33</v>
      </c>
      <c r="D38" s="252">
        <v>5.0505050505050509E-3</v>
      </c>
      <c r="E38" s="252">
        <v>0</v>
      </c>
      <c r="F38" s="252">
        <v>0</v>
      </c>
      <c r="G38" s="263">
        <v>0</v>
      </c>
      <c r="H38" s="263">
        <v>0</v>
      </c>
      <c r="I38" s="267">
        <v>0</v>
      </c>
      <c r="J38" s="248">
        <v>0</v>
      </c>
      <c r="K38" s="248">
        <v>0</v>
      </c>
      <c r="L38" s="249">
        <v>43897</v>
      </c>
      <c r="M38" s="261">
        <v>43909</v>
      </c>
      <c r="N38">
        <v>9</v>
      </c>
      <c r="O38">
        <v>3</v>
      </c>
      <c r="P38" t="s">
        <v>849</v>
      </c>
      <c r="Q38" t="s">
        <v>856</v>
      </c>
      <c r="R38" t="s">
        <v>851</v>
      </c>
      <c r="S38" t="s">
        <v>28</v>
      </c>
      <c r="T38" s="250">
        <v>-1.0801959544803357</v>
      </c>
    </row>
    <row r="39" spans="1:20" x14ac:dyDescent="0.25">
      <c r="A39" s="247">
        <v>30</v>
      </c>
      <c r="B39" s="248">
        <v>3</v>
      </c>
      <c r="C39" s="248">
        <v>20</v>
      </c>
      <c r="D39" s="254">
        <v>1.5151515151515152E-2</v>
      </c>
      <c r="E39" s="252">
        <v>2.7492762208681969E-74</v>
      </c>
      <c r="F39" s="252">
        <v>0</v>
      </c>
      <c r="G39" s="263">
        <v>2.5</v>
      </c>
      <c r="H39" s="263">
        <v>1.5</v>
      </c>
      <c r="I39" s="267">
        <v>2</v>
      </c>
      <c r="J39" s="248">
        <v>4</v>
      </c>
      <c r="K39" s="248">
        <v>1</v>
      </c>
      <c r="L39" s="249">
        <v>44007</v>
      </c>
      <c r="M39" s="259">
        <v>44077</v>
      </c>
      <c r="N39">
        <v>0</v>
      </c>
      <c r="O39">
        <v>4</v>
      </c>
      <c r="P39" t="s">
        <v>853</v>
      </c>
      <c r="Q39" t="s">
        <v>856</v>
      </c>
      <c r="R39" t="s">
        <v>851</v>
      </c>
      <c r="S39" t="s">
        <v>28</v>
      </c>
      <c r="T39" s="250">
        <v>-0.70160875801234435</v>
      </c>
    </row>
    <row r="40" spans="1:20" x14ac:dyDescent="0.25">
      <c r="A40" s="247">
        <v>31</v>
      </c>
      <c r="B40" s="248">
        <v>4</v>
      </c>
      <c r="C40" s="248">
        <v>3</v>
      </c>
      <c r="D40" s="254">
        <v>2.0202020202020204E-2</v>
      </c>
      <c r="E40" s="252">
        <v>1.3508648563899632E-2</v>
      </c>
      <c r="F40" s="251">
        <v>0.25</v>
      </c>
      <c r="G40" s="262">
        <v>9.3333333333333339</v>
      </c>
      <c r="H40" s="266">
        <v>7.1111111111111116</v>
      </c>
      <c r="I40" s="267">
        <v>5</v>
      </c>
      <c r="J40" s="248">
        <v>20</v>
      </c>
      <c r="K40" s="248">
        <v>3</v>
      </c>
      <c r="L40" s="249">
        <v>44065</v>
      </c>
      <c r="M40" s="257">
        <v>44098</v>
      </c>
      <c r="N40">
        <v>1</v>
      </c>
      <c r="O40">
        <v>4</v>
      </c>
      <c r="P40" t="s">
        <v>849</v>
      </c>
      <c r="Q40" t="s">
        <v>856</v>
      </c>
      <c r="R40" t="s">
        <v>851</v>
      </c>
      <c r="S40" t="s">
        <v>852</v>
      </c>
      <c r="T40" s="250">
        <v>4.2644097525103009E-2</v>
      </c>
    </row>
    <row r="41" spans="1:20" x14ac:dyDescent="0.25">
      <c r="A41" s="247">
        <v>32</v>
      </c>
      <c r="B41" s="248">
        <v>2</v>
      </c>
      <c r="C41" s="248">
        <v>18</v>
      </c>
      <c r="D41" s="252">
        <v>1.0101010101010102E-2</v>
      </c>
      <c r="E41" s="252">
        <v>0</v>
      </c>
      <c r="F41" s="252">
        <v>0</v>
      </c>
      <c r="G41" s="263">
        <v>2</v>
      </c>
      <c r="H41" s="263">
        <v>0</v>
      </c>
      <c r="I41" s="267">
        <v>2</v>
      </c>
      <c r="J41" s="248">
        <v>2</v>
      </c>
      <c r="K41" s="248">
        <v>2</v>
      </c>
      <c r="L41" s="249">
        <v>44014</v>
      </c>
      <c r="M41" s="259">
        <v>44077</v>
      </c>
      <c r="N41">
        <v>2</v>
      </c>
      <c r="O41">
        <v>4</v>
      </c>
      <c r="P41" t="s">
        <v>853</v>
      </c>
      <c r="Q41" t="s">
        <v>856</v>
      </c>
      <c r="R41" t="s">
        <v>851</v>
      </c>
      <c r="S41" t="s">
        <v>28</v>
      </c>
      <c r="T41" s="250">
        <v>-0.89090235624634007</v>
      </c>
    </row>
    <row r="42" spans="1:20" x14ac:dyDescent="0.25">
      <c r="A42" s="247">
        <v>33</v>
      </c>
      <c r="B42" s="248">
        <v>6</v>
      </c>
      <c r="C42" s="248">
        <v>3</v>
      </c>
      <c r="D42" s="253">
        <v>3.0303030303030304E-2</v>
      </c>
      <c r="E42" s="252">
        <v>3.2379398914358995E-2</v>
      </c>
      <c r="F42" s="253">
        <v>0.33333333333333331</v>
      </c>
      <c r="G42" s="262">
        <v>6</v>
      </c>
      <c r="H42" s="264">
        <v>4</v>
      </c>
      <c r="I42" s="267">
        <v>5</v>
      </c>
      <c r="J42" s="248">
        <v>14</v>
      </c>
      <c r="K42" s="248">
        <v>1</v>
      </c>
      <c r="L42" s="249">
        <v>44065</v>
      </c>
      <c r="M42" s="259">
        <v>44086</v>
      </c>
      <c r="N42">
        <v>3</v>
      </c>
      <c r="O42">
        <v>4</v>
      </c>
      <c r="P42" t="s">
        <v>849</v>
      </c>
      <c r="Q42" t="s">
        <v>856</v>
      </c>
      <c r="R42" t="s">
        <v>851</v>
      </c>
      <c r="S42" t="s">
        <v>852</v>
      </c>
      <c r="T42" s="250">
        <v>0.69012714159950261</v>
      </c>
    </row>
    <row r="43" spans="1:20" x14ac:dyDescent="0.25">
      <c r="A43" s="247">
        <v>34</v>
      </c>
      <c r="B43" s="248">
        <v>7</v>
      </c>
      <c r="C43" s="248">
        <v>5</v>
      </c>
      <c r="D43" s="253">
        <v>3.5353535353535352E-2</v>
      </c>
      <c r="E43" s="252">
        <v>3.8688240243008672E-4</v>
      </c>
      <c r="F43" s="255">
        <v>0.5714285714285714</v>
      </c>
      <c r="G43" s="263">
        <v>4.333333333333333</v>
      </c>
      <c r="H43" s="262">
        <v>2.7777777777777772</v>
      </c>
      <c r="I43" s="267">
        <v>3</v>
      </c>
      <c r="J43" s="248">
        <v>12</v>
      </c>
      <c r="K43" s="248">
        <v>1</v>
      </c>
      <c r="L43" s="249">
        <v>44058</v>
      </c>
      <c r="M43" s="259">
        <v>44079</v>
      </c>
      <c r="N43">
        <v>4</v>
      </c>
      <c r="O43">
        <v>4</v>
      </c>
      <c r="P43" t="s">
        <v>853</v>
      </c>
      <c r="Q43" t="s">
        <v>856</v>
      </c>
      <c r="R43" t="s">
        <v>851</v>
      </c>
      <c r="S43" t="s">
        <v>854</v>
      </c>
      <c r="T43" s="250">
        <v>1.1459798734930555</v>
      </c>
    </row>
    <row r="44" spans="1:20" x14ac:dyDescent="0.25">
      <c r="A44" s="247">
        <v>35</v>
      </c>
      <c r="B44" s="248">
        <v>5</v>
      </c>
      <c r="C44" s="248">
        <v>1</v>
      </c>
      <c r="D44" s="251">
        <v>2.5252525252525252E-2</v>
      </c>
      <c r="E44" s="254">
        <v>0.10266849988556752</v>
      </c>
      <c r="F44" s="252">
        <v>0</v>
      </c>
      <c r="G44" s="263">
        <v>4.75</v>
      </c>
      <c r="H44" s="264">
        <v>3.75</v>
      </c>
      <c r="I44" s="267">
        <v>1</v>
      </c>
      <c r="J44" s="248">
        <v>11</v>
      </c>
      <c r="K44" s="248">
        <v>1</v>
      </c>
      <c r="L44" s="249">
        <v>44072</v>
      </c>
      <c r="M44" s="257">
        <v>44091</v>
      </c>
      <c r="N44">
        <v>5</v>
      </c>
      <c r="O44">
        <v>4</v>
      </c>
      <c r="P44" t="s">
        <v>849</v>
      </c>
      <c r="Q44" t="s">
        <v>856</v>
      </c>
      <c r="R44" t="s">
        <v>851</v>
      </c>
      <c r="S44" t="s">
        <v>852</v>
      </c>
      <c r="T44" s="250">
        <v>0.27657021179241303</v>
      </c>
    </row>
    <row r="45" spans="1:20" x14ac:dyDescent="0.25">
      <c r="A45" s="247">
        <v>36</v>
      </c>
      <c r="B45" s="248">
        <v>6</v>
      </c>
      <c r="C45" s="248">
        <v>5</v>
      </c>
      <c r="D45" s="253">
        <v>3.0303030303030304E-2</v>
      </c>
      <c r="E45" s="252">
        <v>1.7763492368347851E-3</v>
      </c>
      <c r="F45" s="253">
        <v>0.33333333333333331</v>
      </c>
      <c r="G45" s="263">
        <v>4.4000000000000004</v>
      </c>
      <c r="H45" s="262">
        <v>2.2400000000000002</v>
      </c>
      <c r="I45" s="267">
        <v>4</v>
      </c>
      <c r="J45" s="248">
        <v>10</v>
      </c>
      <c r="K45" s="248">
        <v>1</v>
      </c>
      <c r="L45" s="249">
        <v>44058</v>
      </c>
      <c r="M45" s="259">
        <v>44079</v>
      </c>
      <c r="N45">
        <v>6</v>
      </c>
      <c r="O45">
        <v>4</v>
      </c>
      <c r="P45" t="s">
        <v>853</v>
      </c>
      <c r="Q45" t="s">
        <v>856</v>
      </c>
      <c r="R45" t="s">
        <v>851</v>
      </c>
      <c r="S45" t="s">
        <v>854</v>
      </c>
      <c r="T45" s="250">
        <v>0.5114030261589172</v>
      </c>
    </row>
    <row r="46" spans="1:20" x14ac:dyDescent="0.25">
      <c r="A46" s="247">
        <v>37</v>
      </c>
      <c r="B46" s="248">
        <v>3</v>
      </c>
      <c r="C46" s="248">
        <v>11</v>
      </c>
      <c r="D46" s="254">
        <v>1.5151515151515152E-2</v>
      </c>
      <c r="E46" s="253">
        <v>0.24197072450334595</v>
      </c>
      <c r="F46" s="253">
        <v>0.33333333333333331</v>
      </c>
      <c r="G46" s="262">
        <v>10</v>
      </c>
      <c r="H46" s="263">
        <v>1</v>
      </c>
      <c r="I46" s="269">
        <v>10</v>
      </c>
      <c r="J46" s="248">
        <v>11</v>
      </c>
      <c r="K46" s="248">
        <v>9</v>
      </c>
      <c r="L46" s="249">
        <v>44037</v>
      </c>
      <c r="M46" s="257">
        <v>44091</v>
      </c>
      <c r="N46">
        <v>7</v>
      </c>
      <c r="O46">
        <v>4</v>
      </c>
      <c r="P46" t="s">
        <v>849</v>
      </c>
      <c r="Q46" t="s">
        <v>856</v>
      </c>
      <c r="R46" t="s">
        <v>851</v>
      </c>
      <c r="S46" t="s">
        <v>28</v>
      </c>
      <c r="T46" s="250">
        <v>1.346275476825127</v>
      </c>
    </row>
    <row r="47" spans="1:20" x14ac:dyDescent="0.25">
      <c r="A47" s="247">
        <v>38</v>
      </c>
      <c r="B47" s="248">
        <v>6</v>
      </c>
      <c r="C47" s="248">
        <v>5</v>
      </c>
      <c r="D47" s="253">
        <v>3.0303030303030304E-2</v>
      </c>
      <c r="E47" s="252">
        <v>4.8372763234925823E-3</v>
      </c>
      <c r="F47" s="254">
        <v>0.16666666666666666</v>
      </c>
      <c r="G47" s="262">
        <v>5.4</v>
      </c>
      <c r="H47" s="262">
        <v>2.3199999999999998</v>
      </c>
      <c r="I47" s="269">
        <v>8</v>
      </c>
      <c r="J47" s="248">
        <v>8</v>
      </c>
      <c r="K47" s="248">
        <v>1</v>
      </c>
      <c r="L47" s="249">
        <v>44058</v>
      </c>
      <c r="M47" s="259">
        <v>44077</v>
      </c>
      <c r="N47">
        <v>8</v>
      </c>
      <c r="O47">
        <v>4</v>
      </c>
      <c r="P47" t="s">
        <v>853</v>
      </c>
      <c r="Q47" t="s">
        <v>856</v>
      </c>
      <c r="R47" t="s">
        <v>851</v>
      </c>
      <c r="S47" t="s">
        <v>854</v>
      </c>
      <c r="T47" s="250">
        <v>0.21190058286724853</v>
      </c>
    </row>
    <row r="48" spans="1:20" x14ac:dyDescent="0.25">
      <c r="A48" s="247">
        <v>39</v>
      </c>
      <c r="B48" s="248">
        <v>1</v>
      </c>
      <c r="C48" s="248">
        <v>13</v>
      </c>
      <c r="D48" s="252">
        <v>5.0505050505050509E-3</v>
      </c>
      <c r="E48" s="252">
        <v>0</v>
      </c>
      <c r="F48" s="252">
        <v>0</v>
      </c>
      <c r="G48" s="263">
        <v>0</v>
      </c>
      <c r="H48" s="263">
        <v>0</v>
      </c>
      <c r="I48" s="267">
        <v>0</v>
      </c>
      <c r="J48" s="248">
        <v>0</v>
      </c>
      <c r="K48" s="248">
        <v>0</v>
      </c>
      <c r="L48" s="249">
        <v>44030</v>
      </c>
      <c r="M48" s="259">
        <v>44077</v>
      </c>
      <c r="N48">
        <v>9</v>
      </c>
      <c r="O48">
        <v>4</v>
      </c>
      <c r="P48" t="s">
        <v>849</v>
      </c>
      <c r="Q48" t="s">
        <v>856</v>
      </c>
      <c r="R48" t="s">
        <v>851</v>
      </c>
      <c r="S48" t="s">
        <v>28</v>
      </c>
      <c r="T48" s="250">
        <v>-1.0801959544803357</v>
      </c>
    </row>
    <row r="49" spans="1:20" x14ac:dyDescent="0.25">
      <c r="A49" s="247">
        <v>40</v>
      </c>
      <c r="B49" s="248">
        <v>4</v>
      </c>
      <c r="C49" s="248">
        <v>3</v>
      </c>
      <c r="D49" s="254">
        <v>2.0202020202020204E-2</v>
      </c>
      <c r="E49" s="254">
        <v>9.9967380861013366E-2</v>
      </c>
      <c r="F49" s="251">
        <v>0.25</v>
      </c>
      <c r="G49" s="262">
        <v>8</v>
      </c>
      <c r="H49" s="262">
        <v>3.3333333333333335</v>
      </c>
      <c r="I49" s="269">
        <v>10</v>
      </c>
      <c r="J49" s="248">
        <v>11</v>
      </c>
      <c r="K49" s="248">
        <v>3</v>
      </c>
      <c r="L49" s="249">
        <v>44065</v>
      </c>
      <c r="M49" s="257">
        <v>44093</v>
      </c>
      <c r="N49">
        <v>0</v>
      </c>
      <c r="O49">
        <v>5</v>
      </c>
      <c r="P49" t="s">
        <v>853</v>
      </c>
      <c r="Q49" t="s">
        <v>856</v>
      </c>
      <c r="R49" t="s">
        <v>851</v>
      </c>
      <c r="S49" t="s">
        <v>852</v>
      </c>
      <c r="T49" s="250">
        <v>0.54756960706556634</v>
      </c>
    </row>
    <row r="50" spans="1:20" x14ac:dyDescent="0.25">
      <c r="A50" s="247">
        <v>41</v>
      </c>
      <c r="B50" s="248">
        <v>2</v>
      </c>
      <c r="C50" s="248">
        <v>8</v>
      </c>
      <c r="D50" s="252">
        <v>1.0101010101010102E-2</v>
      </c>
      <c r="E50" s="252">
        <v>0</v>
      </c>
      <c r="F50" s="252">
        <v>0</v>
      </c>
      <c r="G50" s="262">
        <v>9</v>
      </c>
      <c r="H50" s="263">
        <v>0</v>
      </c>
      <c r="I50" s="269">
        <v>9</v>
      </c>
      <c r="J50" s="248">
        <v>9</v>
      </c>
      <c r="K50" s="248">
        <v>9</v>
      </c>
      <c r="L50" s="249">
        <v>44049</v>
      </c>
      <c r="M50" s="259">
        <v>44079</v>
      </c>
      <c r="N50">
        <v>1</v>
      </c>
      <c r="O50">
        <v>5</v>
      </c>
      <c r="P50" t="s">
        <v>849</v>
      </c>
      <c r="Q50" t="s">
        <v>856</v>
      </c>
      <c r="R50" t="s">
        <v>851</v>
      </c>
      <c r="S50" t="s">
        <v>854</v>
      </c>
      <c r="T50" s="250">
        <v>-0.89090235624634007</v>
      </c>
    </row>
    <row r="51" spans="1:20" x14ac:dyDescent="0.25">
      <c r="A51" s="247">
        <v>42</v>
      </c>
      <c r="B51" s="248">
        <v>6</v>
      </c>
      <c r="C51" s="248">
        <v>2</v>
      </c>
      <c r="D51" s="253">
        <v>3.0303030303030304E-2</v>
      </c>
      <c r="E51" s="254">
        <v>0.10718448500147357</v>
      </c>
      <c r="F51" s="252">
        <v>0</v>
      </c>
      <c r="G51" s="262">
        <v>5.2</v>
      </c>
      <c r="H51" s="262">
        <v>3.3600000000000003</v>
      </c>
      <c r="I51" s="267">
        <v>1</v>
      </c>
      <c r="J51" s="248">
        <v>11</v>
      </c>
      <c r="K51" s="248">
        <v>1</v>
      </c>
      <c r="L51" s="249">
        <v>44070</v>
      </c>
      <c r="M51" s="259">
        <v>44086</v>
      </c>
      <c r="N51">
        <v>2</v>
      </c>
      <c r="O51">
        <v>5</v>
      </c>
      <c r="P51" t="s">
        <v>853</v>
      </c>
      <c r="Q51" t="s">
        <v>856</v>
      </c>
      <c r="R51" t="s">
        <v>851</v>
      </c>
      <c r="S51" t="s">
        <v>852</v>
      </c>
      <c r="T51" s="250">
        <v>0.49223750329188504</v>
      </c>
    </row>
    <row r="52" spans="1:20" x14ac:dyDescent="0.25">
      <c r="A52" s="247">
        <v>43</v>
      </c>
      <c r="B52" s="248">
        <v>2</v>
      </c>
      <c r="C52" s="248">
        <v>11</v>
      </c>
      <c r="D52" s="252">
        <v>1.0101010101010102E-2</v>
      </c>
      <c r="E52" s="252">
        <v>0</v>
      </c>
      <c r="F52" s="252">
        <v>0</v>
      </c>
      <c r="G52" s="263">
        <v>1</v>
      </c>
      <c r="H52" s="263">
        <v>0</v>
      </c>
      <c r="I52" s="267">
        <v>1</v>
      </c>
      <c r="J52" s="248">
        <v>1</v>
      </c>
      <c r="K52" s="248">
        <v>1</v>
      </c>
      <c r="L52" s="249">
        <v>44037</v>
      </c>
      <c r="M52" s="259">
        <v>44077</v>
      </c>
      <c r="N52">
        <v>3</v>
      </c>
      <c r="O52">
        <v>5</v>
      </c>
      <c r="P52" t="s">
        <v>849</v>
      </c>
      <c r="Q52" t="s">
        <v>856</v>
      </c>
      <c r="R52" t="s">
        <v>851</v>
      </c>
      <c r="S52" t="s">
        <v>28</v>
      </c>
      <c r="T52" s="250">
        <v>-0.89090235624634007</v>
      </c>
    </row>
    <row r="53" spans="1:20" x14ac:dyDescent="0.25">
      <c r="A53" s="247">
        <v>44</v>
      </c>
      <c r="B53" s="248">
        <v>1</v>
      </c>
      <c r="C53" s="248">
        <v>9</v>
      </c>
      <c r="D53" s="252">
        <v>5.0505050505050509E-3</v>
      </c>
      <c r="E53" s="252">
        <v>0</v>
      </c>
      <c r="F53" s="252">
        <v>0</v>
      </c>
      <c r="G53" s="263">
        <v>0</v>
      </c>
      <c r="H53" s="263">
        <v>0</v>
      </c>
      <c r="I53" s="267">
        <v>0</v>
      </c>
      <c r="J53" s="248">
        <v>0</v>
      </c>
      <c r="K53" s="248">
        <v>0</v>
      </c>
      <c r="L53" s="249">
        <v>44044</v>
      </c>
      <c r="M53" s="259">
        <v>44077</v>
      </c>
      <c r="N53">
        <v>4</v>
      </c>
      <c r="O53">
        <v>5</v>
      </c>
      <c r="P53" t="s">
        <v>853</v>
      </c>
      <c r="Q53" t="s">
        <v>856</v>
      </c>
      <c r="R53" t="s">
        <v>851</v>
      </c>
      <c r="S53" t="s">
        <v>854</v>
      </c>
      <c r="T53" s="250">
        <v>-1.0801959544803357</v>
      </c>
    </row>
    <row r="54" spans="1:20" x14ac:dyDescent="0.25">
      <c r="A54" s="247">
        <v>45</v>
      </c>
      <c r="B54" s="248">
        <v>6</v>
      </c>
      <c r="C54" s="248">
        <v>4</v>
      </c>
      <c r="D54" s="253">
        <v>3.0303030303030304E-2</v>
      </c>
      <c r="E54" s="252">
        <v>1.2431723006459869E-3</v>
      </c>
      <c r="F54" s="255">
        <v>0.5</v>
      </c>
      <c r="G54" s="262">
        <v>5.4</v>
      </c>
      <c r="H54" s="264">
        <v>4.88</v>
      </c>
      <c r="I54" s="267">
        <v>1</v>
      </c>
      <c r="J54" s="248">
        <v>17</v>
      </c>
      <c r="K54" s="248">
        <v>1</v>
      </c>
      <c r="L54" s="249">
        <v>44063</v>
      </c>
      <c r="M54" s="259">
        <v>44079</v>
      </c>
      <c r="N54">
        <v>5</v>
      </c>
      <c r="O54">
        <v>5</v>
      </c>
      <c r="P54" t="s">
        <v>849</v>
      </c>
      <c r="Q54" t="s">
        <v>856</v>
      </c>
      <c r="R54" t="s">
        <v>851</v>
      </c>
      <c r="S54" t="s">
        <v>854</v>
      </c>
      <c r="T54" s="250">
        <v>0.82566772074442252</v>
      </c>
    </row>
    <row r="55" spans="1:20" x14ac:dyDescent="0.25">
      <c r="A55" s="247">
        <v>46</v>
      </c>
      <c r="B55" s="248">
        <v>3</v>
      </c>
      <c r="C55" s="248">
        <v>7</v>
      </c>
      <c r="D55" s="254">
        <v>1.5151515151515152E-2</v>
      </c>
      <c r="E55" s="252">
        <v>5.9028931296633155E-8</v>
      </c>
      <c r="F55" s="252">
        <v>0</v>
      </c>
      <c r="G55" s="262">
        <v>7.5</v>
      </c>
      <c r="H55" s="264">
        <v>4.5</v>
      </c>
      <c r="I55" s="269">
        <v>8</v>
      </c>
      <c r="J55" s="248">
        <v>12</v>
      </c>
      <c r="K55" s="248">
        <v>3</v>
      </c>
      <c r="L55" s="249">
        <v>44051</v>
      </c>
      <c r="M55" s="259">
        <v>44079</v>
      </c>
      <c r="N55">
        <v>6</v>
      </c>
      <c r="O55">
        <v>5</v>
      </c>
      <c r="P55" t="s">
        <v>853</v>
      </c>
      <c r="Q55" t="s">
        <v>856</v>
      </c>
      <c r="R55" t="s">
        <v>851</v>
      </c>
      <c r="S55" t="s">
        <v>854</v>
      </c>
      <c r="T55" s="250">
        <v>-0.70160841327893897</v>
      </c>
    </row>
    <row r="56" spans="1:20" x14ac:dyDescent="0.25">
      <c r="A56" s="247">
        <v>47</v>
      </c>
      <c r="B56" s="248">
        <v>6</v>
      </c>
      <c r="C56" s="248">
        <v>2</v>
      </c>
      <c r="D56" s="253">
        <v>3.0303030303030304E-2</v>
      </c>
      <c r="E56" s="253">
        <v>0.21635585307276833</v>
      </c>
      <c r="F56" s="252">
        <v>0</v>
      </c>
      <c r="G56" s="263">
        <v>3.8</v>
      </c>
      <c r="H56" s="262">
        <v>1.8399999999999999</v>
      </c>
      <c r="I56" s="269">
        <v>6</v>
      </c>
      <c r="J56" s="248">
        <v>6</v>
      </c>
      <c r="K56" s="248">
        <v>1</v>
      </c>
      <c r="L56" s="249">
        <v>44070</v>
      </c>
      <c r="M56" s="259">
        <v>44084</v>
      </c>
      <c r="N56">
        <v>7</v>
      </c>
      <c r="O56">
        <v>5</v>
      </c>
      <c r="P56" t="s">
        <v>849</v>
      </c>
      <c r="Q56" t="s">
        <v>856</v>
      </c>
      <c r="R56" t="s">
        <v>851</v>
      </c>
      <c r="S56" t="s">
        <v>852</v>
      </c>
      <c r="T56" s="250">
        <v>1.1298065166935327</v>
      </c>
    </row>
    <row r="57" spans="1:20" x14ac:dyDescent="0.25">
      <c r="A57" s="247">
        <v>48</v>
      </c>
      <c r="B57" s="248">
        <v>2</v>
      </c>
      <c r="C57" s="248">
        <v>9</v>
      </c>
      <c r="D57" s="252">
        <v>1.0101010101010102E-2</v>
      </c>
      <c r="E57" s="252">
        <v>0</v>
      </c>
      <c r="F57" s="252">
        <v>0</v>
      </c>
      <c r="G57" s="266">
        <v>16</v>
      </c>
      <c r="H57" s="263">
        <v>0</v>
      </c>
      <c r="I57" s="271">
        <v>16</v>
      </c>
      <c r="J57" s="248">
        <v>16</v>
      </c>
      <c r="K57" s="248">
        <v>16</v>
      </c>
      <c r="L57" s="249">
        <v>44044</v>
      </c>
      <c r="M57" s="257">
        <v>44100</v>
      </c>
      <c r="N57">
        <v>8</v>
      </c>
      <c r="O57">
        <v>5</v>
      </c>
      <c r="P57" t="s">
        <v>853</v>
      </c>
      <c r="Q57" t="s">
        <v>856</v>
      </c>
      <c r="R57" t="s">
        <v>855</v>
      </c>
      <c r="S57" t="s">
        <v>854</v>
      </c>
      <c r="T57" s="250">
        <v>-0.89090235624634007</v>
      </c>
    </row>
    <row r="58" spans="1:20" x14ac:dyDescent="0.25">
      <c r="A58" s="247">
        <v>49</v>
      </c>
      <c r="B58" s="248">
        <v>6</v>
      </c>
      <c r="C58" s="248">
        <v>2</v>
      </c>
      <c r="D58" s="253">
        <v>3.0303030303030304E-2</v>
      </c>
      <c r="E58" s="252">
        <v>5.3633289842836926E-2</v>
      </c>
      <c r="F58" s="252">
        <v>0</v>
      </c>
      <c r="G58" s="262">
        <v>6</v>
      </c>
      <c r="H58" s="264">
        <v>5.2</v>
      </c>
      <c r="I58" s="267">
        <v>2</v>
      </c>
      <c r="J58" s="248">
        <v>16</v>
      </c>
      <c r="K58" s="248">
        <v>1</v>
      </c>
      <c r="L58" s="249">
        <v>44070</v>
      </c>
      <c r="M58" s="257">
        <v>44091</v>
      </c>
      <c r="N58">
        <v>9</v>
      </c>
      <c r="O58">
        <v>5</v>
      </c>
      <c r="P58" t="s">
        <v>849</v>
      </c>
      <c r="Q58" t="s">
        <v>856</v>
      </c>
      <c r="R58" t="s">
        <v>851</v>
      </c>
      <c r="S58" t="s">
        <v>852</v>
      </c>
      <c r="T58" s="250">
        <v>0.17949448956071959</v>
      </c>
    </row>
  </sheetData>
  <autoFilter ref="A9:T58" xr:uid="{6E3B2E3A-6A13-46D2-9585-70CDDD35BD54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Historico</vt:lpstr>
      <vt:lpstr>Movimientos</vt:lpstr>
      <vt:lpstr>Resultados</vt:lpstr>
      <vt:lpstr>Boletos</vt:lpstr>
      <vt:lpstr>Apuestas</vt:lpstr>
      <vt:lpstr>Metodos</vt:lpstr>
      <vt:lpstr>MisApuestas</vt:lpstr>
      <vt:lpstr>Calendario</vt:lpstr>
      <vt:lpstr>Salida</vt:lpstr>
      <vt:lpstr>Semana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Carlos Almela Baeza</dc:creator>
  <cp:keywords/>
  <dc:description/>
  <cp:lastModifiedBy>Carlos Almela Baeza</cp:lastModifiedBy>
  <cp:revision/>
  <dcterms:created xsi:type="dcterms:W3CDTF">2018-09-16T20:37:59Z</dcterms:created>
  <dcterms:modified xsi:type="dcterms:W3CDTF">2020-08-31T15:39:47Z</dcterms:modified>
  <cp:category/>
  <cp:contentStatus/>
</cp:coreProperties>
</file>