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enalemesc/Desktop/"/>
    </mc:Choice>
  </mc:AlternateContent>
  <xr:revisionPtr revIDLastSave="0" documentId="13_ncr:1_{D7EFA8C2-BD18-F743-B9EA-9B201653F0AB}" xr6:coauthVersionLast="47" xr6:coauthVersionMax="47" xr10:uidLastSave="{00000000-0000-0000-0000-000000000000}"/>
  <bookViews>
    <workbookView xWindow="0" yWindow="0" windowWidth="28800" windowHeight="18000" activeTab="4" xr2:uid="{A6AF44CA-A1D7-1F44-A251-5387CCC33B42}"/>
  </bookViews>
  <sheets>
    <sheet name="bechdelAndTears" sheetId="2" r:id="rId1"/>
    <sheet name="bechdelAndKills" sheetId="4" r:id="rId2"/>
    <sheet name="bechdelAndDeathAndTears" sheetId="3" r:id="rId3"/>
    <sheet name="noBechdelButMaybeOthers" sheetId="5" r:id="rId4"/>
    <sheet name="xmenBechdelDeathAndTears" sheetId="6" r:id="rId5"/>
  </sheets>
  <definedNames>
    <definedName name="bechdelAndDeathAndTears" localSheetId="2">bechdelAndDeathAndTears!$A$1:$I$50</definedName>
    <definedName name="killsAndBechdelCLEAN" localSheetId="1">bechdelAndKills!$A$1:$E$30</definedName>
    <definedName name="noBechdel" localSheetId="3">noBechdelButMaybeOthers!$A$1:$D$22</definedName>
    <definedName name="tearsAndBechdelCLEAN" localSheetId="0">bechdelAndTears!$A$1:$B$30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I2" i="6"/>
  <c r="I3" i="6" s="1"/>
  <c r="K3" i="6"/>
  <c r="L3" i="6"/>
  <c r="M3" i="6"/>
  <c r="N3" i="6"/>
  <c r="O3" i="6"/>
  <c r="P3" i="6"/>
  <c r="P2" i="6"/>
  <c r="O2" i="6"/>
  <c r="N2" i="6"/>
  <c r="M2" i="6"/>
  <c r="L2" i="6"/>
  <c r="K2" i="6"/>
  <c r="J2" i="6"/>
  <c r="J3" i="6" s="1"/>
  <c r="E3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8A776-AA45-3B4A-A437-7CE7413584FF}" name="bechdelAndDeathAndTears" type="6" refreshedVersion="8" background="1" saveData="1">
    <textPr sourceFile="/Users/penalemesc/Desktop/bechdelAndDeathAndTear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71B448A-B4B7-DC45-8A3B-DE4A17576207}" name="killsAndBechdelCLEAN" type="6" refreshedVersion="8" background="1" saveData="1">
    <textPr sourceFile="/Users/penalemesc/Desktop/killsAndBechdelCLEAN.csv" comma="1">
      <textFields count="5">
        <textField/>
        <textField/>
        <textField/>
        <textField/>
        <textField/>
      </textFields>
    </textPr>
  </connection>
  <connection id="3" xr16:uid="{BB78C3C5-462F-CA4F-AEA7-66EF08A9F036}" name="noBechdel" type="6" refreshedVersion="8" background="1" saveData="1">
    <textPr sourceFile="/Users/penalemesc/Desktop/noBechdel.csv" comma="1">
      <textFields count="4">
        <textField/>
        <textField/>
        <textField/>
        <textField/>
      </textFields>
    </textPr>
  </connection>
  <connection id="4" xr16:uid="{D303E8F3-4D87-084D-AFFA-203D9F43C261}" name="tearsAndBechdelCLEAN" type="6" refreshedVersion="8" background="1" saveData="1">
    <textPr sourceFile="/Users/penalemesc/Desktop/tearsAndBechdelCLEAN.csv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<sst xmlns="http://schemas.openxmlformats.org/spreadsheetml/2006/main" count="150" uniqueCount="20">
  <si>
    <t>issue</t>
  </si>
  <si>
    <t>passbechdel</t>
  </si>
  <si>
    <t>totalkills</t>
  </si>
  <si>
    <t>instancesoftears</t>
  </si>
  <si>
    <t>Y</t>
  </si>
  <si>
    <t>N</t>
  </si>
  <si>
    <t>*there exists no data on 123 because the data used to create deathAndTears that being the characters.csv file, does not contain data for 123</t>
  </si>
  <si>
    <t>% Issues with No Kills</t>
  </si>
  <si>
    <t># of Issues with tears</t>
  </si>
  <si>
    <t># issues with no Tears</t>
  </si>
  <si>
    <t>%issues with kills</t>
  </si>
  <si>
    <t>passing bechdel</t>
  </si>
  <si>
    <t>not passing bechdel</t>
  </si>
  <si>
    <t># with kills and tears</t>
  </si>
  <si>
    <t># with kills no tears</t>
  </si>
  <si>
    <t># no kills with tears</t>
  </si>
  <si>
    <t># no kills no tears</t>
  </si>
  <si>
    <t>total kills ajustado</t>
  </si>
  <si>
    <t>Bechdel Status</t>
  </si>
  <si>
    <t>% of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</si>
</sst>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33" borderId="0" xfId="0" applyFill="1"/>
    <xf numFmtId="9" fontId="0" fillId="33" borderId="0" xfId="43" applyFont="1" applyFill="1"/>
    <xf numFmtId="0" fontId="0" fillId="33" borderId="0" xfId="43" applyNumberFormat="1" applyFont="1" applyFill="1"/>
    <xf numFmtId="0" fontId="0" fillId="33" borderId="0" xfId="42" applyNumberFormat="1" applyFont="1" applyFill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rsAndBechdelCLEAN" connectionId="4" xr16:uid="{22BA7F7C-18FF-2F46-9326-C2EE38D3C43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illsAndBechdelCLEAN" connectionId="2" xr16:uid="{00802A4B-AE84-A64C-B37A-D8ABAC41FD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chdelAndDeathAndTears" connectionId="1" xr16:uid="{E92CDCF0-1E3D-7948-9C5A-A58FE92E79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Bechdel" connectionId="3" xr16:uid="{E1C3D93B-444F-9848-8B58-BB140EDD8921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47D49-CB55-4149-8E41-5242248CD108}" name="Table1" displayName="Table1" ref="A1:E50" totalsRowShown="0">
  <autoFilter ref="A1:E50" xr:uid="{5C247D49-CB55-4149-8E41-5242248CD108}"/>
  <tableColumns count="5">
    <tableColumn id="1" xr3:uid="{7680F6CD-31C2-4339-849A-9D7BA273E801}" name="issue"/>
    <tableColumn id="2" xr3:uid="{578A68F5-EEE9-42AF-AB06-7E41F7B8FB4A}" name="passbechdel"/>
    <tableColumn id="3" xr3:uid="{939DD130-980C-4D19-AC71-E61FD888BF03}" name="totalkills"/>
    <tableColumn id="4" xr3:uid="{418C388E-EAF7-43D1-8F28-F182D43A6AEF}" name="instancesoftears"/>
    <tableColumn id="7" xr3:uid="{E9287E0C-9257-489A-9280-04AC7F984AFB}" name="total kills ajustado" dataDxfId="0">
      <calculatedColumnFormula>IF(Table1[[#This Row],[totalkills]]&gt;10,1,Table1[[#This Row],[totalkills]])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720A-3960-D74A-AAD0-E400FC1D4C02}">
  <dimension ref="A1:B30"/>
  <sheetViews>
    <sheetView workbookViewId="0">
      <selection activeCell="D5" sqref="D5"/>
    </sheetView>
  </sheetViews>
  <sheetFormatPr baseColWidth="10" defaultColWidth="10.83203125" defaultRowHeight="16" x14ac:dyDescent="0.2"/>
  <cols>
    <col min="1" max="1" width="5.33203125" bestFit="1" customWidth="1"/>
    <col min="2" max="2" width="14.6640625" bestFit="1" customWidth="1"/>
  </cols>
  <sheetData>
    <row r="1" spans="1:2" x14ac:dyDescent="0.2">
      <c r="A1" t="s">
        <v>0</v>
      </c>
      <c r="B1" t="s">
        <v>3</v>
      </c>
    </row>
    <row r="2" spans="1:2" x14ac:dyDescent="0.2">
      <c r="A2">
        <v>100</v>
      </c>
    </row>
    <row r="3" spans="1:2" x14ac:dyDescent="0.2">
      <c r="A3">
        <v>102</v>
      </c>
      <c r="B3">
        <v>1</v>
      </c>
    </row>
    <row r="4" spans="1:2" x14ac:dyDescent="0.2">
      <c r="A4">
        <v>105</v>
      </c>
    </row>
    <row r="5" spans="1:2" x14ac:dyDescent="0.2">
      <c r="A5">
        <v>106</v>
      </c>
    </row>
    <row r="6" spans="1:2" x14ac:dyDescent="0.2">
      <c r="A6">
        <v>107</v>
      </c>
    </row>
    <row r="7" spans="1:2" x14ac:dyDescent="0.2">
      <c r="A7">
        <v>108</v>
      </c>
    </row>
    <row r="8" spans="1:2" x14ac:dyDescent="0.2">
      <c r="A8">
        <v>109</v>
      </c>
    </row>
    <row r="9" spans="1:2" x14ac:dyDescent="0.2">
      <c r="A9">
        <v>114</v>
      </c>
    </row>
    <row r="10" spans="1:2" x14ac:dyDescent="0.2">
      <c r="A10">
        <v>117</v>
      </c>
    </row>
    <row r="11" spans="1:2" x14ac:dyDescent="0.2">
      <c r="A11">
        <v>119</v>
      </c>
    </row>
    <row r="12" spans="1:2" x14ac:dyDescent="0.2">
      <c r="A12">
        <v>120</v>
      </c>
    </row>
    <row r="13" spans="1:2" x14ac:dyDescent="0.2">
      <c r="A13">
        <v>122</v>
      </c>
    </row>
    <row r="14" spans="1:2" x14ac:dyDescent="0.2">
      <c r="A14">
        <v>125</v>
      </c>
    </row>
    <row r="15" spans="1:2" x14ac:dyDescent="0.2">
      <c r="A15">
        <v>127</v>
      </c>
    </row>
    <row r="16" spans="1:2" x14ac:dyDescent="0.2">
      <c r="A16">
        <v>129</v>
      </c>
    </row>
    <row r="17" spans="1:2" x14ac:dyDescent="0.2">
      <c r="A17">
        <v>130</v>
      </c>
    </row>
    <row r="18" spans="1:2" x14ac:dyDescent="0.2">
      <c r="A18">
        <v>131</v>
      </c>
      <c r="B18">
        <v>1</v>
      </c>
    </row>
    <row r="19" spans="1:2" x14ac:dyDescent="0.2">
      <c r="A19">
        <v>133</v>
      </c>
    </row>
    <row r="20" spans="1:2" x14ac:dyDescent="0.2">
      <c r="A20">
        <v>135</v>
      </c>
    </row>
    <row r="21" spans="1:2" x14ac:dyDescent="0.2">
      <c r="A21">
        <v>136</v>
      </c>
      <c r="B21">
        <v>1</v>
      </c>
    </row>
    <row r="22" spans="1:2" x14ac:dyDescent="0.2">
      <c r="A22">
        <v>139</v>
      </c>
    </row>
    <row r="23" spans="1:2" x14ac:dyDescent="0.2">
      <c r="A23">
        <v>140</v>
      </c>
    </row>
    <row r="24" spans="1:2" x14ac:dyDescent="0.2">
      <c r="A24">
        <v>141</v>
      </c>
    </row>
    <row r="25" spans="1:2" x14ac:dyDescent="0.2">
      <c r="A25">
        <v>142</v>
      </c>
    </row>
    <row r="26" spans="1:2" x14ac:dyDescent="0.2">
      <c r="A26">
        <v>143</v>
      </c>
    </row>
    <row r="27" spans="1:2" x14ac:dyDescent="0.2">
      <c r="A27">
        <v>145</v>
      </c>
    </row>
    <row r="28" spans="1:2" x14ac:dyDescent="0.2">
      <c r="A28">
        <v>146</v>
      </c>
    </row>
    <row r="29" spans="1:2" x14ac:dyDescent="0.2">
      <c r="A29">
        <v>148</v>
      </c>
    </row>
    <row r="30" spans="1:2" x14ac:dyDescent="0.2">
      <c r="A30">
        <v>149</v>
      </c>
      <c r="B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543-4649-F240-B64B-DBA8D3CFA341}">
  <dimension ref="A1:E30"/>
  <sheetViews>
    <sheetView workbookViewId="0">
      <selection activeCell="J7" sqref="J7"/>
    </sheetView>
  </sheetViews>
  <sheetFormatPr baseColWidth="10" defaultColWidth="10.83203125" defaultRowHeight="16" x14ac:dyDescent="0.2"/>
  <cols>
    <col min="1" max="1" width="5.33203125" bestFit="1" customWidth="1"/>
    <col min="2" max="2" width="8.6640625" bestFit="1" customWidth="1"/>
    <col min="4" max="4" width="12.1640625" bestFit="1" customWidth="1"/>
    <col min="5" max="5" width="6.1640625" bestFit="1" customWidth="1"/>
  </cols>
  <sheetData>
    <row r="1" spans="1:5" x14ac:dyDescent="0.2">
      <c r="A1" t="s">
        <v>0</v>
      </c>
      <c r="B1" t="s">
        <v>2</v>
      </c>
    </row>
    <row r="2" spans="1:5" x14ac:dyDescent="0.2">
      <c r="A2">
        <v>100</v>
      </c>
      <c r="B2">
        <v>0</v>
      </c>
      <c r="E2" s="2"/>
    </row>
    <row r="3" spans="1:5" x14ac:dyDescent="0.2">
      <c r="A3">
        <v>102</v>
      </c>
      <c r="B3">
        <v>0</v>
      </c>
    </row>
    <row r="4" spans="1:5" x14ac:dyDescent="0.2">
      <c r="A4">
        <v>105</v>
      </c>
      <c r="B4">
        <v>0</v>
      </c>
    </row>
    <row r="5" spans="1:5" x14ac:dyDescent="0.2">
      <c r="A5">
        <v>106</v>
      </c>
      <c r="B5">
        <v>0</v>
      </c>
    </row>
    <row r="6" spans="1:5" x14ac:dyDescent="0.2">
      <c r="A6">
        <v>107</v>
      </c>
      <c r="B6">
        <v>0</v>
      </c>
    </row>
    <row r="7" spans="1:5" x14ac:dyDescent="0.2">
      <c r="A7">
        <v>108</v>
      </c>
      <c r="B7">
        <v>0</v>
      </c>
    </row>
    <row r="8" spans="1:5" x14ac:dyDescent="0.2">
      <c r="A8">
        <v>109</v>
      </c>
      <c r="B8">
        <v>0</v>
      </c>
    </row>
    <row r="9" spans="1:5" x14ac:dyDescent="0.2">
      <c r="A9">
        <v>114</v>
      </c>
      <c r="B9">
        <v>1</v>
      </c>
    </row>
    <row r="10" spans="1:5" x14ac:dyDescent="0.2">
      <c r="A10">
        <v>117</v>
      </c>
      <c r="B10">
        <v>1</v>
      </c>
    </row>
    <row r="11" spans="1:5" x14ac:dyDescent="0.2">
      <c r="A11">
        <v>119</v>
      </c>
      <c r="B11">
        <v>2</v>
      </c>
    </row>
    <row r="12" spans="1:5" x14ac:dyDescent="0.2">
      <c r="A12">
        <v>120</v>
      </c>
      <c r="B12">
        <v>0</v>
      </c>
    </row>
    <row r="13" spans="1:5" x14ac:dyDescent="0.2">
      <c r="A13">
        <v>122</v>
      </c>
      <c r="B13">
        <v>0</v>
      </c>
    </row>
    <row r="14" spans="1:5" x14ac:dyDescent="0.2">
      <c r="A14">
        <v>125</v>
      </c>
      <c r="B14">
        <v>0</v>
      </c>
    </row>
    <row r="15" spans="1:5" x14ac:dyDescent="0.2">
      <c r="A15">
        <v>127</v>
      </c>
      <c r="B15">
        <v>0</v>
      </c>
    </row>
    <row r="16" spans="1:5" x14ac:dyDescent="0.2">
      <c r="A16">
        <v>129</v>
      </c>
      <c r="B16">
        <v>0</v>
      </c>
    </row>
    <row r="17" spans="1:2" x14ac:dyDescent="0.2">
      <c r="A17">
        <v>130</v>
      </c>
      <c r="B17">
        <v>0</v>
      </c>
    </row>
    <row r="18" spans="1:2" x14ac:dyDescent="0.2">
      <c r="A18">
        <v>131</v>
      </c>
      <c r="B18">
        <v>0</v>
      </c>
    </row>
    <row r="19" spans="1:2" x14ac:dyDescent="0.2">
      <c r="A19">
        <v>133</v>
      </c>
      <c r="B19">
        <v>1</v>
      </c>
    </row>
    <row r="20" spans="1:2" x14ac:dyDescent="0.2">
      <c r="A20">
        <v>135</v>
      </c>
      <c r="B20" s="1">
        <v>5000000000</v>
      </c>
    </row>
    <row r="21" spans="1:2" x14ac:dyDescent="0.2">
      <c r="A21">
        <v>136</v>
      </c>
      <c r="B21">
        <v>0</v>
      </c>
    </row>
    <row r="22" spans="1:2" x14ac:dyDescent="0.2">
      <c r="A22">
        <v>139</v>
      </c>
      <c r="B22">
        <v>0</v>
      </c>
    </row>
    <row r="23" spans="1:2" x14ac:dyDescent="0.2">
      <c r="A23">
        <v>140</v>
      </c>
      <c r="B23">
        <v>0</v>
      </c>
    </row>
    <row r="24" spans="1:2" x14ac:dyDescent="0.2">
      <c r="A24">
        <v>141</v>
      </c>
      <c r="B24">
        <v>1</v>
      </c>
    </row>
    <row r="25" spans="1:2" x14ac:dyDescent="0.2">
      <c r="A25">
        <v>142</v>
      </c>
      <c r="B25">
        <v>2</v>
      </c>
    </row>
    <row r="26" spans="1:2" x14ac:dyDescent="0.2">
      <c r="A26">
        <v>143</v>
      </c>
      <c r="B26">
        <v>1</v>
      </c>
    </row>
    <row r="27" spans="1:2" x14ac:dyDescent="0.2">
      <c r="A27">
        <v>145</v>
      </c>
      <c r="B27">
        <v>0</v>
      </c>
    </row>
    <row r="28" spans="1:2" x14ac:dyDescent="0.2">
      <c r="A28">
        <v>146</v>
      </c>
      <c r="B28">
        <v>1</v>
      </c>
    </row>
    <row r="29" spans="1:2" x14ac:dyDescent="0.2">
      <c r="A29">
        <v>148</v>
      </c>
      <c r="B29">
        <v>0</v>
      </c>
    </row>
    <row r="30" spans="1:2" x14ac:dyDescent="0.2">
      <c r="A30">
        <v>149</v>
      </c>
      <c r="B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EDE2-F959-1B49-B9D5-51F1D94810BF}">
  <dimension ref="A1:I50"/>
  <sheetViews>
    <sheetView workbookViewId="0"/>
  </sheetViews>
  <sheetFormatPr baseColWidth="10" defaultColWidth="10.83203125" defaultRowHeight="16" x14ac:dyDescent="0.2"/>
  <cols>
    <col min="1" max="1" width="5.33203125" bestFit="1" customWidth="1"/>
    <col min="2" max="2" width="11.33203125" bestFit="1" customWidth="1"/>
    <col min="3" max="3" width="8.6640625" bestFit="1" customWidth="1"/>
    <col min="4" max="4" width="14.6640625" bestFit="1" customWidth="1"/>
    <col min="9" max="9" width="80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 t="s">
        <v>4</v>
      </c>
      <c r="C2">
        <v>0</v>
      </c>
    </row>
    <row r="3" spans="1:4" x14ac:dyDescent="0.2">
      <c r="A3">
        <v>101</v>
      </c>
      <c r="B3" t="s">
        <v>5</v>
      </c>
      <c r="C3">
        <v>0</v>
      </c>
    </row>
    <row r="4" spans="1:4" x14ac:dyDescent="0.2">
      <c r="A4">
        <v>102</v>
      </c>
      <c r="B4" t="s">
        <v>4</v>
      </c>
      <c r="C4">
        <v>0</v>
      </c>
      <c r="D4">
        <v>1</v>
      </c>
    </row>
    <row r="5" spans="1:4" x14ac:dyDescent="0.2">
      <c r="A5">
        <v>103</v>
      </c>
      <c r="B5" t="s">
        <v>5</v>
      </c>
      <c r="C5">
        <v>1</v>
      </c>
    </row>
    <row r="6" spans="1:4" x14ac:dyDescent="0.2">
      <c r="A6">
        <v>104</v>
      </c>
      <c r="B6" t="s">
        <v>5</v>
      </c>
      <c r="C6">
        <v>0</v>
      </c>
    </row>
    <row r="7" spans="1:4" x14ac:dyDescent="0.2">
      <c r="A7">
        <v>105</v>
      </c>
      <c r="B7" t="s">
        <v>4</v>
      </c>
      <c r="C7">
        <v>0</v>
      </c>
    </row>
    <row r="8" spans="1:4" x14ac:dyDescent="0.2">
      <c r="A8">
        <v>106</v>
      </c>
      <c r="B8" t="s">
        <v>4</v>
      </c>
      <c r="C8">
        <v>0</v>
      </c>
    </row>
    <row r="9" spans="1:4" x14ac:dyDescent="0.2">
      <c r="A9">
        <v>107</v>
      </c>
      <c r="B9" t="s">
        <v>4</v>
      </c>
      <c r="C9">
        <v>0</v>
      </c>
    </row>
    <row r="10" spans="1:4" x14ac:dyDescent="0.2">
      <c r="A10">
        <v>108</v>
      </c>
      <c r="B10" t="s">
        <v>4</v>
      </c>
      <c r="C10">
        <v>0</v>
      </c>
    </row>
    <row r="11" spans="1:4" x14ac:dyDescent="0.2">
      <c r="A11">
        <v>109</v>
      </c>
      <c r="B11" t="s">
        <v>4</v>
      </c>
      <c r="C11">
        <v>0</v>
      </c>
    </row>
    <row r="12" spans="1:4" x14ac:dyDescent="0.2">
      <c r="A12">
        <v>110</v>
      </c>
      <c r="B12" t="s">
        <v>5</v>
      </c>
      <c r="C12">
        <v>0</v>
      </c>
    </row>
    <row r="13" spans="1:4" x14ac:dyDescent="0.2">
      <c r="A13">
        <v>111</v>
      </c>
      <c r="B13" t="s">
        <v>5</v>
      </c>
      <c r="C13">
        <v>0</v>
      </c>
    </row>
    <row r="14" spans="1:4" x14ac:dyDescent="0.2">
      <c r="A14">
        <v>112</v>
      </c>
      <c r="B14" t="s">
        <v>5</v>
      </c>
      <c r="C14">
        <v>0</v>
      </c>
    </row>
    <row r="15" spans="1:4" x14ac:dyDescent="0.2">
      <c r="A15">
        <v>113</v>
      </c>
      <c r="B15" t="s">
        <v>5</v>
      </c>
      <c r="C15">
        <v>0</v>
      </c>
      <c r="D15">
        <v>1</v>
      </c>
    </row>
    <row r="16" spans="1:4" x14ac:dyDescent="0.2">
      <c r="A16">
        <v>114</v>
      </c>
      <c r="B16" t="s">
        <v>4</v>
      </c>
      <c r="C16">
        <v>1</v>
      </c>
    </row>
    <row r="17" spans="1:9" x14ac:dyDescent="0.2">
      <c r="A17">
        <v>115</v>
      </c>
      <c r="B17" t="s">
        <v>5</v>
      </c>
      <c r="C17">
        <v>0</v>
      </c>
    </row>
    <row r="18" spans="1:9" x14ac:dyDescent="0.2">
      <c r="A18">
        <v>116</v>
      </c>
      <c r="B18" t="s">
        <v>5</v>
      </c>
      <c r="C18">
        <v>0</v>
      </c>
    </row>
    <row r="19" spans="1:9" x14ac:dyDescent="0.2">
      <c r="A19">
        <v>117</v>
      </c>
      <c r="B19" t="s">
        <v>4</v>
      </c>
      <c r="C19">
        <v>1</v>
      </c>
    </row>
    <row r="20" spans="1:9" x14ac:dyDescent="0.2">
      <c r="A20">
        <v>118</v>
      </c>
      <c r="B20" t="s">
        <v>5</v>
      </c>
      <c r="C20">
        <v>0</v>
      </c>
    </row>
    <row r="21" spans="1:9" x14ac:dyDescent="0.2">
      <c r="A21">
        <v>119</v>
      </c>
      <c r="B21" t="s">
        <v>4</v>
      </c>
      <c r="C21">
        <v>2</v>
      </c>
    </row>
    <row r="22" spans="1:9" x14ac:dyDescent="0.2">
      <c r="A22">
        <v>120</v>
      </c>
      <c r="B22" t="s">
        <v>4</v>
      </c>
      <c r="C22">
        <v>0</v>
      </c>
    </row>
    <row r="23" spans="1:9" x14ac:dyDescent="0.2">
      <c r="A23">
        <v>121</v>
      </c>
      <c r="B23" t="s">
        <v>5</v>
      </c>
      <c r="C23">
        <v>0</v>
      </c>
    </row>
    <row r="24" spans="1:9" x14ac:dyDescent="0.2">
      <c r="A24">
        <v>122</v>
      </c>
      <c r="B24" t="s">
        <v>4</v>
      </c>
      <c r="C24">
        <v>0</v>
      </c>
      <c r="I24" t="s">
        <v>6</v>
      </c>
    </row>
    <row r="25" spans="1:9" x14ac:dyDescent="0.2">
      <c r="A25">
        <v>124</v>
      </c>
      <c r="B25" t="s">
        <v>5</v>
      </c>
      <c r="C25">
        <v>0</v>
      </c>
      <c r="D25">
        <v>1</v>
      </c>
    </row>
    <row r="26" spans="1:9" x14ac:dyDescent="0.2">
      <c r="A26">
        <v>125</v>
      </c>
      <c r="B26" t="s">
        <v>4</v>
      </c>
      <c r="C26">
        <v>0</v>
      </c>
    </row>
    <row r="27" spans="1:9" x14ac:dyDescent="0.2">
      <c r="A27">
        <v>126</v>
      </c>
      <c r="B27" t="s">
        <v>5</v>
      </c>
      <c r="C27">
        <v>0</v>
      </c>
    </row>
    <row r="28" spans="1:9" x14ac:dyDescent="0.2">
      <c r="A28">
        <v>127</v>
      </c>
      <c r="B28" t="s">
        <v>4</v>
      </c>
      <c r="C28">
        <v>0</v>
      </c>
    </row>
    <row r="29" spans="1:9" x14ac:dyDescent="0.2">
      <c r="A29">
        <v>128</v>
      </c>
      <c r="B29" t="s">
        <v>5</v>
      </c>
      <c r="C29">
        <v>1</v>
      </c>
    </row>
    <row r="30" spans="1:9" x14ac:dyDescent="0.2">
      <c r="A30">
        <v>129</v>
      </c>
      <c r="B30" t="s">
        <v>4</v>
      </c>
      <c r="C30">
        <v>0</v>
      </c>
    </row>
    <row r="31" spans="1:9" x14ac:dyDescent="0.2">
      <c r="A31">
        <v>130</v>
      </c>
      <c r="B31" t="s">
        <v>4</v>
      </c>
      <c r="C31">
        <v>0</v>
      </c>
    </row>
    <row r="32" spans="1:9" x14ac:dyDescent="0.2">
      <c r="A32">
        <v>131</v>
      </c>
      <c r="B32" t="s">
        <v>4</v>
      </c>
      <c r="C32">
        <v>0</v>
      </c>
      <c r="D32">
        <v>1</v>
      </c>
    </row>
    <row r="33" spans="1:4" x14ac:dyDescent="0.2">
      <c r="A33">
        <v>132</v>
      </c>
      <c r="B33" t="s">
        <v>5</v>
      </c>
      <c r="C33">
        <v>0</v>
      </c>
    </row>
    <row r="34" spans="1:4" x14ac:dyDescent="0.2">
      <c r="A34">
        <v>133</v>
      </c>
      <c r="B34" t="s">
        <v>4</v>
      </c>
      <c r="C34">
        <v>1</v>
      </c>
    </row>
    <row r="35" spans="1:4" x14ac:dyDescent="0.2">
      <c r="A35">
        <v>134</v>
      </c>
      <c r="B35" t="s">
        <v>5</v>
      </c>
      <c r="C35">
        <v>1</v>
      </c>
    </row>
    <row r="36" spans="1:4" x14ac:dyDescent="0.2">
      <c r="A36">
        <v>135</v>
      </c>
      <c r="B36" t="s">
        <v>4</v>
      </c>
      <c r="C36" s="1">
        <v>5000000000</v>
      </c>
    </row>
    <row r="37" spans="1:4" x14ac:dyDescent="0.2">
      <c r="A37">
        <v>136</v>
      </c>
      <c r="B37" t="s">
        <v>4</v>
      </c>
      <c r="C37">
        <v>0</v>
      </c>
      <c r="D37">
        <v>1</v>
      </c>
    </row>
    <row r="38" spans="1:4" x14ac:dyDescent="0.2">
      <c r="A38">
        <v>137</v>
      </c>
      <c r="B38" t="s">
        <v>5</v>
      </c>
      <c r="C38">
        <v>0</v>
      </c>
      <c r="D38">
        <v>2</v>
      </c>
    </row>
    <row r="39" spans="1:4" x14ac:dyDescent="0.2">
      <c r="A39">
        <v>138</v>
      </c>
      <c r="B39" t="s">
        <v>5</v>
      </c>
      <c r="C39">
        <v>0</v>
      </c>
    </row>
    <row r="40" spans="1:4" x14ac:dyDescent="0.2">
      <c r="A40">
        <v>139</v>
      </c>
      <c r="B40" t="s">
        <v>4</v>
      </c>
      <c r="C40">
        <v>0</v>
      </c>
    </row>
    <row r="41" spans="1:4" x14ac:dyDescent="0.2">
      <c r="A41">
        <v>140</v>
      </c>
      <c r="B41" t="s">
        <v>4</v>
      </c>
      <c r="C41">
        <v>0</v>
      </c>
    </row>
    <row r="42" spans="1:4" x14ac:dyDescent="0.2">
      <c r="A42">
        <v>141</v>
      </c>
      <c r="B42" t="s">
        <v>4</v>
      </c>
      <c r="C42">
        <v>1</v>
      </c>
    </row>
    <row r="43" spans="1:4" x14ac:dyDescent="0.2">
      <c r="A43">
        <v>142</v>
      </c>
      <c r="B43" t="s">
        <v>4</v>
      </c>
      <c r="C43">
        <v>2</v>
      </c>
    </row>
    <row r="44" spans="1:4" x14ac:dyDescent="0.2">
      <c r="A44">
        <v>143</v>
      </c>
      <c r="B44" t="s">
        <v>4</v>
      </c>
      <c r="C44">
        <v>1</v>
      </c>
    </row>
    <row r="45" spans="1:4" x14ac:dyDescent="0.2">
      <c r="A45">
        <v>144</v>
      </c>
      <c r="B45" t="s">
        <v>5</v>
      </c>
      <c r="C45">
        <v>3</v>
      </c>
    </row>
    <row r="46" spans="1:4" x14ac:dyDescent="0.2">
      <c r="A46">
        <v>145</v>
      </c>
      <c r="B46" t="s">
        <v>4</v>
      </c>
      <c r="C46">
        <v>0</v>
      </c>
    </row>
    <row r="47" spans="1:4" x14ac:dyDescent="0.2">
      <c r="A47">
        <v>146</v>
      </c>
      <c r="B47" t="s">
        <v>4</v>
      </c>
      <c r="C47">
        <v>1</v>
      </c>
    </row>
    <row r="48" spans="1:4" x14ac:dyDescent="0.2">
      <c r="A48">
        <v>147</v>
      </c>
      <c r="B48" t="s">
        <v>5</v>
      </c>
      <c r="C48">
        <v>0</v>
      </c>
    </row>
    <row r="49" spans="1:4" x14ac:dyDescent="0.2">
      <c r="A49">
        <v>148</v>
      </c>
      <c r="B49" t="s">
        <v>4</v>
      </c>
      <c r="C49">
        <v>0</v>
      </c>
    </row>
    <row r="50" spans="1:4" x14ac:dyDescent="0.2">
      <c r="A50">
        <v>149</v>
      </c>
      <c r="B50" t="s">
        <v>4</v>
      </c>
      <c r="C50">
        <v>0</v>
      </c>
      <c r="D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7D65-ACB2-6B4B-94BE-76DEA244E7AA}">
  <dimension ref="A1:D22"/>
  <sheetViews>
    <sheetView zoomScale="137" workbookViewId="0">
      <selection activeCell="B17" sqref="B17"/>
    </sheetView>
  </sheetViews>
  <sheetFormatPr baseColWidth="10" defaultColWidth="10.83203125" defaultRowHeight="16" x14ac:dyDescent="0.2"/>
  <cols>
    <col min="1" max="1" width="5.33203125" bestFit="1" customWidth="1"/>
    <col min="2" max="2" width="11.33203125" bestFit="1" customWidth="1"/>
    <col min="3" max="3" width="8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101</v>
      </c>
      <c r="B2" t="s">
        <v>5</v>
      </c>
      <c r="C2">
        <v>0</v>
      </c>
    </row>
    <row r="3" spans="1:4" x14ac:dyDescent="0.2">
      <c r="A3">
        <v>103</v>
      </c>
      <c r="B3" t="s">
        <v>5</v>
      </c>
      <c r="C3">
        <v>1</v>
      </c>
    </row>
    <row r="4" spans="1:4" x14ac:dyDescent="0.2">
      <c r="A4">
        <v>104</v>
      </c>
      <c r="B4" t="s">
        <v>5</v>
      </c>
      <c r="C4">
        <v>0</v>
      </c>
    </row>
    <row r="5" spans="1:4" x14ac:dyDescent="0.2">
      <c r="A5">
        <v>110</v>
      </c>
      <c r="B5" t="s">
        <v>5</v>
      </c>
      <c r="C5">
        <v>0</v>
      </c>
    </row>
    <row r="6" spans="1:4" x14ac:dyDescent="0.2">
      <c r="A6">
        <v>111</v>
      </c>
      <c r="B6" t="s">
        <v>5</v>
      </c>
      <c r="C6">
        <v>0</v>
      </c>
    </row>
    <row r="7" spans="1:4" x14ac:dyDescent="0.2">
      <c r="A7">
        <v>112</v>
      </c>
      <c r="B7" t="s">
        <v>5</v>
      </c>
      <c r="C7">
        <v>0</v>
      </c>
    </row>
    <row r="8" spans="1:4" x14ac:dyDescent="0.2">
      <c r="A8">
        <v>113</v>
      </c>
      <c r="B8" t="s">
        <v>5</v>
      </c>
      <c r="C8">
        <v>0</v>
      </c>
      <c r="D8">
        <v>1</v>
      </c>
    </row>
    <row r="9" spans="1:4" x14ac:dyDescent="0.2">
      <c r="A9">
        <v>115</v>
      </c>
      <c r="B9" t="s">
        <v>5</v>
      </c>
      <c r="C9">
        <v>0</v>
      </c>
    </row>
    <row r="10" spans="1:4" x14ac:dyDescent="0.2">
      <c r="A10">
        <v>116</v>
      </c>
      <c r="B10" t="s">
        <v>5</v>
      </c>
      <c r="C10">
        <v>0</v>
      </c>
    </row>
    <row r="11" spans="1:4" x14ac:dyDescent="0.2">
      <c r="A11">
        <v>118</v>
      </c>
      <c r="B11" t="s">
        <v>5</v>
      </c>
      <c r="C11">
        <v>0</v>
      </c>
    </row>
    <row r="12" spans="1:4" x14ac:dyDescent="0.2">
      <c r="A12">
        <v>121</v>
      </c>
      <c r="B12" t="s">
        <v>5</v>
      </c>
      <c r="C12">
        <v>0</v>
      </c>
    </row>
    <row r="13" spans="1:4" x14ac:dyDescent="0.2">
      <c r="A13">
        <v>124</v>
      </c>
      <c r="B13" t="s">
        <v>5</v>
      </c>
      <c r="C13">
        <v>0</v>
      </c>
      <c r="D13">
        <v>1</v>
      </c>
    </row>
    <row r="14" spans="1:4" x14ac:dyDescent="0.2">
      <c r="A14">
        <v>126</v>
      </c>
      <c r="B14" t="s">
        <v>5</v>
      </c>
      <c r="C14">
        <v>0</v>
      </c>
    </row>
    <row r="15" spans="1:4" x14ac:dyDescent="0.2">
      <c r="A15">
        <v>128</v>
      </c>
      <c r="B15" t="s">
        <v>5</v>
      </c>
      <c r="C15">
        <v>1</v>
      </c>
    </row>
    <row r="16" spans="1:4" x14ac:dyDescent="0.2">
      <c r="A16">
        <v>132</v>
      </c>
      <c r="B16" t="s">
        <v>5</v>
      </c>
      <c r="C16">
        <v>0</v>
      </c>
    </row>
    <row r="17" spans="1:4" x14ac:dyDescent="0.2">
      <c r="A17">
        <v>134</v>
      </c>
      <c r="B17" t="s">
        <v>5</v>
      </c>
      <c r="C17">
        <v>1</v>
      </c>
    </row>
    <row r="18" spans="1:4" x14ac:dyDescent="0.2">
      <c r="A18">
        <v>137</v>
      </c>
      <c r="B18" t="s">
        <v>5</v>
      </c>
      <c r="C18">
        <v>0</v>
      </c>
      <c r="D18">
        <v>2</v>
      </c>
    </row>
    <row r="19" spans="1:4" x14ac:dyDescent="0.2">
      <c r="A19">
        <v>138</v>
      </c>
      <c r="B19" t="s">
        <v>5</v>
      </c>
      <c r="C19">
        <v>0</v>
      </c>
    </row>
    <row r="20" spans="1:4" x14ac:dyDescent="0.2">
      <c r="A20">
        <v>144</v>
      </c>
      <c r="B20" t="s">
        <v>5</v>
      </c>
      <c r="C20">
        <v>0</v>
      </c>
    </row>
    <row r="21" spans="1:4" x14ac:dyDescent="0.2">
      <c r="A21">
        <v>144</v>
      </c>
      <c r="B21" t="s">
        <v>5</v>
      </c>
      <c r="C21">
        <v>3</v>
      </c>
    </row>
    <row r="22" spans="1:4" x14ac:dyDescent="0.2">
      <c r="A22">
        <v>147</v>
      </c>
      <c r="B22" t="s">
        <v>5</v>
      </c>
      <c r="C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6D89-881D-4E67-A822-4C2D1C4616F1}">
  <dimension ref="A1:P50"/>
  <sheetViews>
    <sheetView tabSelected="1" topLeftCell="F1" zoomScale="125" workbookViewId="0">
      <pane ySplit="1" topLeftCell="A2" activePane="bottomLeft" state="frozen"/>
      <selection pane="bottomLeft" activeCell="I12" sqref="I12"/>
    </sheetView>
  </sheetViews>
  <sheetFormatPr baseColWidth="10" defaultColWidth="10.83203125" defaultRowHeight="16" x14ac:dyDescent="0.2"/>
  <cols>
    <col min="2" max="2" width="12.83203125" customWidth="1"/>
    <col min="4" max="4" width="14.6640625" customWidth="1"/>
    <col min="5" max="5" width="17.83203125" customWidth="1"/>
    <col min="6" max="6" width="18.1640625" customWidth="1"/>
    <col min="7" max="7" width="19.33203125" bestFit="1" customWidth="1"/>
    <col min="8" max="8" width="19.33203125" customWidth="1"/>
    <col min="9" max="9" width="18.6640625" customWidth="1"/>
    <col min="10" max="10" width="18.33203125" bestFit="1" customWidth="1"/>
    <col min="11" max="11" width="17.83203125" bestFit="1" customWidth="1"/>
    <col min="12" max="12" width="18.5" bestFit="1" customWidth="1"/>
    <col min="13" max="13" width="17" customWidth="1"/>
    <col min="14" max="15" width="16.6640625" customWidth="1"/>
    <col min="16" max="16" width="15.5" customWidth="1"/>
    <col min="17" max="17" width="13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G1" s="3" t="s">
        <v>18</v>
      </c>
      <c r="H1" s="3" t="s">
        <v>19</v>
      </c>
      <c r="I1" s="3" t="s">
        <v>10</v>
      </c>
      <c r="J1" s="3" t="s">
        <v>7</v>
      </c>
      <c r="K1" s="3" t="s">
        <v>8</v>
      </c>
      <c r="L1" s="3" t="s">
        <v>9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">
      <c r="A2">
        <v>100</v>
      </c>
      <c r="B2" t="s">
        <v>4</v>
      </c>
      <c r="C2">
        <v>0</v>
      </c>
      <c r="E2">
        <f>IF(Table1[[#This Row],[totalkills]]&gt;10,1,Table1[[#This Row],[totalkills]])</f>
        <v>0</v>
      </c>
      <c r="G2" s="3" t="s">
        <v>11</v>
      </c>
      <c r="H2" s="5">
        <f>COUNTIFS($B$2:$B$50,"=Y")/COUNTA($A$2:$A$50)</f>
        <v>0.59183673469387754</v>
      </c>
      <c r="I2" s="4">
        <f>COUNTIFS($B$2:$B$50,"=Y",$C$2:$C$50,"&gt;0")/COUNT($A$2:$A$50)</f>
        <v>0.18367346938775511</v>
      </c>
      <c r="J2" s="4">
        <f>COUNTIFS($B$2:$B$50,"=Y",$C$2:$C$50,"=0")/COUNT($A$2:$A$50)</f>
        <v>0.40816326530612246</v>
      </c>
      <c r="K2" s="6">
        <f>COUNTIFS($B$2:$B$50,"=Y",$D$2:$D$50,"&gt;0")</f>
        <v>4</v>
      </c>
      <c r="L2" s="6">
        <f>COUNTIFS($B$2:$B$50,"=Y",$D$2:$D$50,"")</f>
        <v>25</v>
      </c>
      <c r="M2" s="6">
        <f>COUNTIFS($B$2:$B$50,"=Y",Table1[totalkills],"&gt;0", $D$2:$D$50,"&gt;0")</f>
        <v>0</v>
      </c>
      <c r="N2" s="6">
        <f>COUNTIFS($B$2:$B$50,"=Y",Table1[totalkills],"&gt;0", $D$2:$D$50,"")</f>
        <v>9</v>
      </c>
      <c r="O2" s="6">
        <f>COUNTIFS($B$2:$B$50,"=Y",Table1[totalkills],"=0", $D$2:$D$50,"&gt;0")</f>
        <v>4</v>
      </c>
      <c r="P2" s="6">
        <f>COUNTIFS($B$2:$B$50,"=Y",Table1[totalkills],"=0", $D$2:$D$50,"")</f>
        <v>16</v>
      </c>
    </row>
    <row r="3" spans="1:16" x14ac:dyDescent="0.2">
      <c r="A3">
        <v>101</v>
      </c>
      <c r="B3" t="s">
        <v>5</v>
      </c>
      <c r="C3">
        <v>0</v>
      </c>
      <c r="E3">
        <f>IF(Table1[[#This Row],[totalkills]]&gt;10,1,Table1[[#This Row],[totalkills]])</f>
        <v>0</v>
      </c>
      <c r="G3" s="3" t="s">
        <v>12</v>
      </c>
      <c r="H3" s="5">
        <f>COUNTIFS($B$2:$B$50,"=N")/COUNTA($A$2:$A$50)</f>
        <v>0.40816326530612246</v>
      </c>
      <c r="I3" s="4">
        <f>1-I2</f>
        <v>0.81632653061224492</v>
      </c>
      <c r="J3" s="4">
        <f>1-J2</f>
        <v>0.59183673469387754</v>
      </c>
      <c r="K3" s="6">
        <f>COUNTIFS($B$2:$B$50,"=N",$D$2:$D$50,"&gt;0")</f>
        <v>3</v>
      </c>
      <c r="L3" s="6">
        <f>COUNTIFS($B$2:$B$50,"=N",$D$2:$D$50,"")</f>
        <v>17</v>
      </c>
      <c r="M3" s="6">
        <f>COUNTIFS($B$2:$B$50,"=N",Table1[totalkills],"&gt;0", $D$2:$D$50,"&gt;0")</f>
        <v>0</v>
      </c>
      <c r="N3" s="6">
        <f>COUNTIFS($B$2:$B$50,"=N",Table1[totalkills],"&gt;0", $D$2:$D$50,"")</f>
        <v>4</v>
      </c>
      <c r="O3" s="6">
        <f>COUNTIFS($B$2:$B$50,"=N",Table1[totalkills],"=0", $D$2:$D$50,"&gt;0")</f>
        <v>3</v>
      </c>
      <c r="P3" s="6">
        <f>COUNTIFS($B$2:$B$50,"=N",Table1[totalkills],"=0", $D$2:$D$50,"")</f>
        <v>13</v>
      </c>
    </row>
    <row r="4" spans="1:16" x14ac:dyDescent="0.2">
      <c r="A4">
        <v>102</v>
      </c>
      <c r="B4" t="s">
        <v>4</v>
      </c>
      <c r="C4">
        <v>0</v>
      </c>
      <c r="D4">
        <v>1</v>
      </c>
      <c r="E4">
        <f>IF(Table1[[#This Row],[totalkills]]&gt;10,1,Table1[[#This Row],[totalkills]])</f>
        <v>0</v>
      </c>
      <c r="H4" s="7"/>
    </row>
    <row r="5" spans="1:16" x14ac:dyDescent="0.2">
      <c r="A5">
        <v>103</v>
      </c>
      <c r="B5" t="s">
        <v>5</v>
      </c>
      <c r="C5">
        <v>1</v>
      </c>
      <c r="E5">
        <f>IF(Table1[[#This Row],[totalkills]]&gt;10,1,Table1[[#This Row],[totalkills]])</f>
        <v>1</v>
      </c>
      <c r="H5" s="7"/>
    </row>
    <row r="6" spans="1:16" x14ac:dyDescent="0.2">
      <c r="A6">
        <v>104</v>
      </c>
      <c r="B6" t="s">
        <v>5</v>
      </c>
      <c r="C6">
        <v>0</v>
      </c>
      <c r="E6">
        <f>IF(Table1[[#This Row],[totalkills]]&gt;10,1,Table1[[#This Row],[totalkills]])</f>
        <v>0</v>
      </c>
    </row>
    <row r="7" spans="1:16" x14ac:dyDescent="0.2">
      <c r="A7">
        <v>105</v>
      </c>
      <c r="B7" t="s">
        <v>4</v>
      </c>
      <c r="C7">
        <v>0</v>
      </c>
      <c r="E7">
        <f>IF(Table1[[#This Row],[totalkills]]&gt;10,1,Table1[[#This Row],[totalkills]])</f>
        <v>0</v>
      </c>
    </row>
    <row r="8" spans="1:16" x14ac:dyDescent="0.2">
      <c r="A8">
        <v>106</v>
      </c>
      <c r="B8" t="s">
        <v>4</v>
      </c>
      <c r="C8">
        <v>0</v>
      </c>
      <c r="E8">
        <f>IF(Table1[[#This Row],[totalkills]]&gt;10,1,Table1[[#This Row],[totalkills]])</f>
        <v>0</v>
      </c>
    </row>
    <row r="9" spans="1:16" x14ac:dyDescent="0.2">
      <c r="A9">
        <v>107</v>
      </c>
      <c r="B9" t="s">
        <v>4</v>
      </c>
      <c r="C9">
        <v>0</v>
      </c>
      <c r="E9">
        <f>IF(Table1[[#This Row],[totalkills]]&gt;10,1,Table1[[#This Row],[totalkills]])</f>
        <v>0</v>
      </c>
    </row>
    <row r="10" spans="1:16" x14ac:dyDescent="0.2">
      <c r="A10">
        <v>108</v>
      </c>
      <c r="B10" t="s">
        <v>4</v>
      </c>
      <c r="C10">
        <v>0</v>
      </c>
      <c r="E10">
        <f>IF(Table1[[#This Row],[totalkills]]&gt;10,1,Table1[[#This Row],[totalkills]])</f>
        <v>0</v>
      </c>
    </row>
    <row r="11" spans="1:16" x14ac:dyDescent="0.2">
      <c r="A11">
        <v>109</v>
      </c>
      <c r="B11" t="s">
        <v>4</v>
      </c>
      <c r="C11">
        <v>0</v>
      </c>
      <c r="E11">
        <f>IF(Table1[[#This Row],[totalkills]]&gt;10,1,Table1[[#This Row],[totalkills]])</f>
        <v>0</v>
      </c>
    </row>
    <row r="12" spans="1:16" x14ac:dyDescent="0.2">
      <c r="A12">
        <v>110</v>
      </c>
      <c r="B12" t="s">
        <v>5</v>
      </c>
      <c r="C12">
        <v>0</v>
      </c>
      <c r="E12">
        <f>IF(Table1[[#This Row],[totalkills]]&gt;10,1,Table1[[#This Row],[totalkills]])</f>
        <v>0</v>
      </c>
    </row>
    <row r="13" spans="1:16" x14ac:dyDescent="0.2">
      <c r="A13">
        <v>111</v>
      </c>
      <c r="B13" t="s">
        <v>5</v>
      </c>
      <c r="C13">
        <v>0</v>
      </c>
      <c r="E13">
        <f>IF(Table1[[#This Row],[totalkills]]&gt;10,1,Table1[[#This Row],[totalkills]])</f>
        <v>0</v>
      </c>
    </row>
    <row r="14" spans="1:16" x14ac:dyDescent="0.2">
      <c r="A14">
        <v>112</v>
      </c>
      <c r="B14" t="s">
        <v>5</v>
      </c>
      <c r="C14">
        <v>0</v>
      </c>
      <c r="E14">
        <f>IF(Table1[[#This Row],[totalkills]]&gt;10,1,Table1[[#This Row],[totalkills]])</f>
        <v>0</v>
      </c>
    </row>
    <row r="15" spans="1:16" x14ac:dyDescent="0.2">
      <c r="A15">
        <v>113</v>
      </c>
      <c r="B15" t="s">
        <v>5</v>
      </c>
      <c r="C15">
        <v>0</v>
      </c>
      <c r="D15">
        <v>1</v>
      </c>
      <c r="E15">
        <f>IF(Table1[[#This Row],[totalkills]]&gt;10,1,Table1[[#This Row],[totalkills]])</f>
        <v>0</v>
      </c>
    </row>
    <row r="16" spans="1:16" x14ac:dyDescent="0.2">
      <c r="A16">
        <v>114</v>
      </c>
      <c r="B16" t="s">
        <v>4</v>
      </c>
      <c r="C16">
        <v>1</v>
      </c>
      <c r="E16">
        <f>IF(Table1[[#This Row],[totalkills]]&gt;10,1,Table1[[#This Row],[totalkills]])</f>
        <v>1</v>
      </c>
    </row>
    <row r="17" spans="1:6" x14ac:dyDescent="0.2">
      <c r="A17">
        <v>115</v>
      </c>
      <c r="B17" t="s">
        <v>5</v>
      </c>
      <c r="C17">
        <v>0</v>
      </c>
      <c r="E17">
        <f>IF(Table1[[#This Row],[totalkills]]&gt;10,1,Table1[[#This Row],[totalkills]])</f>
        <v>0</v>
      </c>
    </row>
    <row r="18" spans="1:6" x14ac:dyDescent="0.2">
      <c r="A18">
        <v>116</v>
      </c>
      <c r="B18" t="s">
        <v>5</v>
      </c>
      <c r="C18">
        <v>0</v>
      </c>
      <c r="E18">
        <f>IF(Table1[[#This Row],[totalkills]]&gt;10,1,Table1[[#This Row],[totalkills]])</f>
        <v>0</v>
      </c>
    </row>
    <row r="19" spans="1:6" x14ac:dyDescent="0.2">
      <c r="A19">
        <v>117</v>
      </c>
      <c r="B19" t="s">
        <v>4</v>
      </c>
      <c r="C19">
        <v>1</v>
      </c>
      <c r="E19">
        <f>IF(Table1[[#This Row],[totalkills]]&gt;10,1,Table1[[#This Row],[totalkills]])</f>
        <v>1</v>
      </c>
    </row>
    <row r="20" spans="1:6" x14ac:dyDescent="0.2">
      <c r="A20">
        <v>118</v>
      </c>
      <c r="B20" t="s">
        <v>5</v>
      </c>
      <c r="C20">
        <v>0</v>
      </c>
      <c r="E20">
        <f>IF(Table1[[#This Row],[totalkills]]&gt;10,1,Table1[[#This Row],[totalkills]])</f>
        <v>0</v>
      </c>
    </row>
    <row r="21" spans="1:6" x14ac:dyDescent="0.2">
      <c r="A21">
        <v>119</v>
      </c>
      <c r="B21" t="s">
        <v>4</v>
      </c>
      <c r="C21">
        <v>2</v>
      </c>
      <c r="E21">
        <f>IF(Table1[[#This Row],[totalkills]]&gt;10,1,Table1[[#This Row],[totalkills]])</f>
        <v>2</v>
      </c>
    </row>
    <row r="22" spans="1:6" x14ac:dyDescent="0.2">
      <c r="A22">
        <v>120</v>
      </c>
      <c r="B22" t="s">
        <v>4</v>
      </c>
      <c r="C22">
        <v>0</v>
      </c>
      <c r="E22">
        <f>IF(Table1[[#This Row],[totalkills]]&gt;10,1,Table1[[#This Row],[totalkills]])</f>
        <v>0</v>
      </c>
    </row>
    <row r="23" spans="1:6" x14ac:dyDescent="0.2">
      <c r="A23">
        <v>121</v>
      </c>
      <c r="B23" t="s">
        <v>5</v>
      </c>
      <c r="C23">
        <v>0</v>
      </c>
      <c r="E23">
        <f>IF(Table1[[#This Row],[totalkills]]&gt;10,1,Table1[[#This Row],[totalkills]])</f>
        <v>0</v>
      </c>
    </row>
    <row r="24" spans="1:6" x14ac:dyDescent="0.2">
      <c r="A24">
        <v>122</v>
      </c>
      <c r="B24" t="s">
        <v>4</v>
      </c>
      <c r="C24">
        <v>0</v>
      </c>
      <c r="E24">
        <f>IF(Table1[[#This Row],[totalkills]]&gt;10,1,Table1[[#This Row],[totalkills]])</f>
        <v>0</v>
      </c>
      <c r="F24" t="s">
        <v>6</v>
      </c>
    </row>
    <row r="25" spans="1:6" x14ac:dyDescent="0.2">
      <c r="A25">
        <v>124</v>
      </c>
      <c r="B25" t="s">
        <v>5</v>
      </c>
      <c r="C25">
        <v>0</v>
      </c>
      <c r="D25">
        <v>1</v>
      </c>
      <c r="E25">
        <f>IF(Table1[[#This Row],[totalkills]]&gt;10,1,Table1[[#This Row],[totalkills]])</f>
        <v>0</v>
      </c>
    </row>
    <row r="26" spans="1:6" x14ac:dyDescent="0.2">
      <c r="A26">
        <v>125</v>
      </c>
      <c r="B26" t="s">
        <v>4</v>
      </c>
      <c r="C26">
        <v>0</v>
      </c>
      <c r="E26">
        <f>IF(Table1[[#This Row],[totalkills]]&gt;10,1,Table1[[#This Row],[totalkills]])</f>
        <v>0</v>
      </c>
    </row>
    <row r="27" spans="1:6" x14ac:dyDescent="0.2">
      <c r="A27">
        <v>126</v>
      </c>
      <c r="B27" t="s">
        <v>5</v>
      </c>
      <c r="C27">
        <v>0</v>
      </c>
      <c r="E27">
        <f>IF(Table1[[#This Row],[totalkills]]&gt;10,1,Table1[[#This Row],[totalkills]])</f>
        <v>0</v>
      </c>
    </row>
    <row r="28" spans="1:6" x14ac:dyDescent="0.2">
      <c r="A28">
        <v>127</v>
      </c>
      <c r="B28" t="s">
        <v>4</v>
      </c>
      <c r="C28">
        <v>0</v>
      </c>
      <c r="E28">
        <f>IF(Table1[[#This Row],[totalkills]]&gt;10,1,Table1[[#This Row],[totalkills]])</f>
        <v>0</v>
      </c>
    </row>
    <row r="29" spans="1:6" x14ac:dyDescent="0.2">
      <c r="A29">
        <v>128</v>
      </c>
      <c r="B29" t="s">
        <v>5</v>
      </c>
      <c r="C29">
        <v>1</v>
      </c>
      <c r="E29">
        <f>IF(Table1[[#This Row],[totalkills]]&gt;10,1,Table1[[#This Row],[totalkills]])</f>
        <v>1</v>
      </c>
    </row>
    <row r="30" spans="1:6" x14ac:dyDescent="0.2">
      <c r="A30">
        <v>129</v>
      </c>
      <c r="B30" t="s">
        <v>4</v>
      </c>
      <c r="C30">
        <v>0</v>
      </c>
      <c r="E30">
        <f>IF(Table1[[#This Row],[totalkills]]&gt;10,1,Table1[[#This Row],[totalkills]])</f>
        <v>0</v>
      </c>
    </row>
    <row r="31" spans="1:6" x14ac:dyDescent="0.2">
      <c r="A31">
        <v>130</v>
      </c>
      <c r="B31" t="s">
        <v>4</v>
      </c>
      <c r="C31">
        <v>0</v>
      </c>
      <c r="E31">
        <f>IF(Table1[[#This Row],[totalkills]]&gt;10,1,Table1[[#This Row],[totalkills]])</f>
        <v>0</v>
      </c>
    </row>
    <row r="32" spans="1:6" x14ac:dyDescent="0.2">
      <c r="A32">
        <v>131</v>
      </c>
      <c r="B32" t="s">
        <v>4</v>
      </c>
      <c r="C32">
        <v>0</v>
      </c>
      <c r="D32">
        <v>1</v>
      </c>
      <c r="E32">
        <f>IF(Table1[[#This Row],[totalkills]]&gt;10,1,Table1[[#This Row],[totalkills]])</f>
        <v>0</v>
      </c>
    </row>
    <row r="33" spans="1:5" x14ac:dyDescent="0.2">
      <c r="A33">
        <v>132</v>
      </c>
      <c r="B33" t="s">
        <v>5</v>
      </c>
      <c r="C33">
        <v>0</v>
      </c>
      <c r="E33">
        <f>IF(Table1[[#This Row],[totalkills]]&gt;10,1,Table1[[#This Row],[totalkills]])</f>
        <v>0</v>
      </c>
    </row>
    <row r="34" spans="1:5" x14ac:dyDescent="0.2">
      <c r="A34">
        <v>133</v>
      </c>
      <c r="B34" t="s">
        <v>4</v>
      </c>
      <c r="C34">
        <v>1</v>
      </c>
      <c r="E34">
        <f>IF(Table1[[#This Row],[totalkills]]&gt;10,1,Table1[[#This Row],[totalkills]])</f>
        <v>1</v>
      </c>
    </row>
    <row r="35" spans="1:5" x14ac:dyDescent="0.2">
      <c r="A35">
        <v>134</v>
      </c>
      <c r="B35" t="s">
        <v>5</v>
      </c>
      <c r="C35">
        <v>1</v>
      </c>
      <c r="E35">
        <f>IF(Table1[[#This Row],[totalkills]]&gt;10,1,Table1[[#This Row],[totalkills]])</f>
        <v>1</v>
      </c>
    </row>
    <row r="36" spans="1:5" x14ac:dyDescent="0.2">
      <c r="A36">
        <v>135</v>
      </c>
      <c r="B36" t="s">
        <v>4</v>
      </c>
      <c r="C36" s="1">
        <v>5000000000</v>
      </c>
      <c r="E36">
        <f>IF(Table1[[#This Row],[totalkills]]&gt;10,1,Table1[[#This Row],[totalkills]])</f>
        <v>1</v>
      </c>
    </row>
    <row r="37" spans="1:5" x14ac:dyDescent="0.2">
      <c r="A37">
        <v>136</v>
      </c>
      <c r="B37" t="s">
        <v>4</v>
      </c>
      <c r="C37">
        <v>0</v>
      </c>
      <c r="D37">
        <v>1</v>
      </c>
      <c r="E37">
        <f>IF(Table1[[#This Row],[totalkills]]&gt;10,1,Table1[[#This Row],[totalkills]])</f>
        <v>0</v>
      </c>
    </row>
    <row r="38" spans="1:5" x14ac:dyDescent="0.2">
      <c r="A38">
        <v>137</v>
      </c>
      <c r="B38" t="s">
        <v>5</v>
      </c>
      <c r="C38">
        <v>0</v>
      </c>
      <c r="D38">
        <v>2</v>
      </c>
      <c r="E38">
        <f>IF(Table1[[#This Row],[totalkills]]&gt;10,1,Table1[[#This Row],[totalkills]])</f>
        <v>0</v>
      </c>
    </row>
    <row r="39" spans="1:5" x14ac:dyDescent="0.2">
      <c r="A39">
        <v>138</v>
      </c>
      <c r="B39" t="s">
        <v>5</v>
      </c>
      <c r="C39">
        <v>0</v>
      </c>
      <c r="E39">
        <f>IF(Table1[[#This Row],[totalkills]]&gt;10,1,Table1[[#This Row],[totalkills]])</f>
        <v>0</v>
      </c>
    </row>
    <row r="40" spans="1:5" x14ac:dyDescent="0.2">
      <c r="A40">
        <v>139</v>
      </c>
      <c r="B40" t="s">
        <v>4</v>
      </c>
      <c r="C40">
        <v>0</v>
      </c>
      <c r="E40">
        <f>IF(Table1[[#This Row],[totalkills]]&gt;10,1,Table1[[#This Row],[totalkills]])</f>
        <v>0</v>
      </c>
    </row>
    <row r="41" spans="1:5" x14ac:dyDescent="0.2">
      <c r="A41">
        <v>140</v>
      </c>
      <c r="B41" t="s">
        <v>4</v>
      </c>
      <c r="C41">
        <v>0</v>
      </c>
      <c r="E41">
        <f>IF(Table1[[#This Row],[totalkills]]&gt;10,1,Table1[[#This Row],[totalkills]])</f>
        <v>0</v>
      </c>
    </row>
    <row r="42" spans="1:5" x14ac:dyDescent="0.2">
      <c r="A42">
        <v>141</v>
      </c>
      <c r="B42" t="s">
        <v>4</v>
      </c>
      <c r="C42">
        <v>1</v>
      </c>
      <c r="E42">
        <f>IF(Table1[[#This Row],[totalkills]]&gt;10,1,Table1[[#This Row],[totalkills]])</f>
        <v>1</v>
      </c>
    </row>
    <row r="43" spans="1:5" x14ac:dyDescent="0.2">
      <c r="A43">
        <v>142</v>
      </c>
      <c r="B43" t="s">
        <v>4</v>
      </c>
      <c r="C43">
        <v>2</v>
      </c>
      <c r="E43">
        <f>IF(Table1[[#This Row],[totalkills]]&gt;10,1,Table1[[#This Row],[totalkills]])</f>
        <v>2</v>
      </c>
    </row>
    <row r="44" spans="1:5" x14ac:dyDescent="0.2">
      <c r="A44">
        <v>143</v>
      </c>
      <c r="B44" t="s">
        <v>4</v>
      </c>
      <c r="C44">
        <v>1</v>
      </c>
      <c r="E44">
        <f>IF(Table1[[#This Row],[totalkills]]&gt;10,1,Table1[[#This Row],[totalkills]])</f>
        <v>1</v>
      </c>
    </row>
    <row r="45" spans="1:5" x14ac:dyDescent="0.2">
      <c r="A45">
        <v>144</v>
      </c>
      <c r="B45" t="s">
        <v>5</v>
      </c>
      <c r="C45">
        <v>3</v>
      </c>
      <c r="E45">
        <f>IF(Table1[[#This Row],[totalkills]]&gt;10,1,Table1[[#This Row],[totalkills]])</f>
        <v>3</v>
      </c>
    </row>
    <row r="46" spans="1:5" x14ac:dyDescent="0.2">
      <c r="A46">
        <v>145</v>
      </c>
      <c r="B46" t="s">
        <v>4</v>
      </c>
      <c r="C46">
        <v>0</v>
      </c>
      <c r="E46">
        <f>IF(Table1[[#This Row],[totalkills]]&gt;10,1,Table1[[#This Row],[totalkills]])</f>
        <v>0</v>
      </c>
    </row>
    <row r="47" spans="1:5" x14ac:dyDescent="0.2">
      <c r="A47">
        <v>146</v>
      </c>
      <c r="B47" t="s">
        <v>4</v>
      </c>
      <c r="C47">
        <v>1</v>
      </c>
      <c r="E47">
        <f>IF(Table1[[#This Row],[totalkills]]&gt;10,1,Table1[[#This Row],[totalkills]])</f>
        <v>1</v>
      </c>
    </row>
    <row r="48" spans="1:5" x14ac:dyDescent="0.2">
      <c r="A48">
        <v>147</v>
      </c>
      <c r="B48" t="s">
        <v>5</v>
      </c>
      <c r="C48">
        <v>0</v>
      </c>
      <c r="E48">
        <f>IF(Table1[[#This Row],[totalkills]]&gt;10,1,Table1[[#This Row],[totalkills]])</f>
        <v>0</v>
      </c>
    </row>
    <row r="49" spans="1:5" x14ac:dyDescent="0.2">
      <c r="A49">
        <v>148</v>
      </c>
      <c r="B49" t="s">
        <v>4</v>
      </c>
      <c r="C49">
        <v>0</v>
      </c>
      <c r="E49">
        <f>IF(Table1[[#This Row],[totalkills]]&gt;10,1,Table1[[#This Row],[totalkills]])</f>
        <v>0</v>
      </c>
    </row>
    <row r="50" spans="1:5" x14ac:dyDescent="0.2">
      <c r="A50">
        <v>149</v>
      </c>
      <c r="B50" t="s">
        <v>4</v>
      </c>
      <c r="C50">
        <v>0</v>
      </c>
      <c r="D50">
        <v>1</v>
      </c>
      <c r="E50">
        <f>IF(Table1[[#This Row],[totalkills]]&gt;10,1,Table1[[#This Row],[totalkills]])</f>
        <v>0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bechdelAndTears</vt:lpstr>
      <vt:lpstr>bechdelAndKills</vt:lpstr>
      <vt:lpstr>bechdelAndDeathAndTears</vt:lpstr>
      <vt:lpstr>noBechdelButMaybeOthers</vt:lpstr>
      <vt:lpstr>xmenBechdelDeathAndTears</vt:lpstr>
      <vt:lpstr>bechdelAndDeathAndTears!bechdelAndDeathAndTears</vt:lpstr>
      <vt:lpstr>bechdelAndKills!killsAndBechdelCLEAN</vt:lpstr>
      <vt:lpstr>noBechdelButMaybeOthers!noBechdel</vt:lpstr>
      <vt:lpstr>bechdelAndTears!tearsAndBechdelCLEAN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Peña Lemes</dc:creator>
  <cp:lastModifiedBy>Conrado Peña Lemes</cp:lastModifiedBy>
  <dcterms:created xsi:type="dcterms:W3CDTF">2025-02-21T03:45:39Z</dcterms:created>
  <dcterms:modified xsi:type="dcterms:W3CDTF">2025-02-23T17:10:35Z</dcterms:modified>
</cp:coreProperties>
</file>