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0a5146403124f8/Documentos/UnB/Semestre 7/demografia/"/>
    </mc:Choice>
  </mc:AlternateContent>
  <xr:revisionPtr revIDLastSave="258" documentId="8_{0A713880-EEF1-4F9C-93F0-11A7F5D6FD15}" xr6:coauthVersionLast="47" xr6:coauthVersionMax="47" xr10:uidLastSave="{40AE4644-E348-4463-8005-B60F6BD60E85}"/>
  <bookViews>
    <workbookView xWindow="-120" yWindow="-120" windowWidth="20730" windowHeight="11160" activeTab="1" xr2:uid="{23204D0F-84CE-4683-BEC8-2B0E4AC74873}"/>
  </bookViews>
  <sheets>
    <sheet name="Estados" sheetId="1" r:id="rId1"/>
    <sheet name="Pai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2" l="1"/>
  <c r="C44" i="2"/>
  <c r="C45" i="2"/>
  <c r="C46" i="2"/>
  <c r="C47" i="2"/>
  <c r="C48" i="2"/>
  <c r="C49" i="2"/>
  <c r="K26" i="2"/>
  <c r="K27" i="2"/>
  <c r="K28" i="2"/>
  <c r="K29" i="2"/>
  <c r="K30" i="2"/>
  <c r="K31" i="2"/>
  <c r="K25" i="2"/>
  <c r="K7" i="2"/>
  <c r="K8" i="2"/>
  <c r="K9" i="2"/>
  <c r="K10" i="2"/>
  <c r="K11" i="2"/>
  <c r="K12" i="2"/>
  <c r="K6" i="2"/>
  <c r="E30" i="2"/>
  <c r="E29" i="2"/>
  <c r="E28" i="2"/>
  <c r="E27" i="2"/>
  <c r="E26" i="2"/>
  <c r="E25" i="2"/>
  <c r="E31" i="2"/>
  <c r="C26" i="2"/>
  <c r="C27" i="2"/>
  <c r="C28" i="2"/>
  <c r="C29" i="2"/>
  <c r="C30" i="2"/>
  <c r="C31" i="2"/>
  <c r="C25" i="2"/>
  <c r="I14" i="2"/>
  <c r="I15" i="2"/>
  <c r="I8" i="2" s="1"/>
  <c r="H14" i="2"/>
  <c r="H7" i="2"/>
  <c r="H8" i="2"/>
  <c r="H9" i="2"/>
  <c r="H10" i="2"/>
  <c r="H11" i="2"/>
  <c r="H12" i="2"/>
  <c r="H15" i="2"/>
  <c r="H6" i="2" s="1"/>
  <c r="G14" i="2"/>
  <c r="G7" i="2"/>
  <c r="G8" i="2"/>
  <c r="G9" i="2"/>
  <c r="G10" i="2"/>
  <c r="G11" i="2"/>
  <c r="G12" i="2"/>
  <c r="G15" i="2"/>
  <c r="G6" i="2" s="1"/>
  <c r="F12" i="2"/>
  <c r="F11" i="2"/>
  <c r="F10" i="2"/>
  <c r="F9" i="2"/>
  <c r="F8" i="2"/>
  <c r="F7" i="2"/>
  <c r="F6" i="2"/>
  <c r="F15" i="2"/>
  <c r="F32" i="1"/>
  <c r="E12" i="2"/>
  <c r="E11" i="2"/>
  <c r="E10" i="2"/>
  <c r="E9" i="2"/>
  <c r="E8" i="2"/>
  <c r="E7" i="2"/>
  <c r="E6" i="2"/>
  <c r="C12" i="2"/>
  <c r="C11" i="2"/>
  <c r="C10" i="2"/>
  <c r="C9" i="2"/>
  <c r="C8" i="2"/>
  <c r="C7" i="2"/>
  <c r="C6" i="2"/>
  <c r="C51" i="2" l="1"/>
  <c r="E52" i="2" s="1"/>
  <c r="E43" i="2" s="1"/>
  <c r="K43" i="2" s="1"/>
  <c r="C33" i="2"/>
  <c r="E34" i="2" s="1"/>
  <c r="I12" i="2"/>
  <c r="I11" i="2"/>
  <c r="I9" i="2"/>
  <c r="I7" i="2"/>
  <c r="I6" i="2"/>
  <c r="I10" i="2"/>
  <c r="F14" i="2"/>
  <c r="E47" i="2" l="1"/>
  <c r="K47" i="2" s="1"/>
  <c r="E46" i="2"/>
  <c r="K46" i="2" s="1"/>
  <c r="E45" i="2"/>
  <c r="K45" i="2" s="1"/>
  <c r="E44" i="2"/>
  <c r="K44" i="2" s="1"/>
  <c r="E49" i="2"/>
  <c r="K49" i="2" s="1"/>
  <c r="E48" i="2"/>
  <c r="K48" i="2" s="1"/>
  <c r="E33" i="2"/>
  <c r="K33" i="2"/>
  <c r="K51" i="2" l="1"/>
  <c r="E51" i="2"/>
  <c r="C31" i="1" l="1"/>
  <c r="E32" i="1" s="1"/>
  <c r="C14" i="1"/>
  <c r="E15" i="1" s="1"/>
  <c r="E9" i="1" l="1"/>
  <c r="K9" i="1" s="1"/>
  <c r="E10" i="1"/>
  <c r="K10" i="1" s="1"/>
  <c r="E11" i="1"/>
  <c r="K11" i="1" s="1"/>
  <c r="E12" i="1"/>
  <c r="K12" i="1" s="1"/>
  <c r="E8" i="1"/>
  <c r="K8" i="1" s="1"/>
  <c r="E6" i="1"/>
  <c r="K6" i="1" s="1"/>
  <c r="K14" i="1" s="1"/>
  <c r="E7" i="1"/>
  <c r="K7" i="1" s="1"/>
  <c r="E25" i="1"/>
  <c r="E26" i="1"/>
  <c r="E27" i="1"/>
  <c r="E28" i="1"/>
  <c r="E29" i="1"/>
  <c r="E23" i="1"/>
  <c r="E24" i="1"/>
  <c r="C14" i="2"/>
  <c r="E15" i="2" s="1"/>
  <c r="K14" i="2" l="1"/>
  <c r="E14" i="2"/>
  <c r="E14" i="1"/>
  <c r="E31" i="1"/>
  <c r="F26" i="1" l="1"/>
  <c r="K26" i="1" s="1"/>
  <c r="F27" i="1"/>
  <c r="K27" i="1" s="1"/>
  <c r="F28" i="1"/>
  <c r="K28" i="1" s="1"/>
  <c r="F29" i="1"/>
  <c r="K29" i="1" s="1"/>
  <c r="F23" i="1"/>
  <c r="F24" i="1"/>
  <c r="K24" i="1" s="1"/>
  <c r="F25" i="1"/>
  <c r="K25" i="1" s="1"/>
  <c r="F31" i="1" l="1"/>
  <c r="K23" i="1"/>
  <c r="K31" i="1" s="1"/>
</calcChain>
</file>

<file path=xl/sharedStrings.xml><?xml version="1.0" encoding="utf-8"?>
<sst xmlns="http://schemas.openxmlformats.org/spreadsheetml/2006/main" count="120" uniqueCount="32">
  <si>
    <t>Age group</t>
  </si>
  <si>
    <t>Mid-point</t>
  </si>
  <si>
    <t>Female age-specific fertility rate</t>
  </si>
  <si>
    <t>Life table person years</t>
  </si>
  <si>
    <t>Lotka calculation</t>
  </si>
  <si>
    <t>x - x+4</t>
  </si>
  <si>
    <t>a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</si>
  <si>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/2.01</t>
    </r>
  </si>
  <si>
    <r>
      <t>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</si>
  <si>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.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.exp{-ra}</t>
    </r>
  </si>
  <si>
    <t>T</t>
  </si>
  <si>
    <t>15-19</t>
  </si>
  <si>
    <t>20-24</t>
  </si>
  <si>
    <t>25-29</t>
  </si>
  <si>
    <t>30-34</t>
  </si>
  <si>
    <t>35-39</t>
  </si>
  <si>
    <t>40-44</t>
  </si>
  <si>
    <t>45-49</t>
  </si>
  <si>
    <t xml:space="preserve">NRR = </t>
  </si>
  <si>
    <t>Lotka sum</t>
  </si>
  <si>
    <t>r estimate</t>
  </si>
  <si>
    <t>Pará</t>
  </si>
  <si>
    <r>
      <t xml:space="preserve">T </t>
    </r>
    <r>
      <rPr>
        <sz val="11"/>
        <color theme="1"/>
        <rFont val="Calibri"/>
        <family val="2"/>
      </rPr>
      <t xml:space="preserve">≈ </t>
    </r>
  </si>
  <si>
    <t>Pernambuco</t>
  </si>
  <si>
    <t>Togo</t>
  </si>
  <si>
    <t>nfx</t>
  </si>
  <si>
    <t>Lotka calculation  1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</si>
  <si>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</t>
    </r>
    <r>
      <rPr>
        <b/>
        <vertAlign val="subscript"/>
        <sz val="11"/>
        <color theme="1"/>
        <rFont val="Calibri"/>
        <family val="2"/>
        <scheme val="minor"/>
      </rPr>
      <t>1.96</t>
    </r>
  </si>
  <si>
    <t>Ecuador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</si>
  <si>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/2</t>
    </r>
  </si>
  <si>
    <t>Grecia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</si>
  <si>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</t>
    </r>
    <r>
      <rPr>
        <b/>
        <vertAlign val="subscript"/>
        <sz val="11"/>
        <color theme="1"/>
        <rFont val="Calibri"/>
        <family val="2"/>
        <scheme val="minor"/>
      </rPr>
      <t>1.9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</si>
</sst>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right" vertical="top"/>
    </xf>
    <xf numFmtId="166" fontId="0" fillId="0" borderId="0" xfId="0" applyNumberFormat="1" applyAlignment="1">
      <alignment horizontal="left" vertical="top"/>
    </xf>
    <xf numFmtId="0" fontId="3" fillId="0" borderId="0" xfId="0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0" fontId="0" fillId="0" borderId="0" xfId="0" applyAlignment="1">
      <alignment horizontal="left" vertical="top"/>
    </xf>
    <xf numFmtId="165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BBB2-74CE-4910-BC8A-8532875D1C25}">
  <dimension ref="A1:P37"/>
  <sheetViews>
    <sheetView topLeftCell="A17" workbookViewId="0">
      <selection activeCell="K34" sqref="K34"/>
    </sheetView>
  </sheetViews>
  <sheetFormatPr defaultRowHeight="15" x14ac:dyDescent="0.25"/>
  <sheetData>
    <row r="1" spans="1:11" ht="15.75" x14ac:dyDescent="0.25">
      <c r="A1" s="1" t="s">
        <v>21</v>
      </c>
    </row>
    <row r="2" spans="1:11" x14ac:dyDescent="0.25">
      <c r="A2" s="2"/>
    </row>
    <row r="3" spans="1:11" ht="75" x14ac:dyDescent="0.25">
      <c r="A3" s="3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5"/>
      <c r="G3" s="5"/>
      <c r="H3" s="5"/>
      <c r="I3" s="5"/>
    </row>
    <row r="4" spans="1:11" ht="18" x14ac:dyDescent="0.35">
      <c r="A4" s="6" t="s">
        <v>5</v>
      </c>
      <c r="B4" s="6" t="s">
        <v>6</v>
      </c>
      <c r="C4" s="7" t="s">
        <v>7</v>
      </c>
      <c r="D4" s="8" t="s">
        <v>8</v>
      </c>
      <c r="E4" s="8" t="s">
        <v>9</v>
      </c>
      <c r="F4" s="22"/>
      <c r="G4" s="22"/>
      <c r="H4" s="22"/>
      <c r="I4" s="22"/>
      <c r="K4" s="26" t="s">
        <v>10</v>
      </c>
    </row>
    <row r="5" spans="1:11" x14ac:dyDescent="0.25">
      <c r="A5" s="10"/>
      <c r="B5" s="11"/>
      <c r="C5" s="11"/>
      <c r="D5" s="11"/>
      <c r="E5" s="11"/>
      <c r="F5" s="11"/>
    </row>
    <row r="6" spans="1:11" x14ac:dyDescent="0.25">
      <c r="A6" s="12" t="s">
        <v>11</v>
      </c>
      <c r="B6" s="12">
        <v>17.5</v>
      </c>
      <c r="C6" s="13">
        <v>4.9299999999999997E-2</v>
      </c>
      <c r="D6" s="13">
        <v>4.83833</v>
      </c>
      <c r="E6" s="14">
        <f>$C6*$D6*EXP(-E$15*$B6)</f>
        <v>0.23737795528674763</v>
      </c>
      <c r="F6" s="15"/>
      <c r="G6" s="15"/>
      <c r="H6" s="15"/>
      <c r="I6" s="15"/>
      <c r="K6" s="15">
        <f>B6*E6</f>
        <v>4.1541142175180834</v>
      </c>
    </row>
    <row r="7" spans="1:11" x14ac:dyDescent="0.25">
      <c r="A7" s="12" t="s">
        <v>12</v>
      </c>
      <c r="B7" s="12">
        <v>22.5</v>
      </c>
      <c r="C7" s="13">
        <v>6.7860000000000004E-2</v>
      </c>
      <c r="D7" s="13">
        <v>4.7855299999999996</v>
      </c>
      <c r="E7" s="14">
        <f t="shared" ref="E7:E12" si="0">$C7*$D7*EXP(-E$15*$B7)</f>
        <v>0.32273145810517456</v>
      </c>
      <c r="F7" s="15"/>
      <c r="G7" s="15"/>
      <c r="H7" s="15"/>
      <c r="I7" s="15"/>
      <c r="K7" s="15">
        <f>B7*E7</f>
        <v>7.261457807366428</v>
      </c>
    </row>
    <row r="8" spans="1:11" x14ac:dyDescent="0.25">
      <c r="A8" s="12" t="s">
        <v>13</v>
      </c>
      <c r="B8" s="12">
        <v>27.5</v>
      </c>
      <c r="C8" s="13">
        <v>4.7399999999999998E-2</v>
      </c>
      <c r="D8" s="13">
        <v>4.7216300000000002</v>
      </c>
      <c r="E8" s="14">
        <f t="shared" si="0"/>
        <v>0.22210949134235608</v>
      </c>
      <c r="F8" s="15"/>
      <c r="G8" s="15"/>
      <c r="H8" s="15"/>
      <c r="I8" s="15"/>
      <c r="K8" s="15">
        <f>B8*E8</f>
        <v>6.1080110119147921</v>
      </c>
    </row>
    <row r="9" spans="1:11" x14ac:dyDescent="0.25">
      <c r="A9" s="12" t="s">
        <v>14</v>
      </c>
      <c r="B9" s="12">
        <v>32.5</v>
      </c>
      <c r="C9" s="13">
        <v>2.7799999999999998E-2</v>
      </c>
      <c r="D9" s="13">
        <v>4.6543200000000002</v>
      </c>
      <c r="E9" s="14">
        <f t="shared" si="0"/>
        <v>0.12823225572606176</v>
      </c>
      <c r="F9" s="15"/>
      <c r="G9" s="15"/>
      <c r="H9" s="15"/>
      <c r="I9" s="15"/>
      <c r="K9" s="15">
        <f>B9*E9</f>
        <v>4.1675483110970069</v>
      </c>
    </row>
    <row r="10" spans="1:11" x14ac:dyDescent="0.25">
      <c r="A10" s="12" t="s">
        <v>15</v>
      </c>
      <c r="B10" s="12">
        <v>37.5</v>
      </c>
      <c r="C10" s="13">
        <v>1.41E-2</v>
      </c>
      <c r="D10" s="13">
        <v>4.5811500000000001</v>
      </c>
      <c r="E10" s="14">
        <f t="shared" si="0"/>
        <v>6.3927731589227918E-2</v>
      </c>
      <c r="F10" s="15"/>
      <c r="G10" s="15"/>
      <c r="H10" s="15"/>
      <c r="I10" s="15"/>
      <c r="K10" s="15">
        <f>B10*E10</f>
        <v>2.397289934596047</v>
      </c>
    </row>
    <row r="11" spans="1:11" x14ac:dyDescent="0.25">
      <c r="A11" s="12" t="s">
        <v>16</v>
      </c>
      <c r="B11" s="12">
        <v>42.5</v>
      </c>
      <c r="C11" s="13">
        <v>5.0000000000000001E-3</v>
      </c>
      <c r="D11" s="13">
        <v>4.4967199999999998</v>
      </c>
      <c r="E11" s="14">
        <f t="shared" si="0"/>
        <v>2.2220864052566847E-2</v>
      </c>
      <c r="F11" s="15"/>
      <c r="G11" s="15"/>
      <c r="H11" s="15"/>
      <c r="I11" s="15"/>
      <c r="K11" s="15">
        <f>B11*E11</f>
        <v>0.94438672223409093</v>
      </c>
    </row>
    <row r="12" spans="1:11" x14ac:dyDescent="0.25">
      <c r="A12" s="12" t="s">
        <v>17</v>
      </c>
      <c r="B12" s="12">
        <v>47.5</v>
      </c>
      <c r="C12" s="13">
        <v>8.9999999999999998E-4</v>
      </c>
      <c r="D12" s="13">
        <v>4.3851100000000001</v>
      </c>
      <c r="E12" s="14">
        <f t="shared" si="0"/>
        <v>3.8950901727660475E-3</v>
      </c>
      <c r="F12" s="15"/>
      <c r="G12" s="15"/>
      <c r="H12" s="15"/>
      <c r="I12" s="15"/>
      <c r="K12" s="15">
        <f>B12*E12</f>
        <v>0.18501678320638726</v>
      </c>
    </row>
    <row r="13" spans="1:11" x14ac:dyDescent="0.25">
      <c r="A13" s="10"/>
      <c r="B13" s="11"/>
      <c r="C13" s="11"/>
      <c r="D13" s="11"/>
      <c r="E13" s="11"/>
    </row>
    <row r="14" spans="1:11" x14ac:dyDescent="0.25">
      <c r="A14" s="10"/>
      <c r="B14" s="16" t="s">
        <v>18</v>
      </c>
      <c r="C14" s="17">
        <f>SUMPRODUCT(C6:C12,D6:D12)</f>
        <v>1.0074955068</v>
      </c>
      <c r="D14" s="18" t="s">
        <v>19</v>
      </c>
      <c r="E14" s="19">
        <f>SUM(E6:E12)</f>
        <v>1.0004948462749008</v>
      </c>
      <c r="F14" s="19"/>
      <c r="G14" s="19"/>
      <c r="H14" s="19"/>
      <c r="K14" s="15">
        <f>SUM(K6:K12)</f>
        <v>25.217824787932834</v>
      </c>
    </row>
    <row r="15" spans="1:11" x14ac:dyDescent="0.25">
      <c r="A15" s="10"/>
      <c r="B15" s="16" t="s">
        <v>22</v>
      </c>
      <c r="C15" s="20">
        <v>27</v>
      </c>
      <c r="D15" s="18" t="s">
        <v>20</v>
      </c>
      <c r="E15" s="19">
        <f>LN(C14)/C15</f>
        <v>2.7657611395908246E-4</v>
      </c>
      <c r="F15" s="21"/>
      <c r="G15" s="21"/>
      <c r="H15" s="21"/>
    </row>
    <row r="18" spans="1:16" ht="15.75" x14ac:dyDescent="0.25">
      <c r="A18" s="1" t="s">
        <v>23</v>
      </c>
    </row>
    <row r="19" spans="1:16" x14ac:dyDescent="0.25">
      <c r="A19" s="2"/>
    </row>
    <row r="20" spans="1:16" ht="75" x14ac:dyDescent="0.25">
      <c r="A20" s="3" t="s">
        <v>0</v>
      </c>
      <c r="B20" s="3" t="s">
        <v>1</v>
      </c>
      <c r="C20" s="3" t="s">
        <v>2</v>
      </c>
      <c r="D20" s="4" t="s">
        <v>3</v>
      </c>
      <c r="E20" s="3" t="s">
        <v>26</v>
      </c>
      <c r="F20" s="5">
        <v>2</v>
      </c>
      <c r="G20" s="5"/>
      <c r="H20" s="5"/>
      <c r="I20" s="5"/>
    </row>
    <row r="21" spans="1:16" ht="18" x14ac:dyDescent="0.35">
      <c r="A21" s="6" t="s">
        <v>5</v>
      </c>
      <c r="B21" s="6" t="s">
        <v>6</v>
      </c>
      <c r="C21" s="7" t="s">
        <v>7</v>
      </c>
      <c r="D21" s="8" t="s">
        <v>8</v>
      </c>
      <c r="E21" s="8" t="s">
        <v>9</v>
      </c>
      <c r="F21" s="22" t="s">
        <v>9</v>
      </c>
      <c r="G21" s="22"/>
      <c r="H21" s="22"/>
      <c r="I21" s="22"/>
      <c r="K21" s="26" t="s">
        <v>10</v>
      </c>
    </row>
    <row r="22" spans="1:16" x14ac:dyDescent="0.25">
      <c r="A22" s="10"/>
      <c r="B22" s="11"/>
      <c r="C22" s="11"/>
      <c r="D22" s="11"/>
      <c r="E22" s="11"/>
      <c r="F22" s="11"/>
    </row>
    <row r="23" spans="1:16" x14ac:dyDescent="0.25">
      <c r="A23" s="12" t="s">
        <v>11</v>
      </c>
      <c r="B23" s="12">
        <v>17.5</v>
      </c>
      <c r="C23" s="13">
        <v>3.73E-2</v>
      </c>
      <c r="D23" s="13">
        <v>4.8703500000000002</v>
      </c>
      <c r="E23" s="14">
        <f>$C23*$D23*EXP(-E$32*$B23)</f>
        <v>0.19511042626109729</v>
      </c>
      <c r="F23" s="15">
        <f>$C23*$D23*EXP(-F$32*$B23)</f>
        <v>0.19560186375992908</v>
      </c>
      <c r="G23" s="15"/>
      <c r="H23" s="15"/>
      <c r="I23" s="15"/>
      <c r="K23" s="15">
        <f>B23*F23</f>
        <v>3.4230326157987587</v>
      </c>
    </row>
    <row r="24" spans="1:16" x14ac:dyDescent="0.25">
      <c r="A24" s="12" t="s">
        <v>12</v>
      </c>
      <c r="B24" s="12">
        <v>22.5</v>
      </c>
      <c r="C24" s="13">
        <v>5.3999999999999999E-2</v>
      </c>
      <c r="D24" s="13">
        <v>4.8346400000000003</v>
      </c>
      <c r="E24" s="14">
        <f t="shared" ref="E24:F29" si="1">$C24*$D24*EXP(-E$32*$B24)</f>
        <v>0.28617375065144413</v>
      </c>
      <c r="F24" s="15">
        <f t="shared" si="1"/>
        <v>0.28710083281779408</v>
      </c>
      <c r="G24" s="15"/>
      <c r="H24" s="15"/>
      <c r="I24" s="15"/>
      <c r="K24" s="15">
        <f t="shared" ref="K24:K29" si="2">B24*F24</f>
        <v>6.459768738400367</v>
      </c>
      <c r="N24" s="15"/>
    </row>
    <row r="25" spans="1:16" x14ac:dyDescent="0.25">
      <c r="A25" s="12" t="s">
        <v>13</v>
      </c>
      <c r="B25" s="12">
        <v>27.5</v>
      </c>
      <c r="C25" s="13">
        <v>4.5199999999999997E-2</v>
      </c>
      <c r="D25" s="13">
        <v>4.7915099999999997</v>
      </c>
      <c r="E25" s="14">
        <f t="shared" si="1"/>
        <v>0.24229427325629749</v>
      </c>
      <c r="F25" s="15">
        <f t="shared" si="1"/>
        <v>0.24325397862235112</v>
      </c>
      <c r="G25" s="15"/>
      <c r="H25" s="15"/>
      <c r="I25" s="15"/>
      <c r="K25" s="15">
        <f t="shared" si="2"/>
        <v>6.6894844121146555</v>
      </c>
      <c r="N25" s="15"/>
    </row>
    <row r="26" spans="1:16" x14ac:dyDescent="0.25">
      <c r="A26" s="12" t="s">
        <v>14</v>
      </c>
      <c r="B26" s="12">
        <v>32.5</v>
      </c>
      <c r="C26" s="13">
        <v>3.0099999999999998E-2</v>
      </c>
      <c r="D26" s="13">
        <v>4.7449599999999998</v>
      </c>
      <c r="E26" s="14">
        <f t="shared" si="1"/>
        <v>0.16307665253918494</v>
      </c>
      <c r="F26" s="15">
        <f t="shared" si="1"/>
        <v>0.16384030088273874</v>
      </c>
      <c r="G26" s="15"/>
      <c r="H26" s="15"/>
      <c r="I26" s="15"/>
      <c r="K26" s="15">
        <f t="shared" si="2"/>
        <v>5.3248097786890094</v>
      </c>
    </row>
    <row r="27" spans="1:16" x14ac:dyDescent="0.25">
      <c r="A27" s="12" t="s">
        <v>15</v>
      </c>
      <c r="B27" s="12">
        <v>37.5</v>
      </c>
      <c r="C27" s="13">
        <v>1.52E-2</v>
      </c>
      <c r="D27" s="13">
        <v>4.6910999999999996</v>
      </c>
      <c r="E27" s="14">
        <f t="shared" si="1"/>
        <v>8.3094338869163384E-2</v>
      </c>
      <c r="F27" s="15">
        <f t="shared" si="1"/>
        <v>8.3543474151880015E-2</v>
      </c>
      <c r="G27" s="15"/>
      <c r="H27" s="15"/>
      <c r="I27" s="15"/>
      <c r="K27" s="15">
        <f t="shared" si="2"/>
        <v>3.1328802806955007</v>
      </c>
    </row>
    <row r="28" spans="1:16" x14ac:dyDescent="0.25">
      <c r="A28" s="12" t="s">
        <v>16</v>
      </c>
      <c r="B28" s="12">
        <v>42.5</v>
      </c>
      <c r="C28" s="13">
        <v>4.4000000000000003E-3</v>
      </c>
      <c r="D28" s="13">
        <v>4.6228600000000002</v>
      </c>
      <c r="E28" s="14">
        <f t="shared" si="1"/>
        <v>2.4192290944141565E-2</v>
      </c>
      <c r="F28" s="15">
        <f t="shared" si="1"/>
        <v>2.4340541598239097E-2</v>
      </c>
      <c r="G28" s="15"/>
      <c r="H28" s="15"/>
      <c r="I28" s="15"/>
      <c r="K28" s="15">
        <f t="shared" si="2"/>
        <v>1.0344730179251616</v>
      </c>
    </row>
    <row r="29" spans="1:16" x14ac:dyDescent="0.25">
      <c r="A29" s="12" t="s">
        <v>17</v>
      </c>
      <c r="B29" s="12">
        <v>47.5</v>
      </c>
      <c r="C29" s="13">
        <v>4.2000000000000002E-4</v>
      </c>
      <c r="D29" s="13">
        <v>4.5292500000000002</v>
      </c>
      <c r="E29" s="14">
        <f t="shared" si="1"/>
        <v>2.3091363793890586E-3</v>
      </c>
      <c r="F29" s="15">
        <f t="shared" si="1"/>
        <v>2.3249572407802802E-3</v>
      </c>
      <c r="G29" s="15"/>
      <c r="H29" s="15"/>
      <c r="I29" s="15"/>
      <c r="K29" s="15">
        <f t="shared" si="2"/>
        <v>0.11043546893706331</v>
      </c>
    </row>
    <row r="30" spans="1:16" x14ac:dyDescent="0.25">
      <c r="A30" s="10"/>
      <c r="B30" s="11"/>
      <c r="C30" s="11"/>
      <c r="D30" s="11"/>
      <c r="E30" s="11"/>
    </row>
    <row r="31" spans="1:16" x14ac:dyDescent="0.25">
      <c r="A31" s="10"/>
      <c r="B31" s="16" t="s">
        <v>18</v>
      </c>
      <c r="C31" s="17">
        <f>SUMPRODUCT(C23:C29,D23:D29)</f>
        <v>0.895681752</v>
      </c>
      <c r="D31" s="18" t="s">
        <v>19</v>
      </c>
      <c r="E31" s="19">
        <f>SUM(E23:E29)</f>
        <v>0.99625086890071779</v>
      </c>
      <c r="F31" s="19">
        <f>SUM(F23:F29)</f>
        <v>1.0000059490737123</v>
      </c>
      <c r="G31" s="19"/>
      <c r="H31" s="19"/>
      <c r="K31" s="15">
        <f>SUM(K23:K29)</f>
        <v>26.174884312560518</v>
      </c>
      <c r="O31" s="13"/>
      <c r="P31" s="13"/>
    </row>
    <row r="32" spans="1:16" x14ac:dyDescent="0.25">
      <c r="A32" s="10"/>
      <c r="B32" s="16" t="s">
        <v>22</v>
      </c>
      <c r="C32" s="20">
        <v>27</v>
      </c>
      <c r="D32" s="18" t="s">
        <v>20</v>
      </c>
      <c r="E32" s="19">
        <f>LN(C31)/C32</f>
        <v>-4.0803746889343422E-3</v>
      </c>
      <c r="F32" s="21">
        <f>E32*LN($C$31)/(LN($C$31)-E31+1)</f>
        <v>-4.2241232134462466E-3</v>
      </c>
      <c r="G32" s="21"/>
      <c r="H32" s="21"/>
      <c r="O32" s="13"/>
      <c r="P32" s="13"/>
    </row>
    <row r="33" spans="15:16" x14ac:dyDescent="0.25">
      <c r="O33" s="13"/>
      <c r="P33" s="13"/>
    </row>
    <row r="34" spans="15:16" x14ac:dyDescent="0.25">
      <c r="O34" s="13"/>
      <c r="P34" s="13"/>
    </row>
    <row r="35" spans="15:16" x14ac:dyDescent="0.25">
      <c r="O35" s="13"/>
      <c r="P35" s="13"/>
    </row>
    <row r="36" spans="15:16" x14ac:dyDescent="0.25">
      <c r="O36" s="13"/>
      <c r="P36" s="13"/>
    </row>
    <row r="37" spans="15:16" x14ac:dyDescent="0.25">
      <c r="O37" s="13"/>
      <c r="P37" s="13"/>
    </row>
  </sheetData>
  <mergeCells count="2">
    <mergeCell ref="F4:I4"/>
    <mergeCell ref="F21:I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6AA4-53B3-4F7B-AB35-78805B7E3448}">
  <dimension ref="A1:M52"/>
  <sheetViews>
    <sheetView tabSelected="1" topLeftCell="A38" workbookViewId="0">
      <selection activeCell="B51" sqref="B51"/>
    </sheetView>
  </sheetViews>
  <sheetFormatPr defaultRowHeight="15" x14ac:dyDescent="0.25"/>
  <cols>
    <col min="4" max="4" width="13.7109375" bestFit="1" customWidth="1"/>
  </cols>
  <sheetData>
    <row r="1" spans="1:13" ht="15.75" x14ac:dyDescent="0.25">
      <c r="A1" s="1" t="s">
        <v>24</v>
      </c>
    </row>
    <row r="2" spans="1:13" x14ac:dyDescent="0.25">
      <c r="A2" s="2"/>
    </row>
    <row r="3" spans="1:13" ht="75" x14ac:dyDescent="0.25">
      <c r="A3" s="3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5">
        <v>1</v>
      </c>
      <c r="G3" s="5">
        <v>2</v>
      </c>
      <c r="H3" s="5">
        <v>3</v>
      </c>
      <c r="I3" s="5">
        <v>4</v>
      </c>
    </row>
    <row r="4" spans="1:13" ht="18" x14ac:dyDescent="0.35">
      <c r="A4" s="6" t="s">
        <v>5</v>
      </c>
      <c r="B4" s="6" t="s">
        <v>6</v>
      </c>
      <c r="C4" s="7" t="s">
        <v>27</v>
      </c>
      <c r="D4" s="9" t="s">
        <v>8</v>
      </c>
      <c r="E4" s="9" t="s">
        <v>9</v>
      </c>
      <c r="F4" s="22" t="s">
        <v>9</v>
      </c>
      <c r="G4" s="22"/>
      <c r="H4" s="22"/>
      <c r="I4" s="22"/>
      <c r="K4" s="26" t="s">
        <v>10</v>
      </c>
      <c r="M4" s="25" t="s">
        <v>25</v>
      </c>
    </row>
    <row r="5" spans="1:13" x14ac:dyDescent="0.25">
      <c r="A5" s="10"/>
      <c r="B5" s="11"/>
      <c r="C5" s="11"/>
      <c r="D5" s="11"/>
      <c r="E5" s="11"/>
      <c r="F5" s="11"/>
    </row>
    <row r="6" spans="1:13" x14ac:dyDescent="0.25">
      <c r="A6" s="12" t="s">
        <v>11</v>
      </c>
      <c r="B6" s="12">
        <v>17.5</v>
      </c>
      <c r="C6" s="13">
        <f>M6/1.96</f>
        <v>6.224489795918367E-2</v>
      </c>
      <c r="D6" s="13">
        <v>4.2784839999999997</v>
      </c>
      <c r="E6" s="14">
        <f>$C6*$D6*EXP(-E$15*$B6)</f>
        <v>0.13857951747179564</v>
      </c>
      <c r="F6" s="15">
        <f>$C6*$D6*EXP(-F$15*$B6)</f>
        <v>0.14378162198057584</v>
      </c>
      <c r="G6" s="15">
        <f>$C6*$D6*EXP(-G$15*$B6)</f>
        <v>0.14413071297521857</v>
      </c>
      <c r="H6" s="15">
        <f>$C6*$D6*EXP(-H$15*$B6)</f>
        <v>0.14414412902033247</v>
      </c>
      <c r="I6" s="15">
        <f>$C6*$D6*EXP(-I$15*$B6)</f>
        <v>0.14414461841630979</v>
      </c>
      <c r="K6" s="15">
        <f>B6*I6</f>
        <v>2.5225308222854212</v>
      </c>
      <c r="M6" s="13">
        <v>0.122</v>
      </c>
    </row>
    <row r="7" spans="1:13" x14ac:dyDescent="0.25">
      <c r="A7" s="12" t="s">
        <v>12</v>
      </c>
      <c r="B7" s="12">
        <v>22.5</v>
      </c>
      <c r="C7" s="13">
        <f>M7/1.96</f>
        <v>0.14897959183673468</v>
      </c>
      <c r="D7" s="13">
        <v>4.2277319999999996</v>
      </c>
      <c r="E7" s="14">
        <f>$C7*$D7*EXP(-E$15*$B7)</f>
        <v>0.27194682632763434</v>
      </c>
      <c r="F7" s="15">
        <f>$C7*$D7*EXP(-F$15*$B7)</f>
        <v>0.28514187126709412</v>
      </c>
      <c r="G7" s="15">
        <f t="shared" ref="G7:I12" si="0">$C7*$D7*EXP(-G$15*$B7)</f>
        <v>0.28603228377559892</v>
      </c>
      <c r="H7" s="15">
        <f t="shared" si="0"/>
        <v>0.28606651585438186</v>
      </c>
      <c r="I7" s="15">
        <f t="shared" si="0"/>
        <v>0.28606776460335354</v>
      </c>
      <c r="K7" s="15">
        <f t="shared" ref="K7:K12" si="1">B7*I7</f>
        <v>6.4365247035754543</v>
      </c>
      <c r="M7" s="13">
        <v>0.29199999999999998</v>
      </c>
    </row>
    <row r="8" spans="1:13" x14ac:dyDescent="0.25">
      <c r="A8" s="12" t="s">
        <v>13</v>
      </c>
      <c r="B8" s="12">
        <v>27.5</v>
      </c>
      <c r="C8" s="13">
        <f>M8/1.96</f>
        <v>0.14693877551020407</v>
      </c>
      <c r="D8" s="13">
        <v>4.1464980000000002</v>
      </c>
      <c r="E8" s="14">
        <f>$C8*$D8*EXP(-E$15*$B8)</f>
        <v>0.21827903977944052</v>
      </c>
      <c r="F8" s="15">
        <f>$C8*$D8*EXP(-F$15*$B8)</f>
        <v>0.23129258070423445</v>
      </c>
      <c r="G8" s="15">
        <f t="shared" si="0"/>
        <v>0.23217564570501872</v>
      </c>
      <c r="H8" s="15">
        <f t="shared" si="0"/>
        <v>0.23220960751532974</v>
      </c>
      <c r="I8" s="15">
        <f t="shared" si="0"/>
        <v>0.23221084642227569</v>
      </c>
      <c r="K8" s="15">
        <f t="shared" si="1"/>
        <v>6.3857982766125811</v>
      </c>
      <c r="M8" s="13">
        <v>0.28799999999999998</v>
      </c>
    </row>
    <row r="9" spans="1:13" x14ac:dyDescent="0.25">
      <c r="A9" s="12" t="s">
        <v>14</v>
      </c>
      <c r="B9" s="12">
        <v>32.5</v>
      </c>
      <c r="C9" s="13">
        <f>M9/1.96</f>
        <v>0.125</v>
      </c>
      <c r="D9" s="13">
        <v>4.0285190000000002</v>
      </c>
      <c r="E9" s="14">
        <f>$C9*$D9*EXP(-E$15*$B9)</f>
        <v>0.1496904105928856</v>
      </c>
      <c r="F9" s="15">
        <f>$C9*$D9*EXP(-F$15*$B9)</f>
        <v>0.16029364832739487</v>
      </c>
      <c r="G9" s="15">
        <f t="shared" si="0"/>
        <v>0.16101716493848328</v>
      </c>
      <c r="H9" s="15">
        <f t="shared" si="0"/>
        <v>0.16104500067953026</v>
      </c>
      <c r="I9" s="15">
        <f t="shared" si="0"/>
        <v>0.16104601612505229</v>
      </c>
      <c r="K9" s="15">
        <f t="shared" si="1"/>
        <v>5.2339955240641993</v>
      </c>
      <c r="M9" s="13">
        <v>0.245</v>
      </c>
    </row>
    <row r="10" spans="1:13" x14ac:dyDescent="0.25">
      <c r="A10" s="12" t="s">
        <v>15</v>
      </c>
      <c r="B10" s="12">
        <v>37.5</v>
      </c>
      <c r="C10" s="13">
        <f>M10/1.96</f>
        <v>9.8979591836734701E-2</v>
      </c>
      <c r="D10" s="13">
        <v>3.8765529999999999</v>
      </c>
      <c r="E10" s="14">
        <f>$C10*$D10*EXP(-E$15*$B10)</f>
        <v>9.4639911886820471E-2</v>
      </c>
      <c r="F10" s="15">
        <f>$C10*$D10*EXP(-F$15*$B10)</f>
        <v>0.10241635803472524</v>
      </c>
      <c r="G10" s="15">
        <f t="shared" si="0"/>
        <v>0.1029499385967679</v>
      </c>
      <c r="H10" s="15">
        <f t="shared" si="0"/>
        <v>0.10297047433811249</v>
      </c>
      <c r="I10" s="15">
        <f t="shared" si="0"/>
        <v>0.10297122349057594</v>
      </c>
      <c r="K10" s="15">
        <f t="shared" si="1"/>
        <v>3.8614208808965977</v>
      </c>
      <c r="M10" s="13">
        <v>0.19400000000000001</v>
      </c>
    </row>
    <row r="11" spans="1:13" x14ac:dyDescent="0.25">
      <c r="A11" s="12" t="s">
        <v>16</v>
      </c>
      <c r="B11" s="12">
        <v>42.5</v>
      </c>
      <c r="C11" s="13">
        <f>M11/1.96</f>
        <v>5.9693877551020416E-2</v>
      </c>
      <c r="D11" s="13">
        <v>3.6958660000000001</v>
      </c>
      <c r="E11" s="14">
        <f>$C11*$D11*EXP(-E$15*$B11)</f>
        <v>4.5151620537239097E-2</v>
      </c>
      <c r="F11" s="15">
        <f>$C11*$D11*EXP(-F$15*$B11)</f>
        <v>4.9378854377440079E-2</v>
      </c>
      <c r="G11" s="15">
        <f t="shared" si="0"/>
        <v>4.967051643422344E-2</v>
      </c>
      <c r="H11" s="15">
        <f t="shared" si="0"/>
        <v>4.9681745571895419E-2</v>
      </c>
      <c r="I11" s="15">
        <f t="shared" si="0"/>
        <v>4.9682155221196268E-2</v>
      </c>
      <c r="K11" s="15">
        <f t="shared" si="1"/>
        <v>2.1114915969008412</v>
      </c>
      <c r="M11" s="13">
        <v>0.11700000000000001</v>
      </c>
    </row>
    <row r="12" spans="1:13" x14ac:dyDescent="0.25">
      <c r="A12" s="12" t="s">
        <v>17</v>
      </c>
      <c r="B12" s="12">
        <v>47.5</v>
      </c>
      <c r="C12" s="13">
        <f>M12/1.96</f>
        <v>3.6224489795918365E-2</v>
      </c>
      <c r="D12" s="13">
        <v>3.488159</v>
      </c>
      <c r="E12" s="14">
        <f>$C12*$D12*EXP(-E$15*$B12)</f>
        <v>2.1457063075164196E-2</v>
      </c>
      <c r="F12" s="15">
        <f>$C12*$D12*EXP(-F$15*$B12)</f>
        <v>2.3714316521924836E-2</v>
      </c>
      <c r="G12" s="15">
        <f t="shared" si="0"/>
        <v>2.3870921233273779E-2</v>
      </c>
      <c r="H12" s="15">
        <f t="shared" si="0"/>
        <v>2.3876952761509779E-2</v>
      </c>
      <c r="I12" s="15">
        <f t="shared" si="0"/>
        <v>2.3877172800256159E-2</v>
      </c>
      <c r="K12" s="15">
        <f t="shared" si="1"/>
        <v>1.1341657080121674</v>
      </c>
      <c r="M12" s="13">
        <v>7.0999999999999994E-2</v>
      </c>
    </row>
    <row r="13" spans="1:13" x14ac:dyDescent="0.25">
      <c r="A13" s="10"/>
      <c r="B13" s="11"/>
      <c r="C13" s="11"/>
      <c r="D13" s="11"/>
      <c r="E13" s="11"/>
    </row>
    <row r="14" spans="1:13" x14ac:dyDescent="0.25">
      <c r="A14" s="10"/>
      <c r="B14" s="16" t="s">
        <v>18</v>
      </c>
      <c r="C14" s="17">
        <f>SUMPRODUCT(C6:C12,D6:D12)</f>
        <v>2.7396827877551013</v>
      </c>
      <c r="D14" s="18" t="s">
        <v>19</v>
      </c>
      <c r="E14" s="23">
        <f>SUM(E6:E12)</f>
        <v>0.93974438967097973</v>
      </c>
      <c r="F14" s="23">
        <f>SUM(F6:F12)</f>
        <v>0.99601925121338941</v>
      </c>
      <c r="G14" s="23">
        <f>SUM(G6:G12)</f>
        <v>0.99984718365858472</v>
      </c>
      <c r="H14" s="23">
        <f>SUM(H6:H12)</f>
        <v>0.99999442574109199</v>
      </c>
      <c r="I14" s="23">
        <f>SUM(I6:I12)</f>
        <v>0.99999979707901965</v>
      </c>
      <c r="K14" s="15">
        <f>SUM(K6:K12)</f>
        <v>27.685927512347263</v>
      </c>
    </row>
    <row r="15" spans="1:13" x14ac:dyDescent="0.25">
      <c r="A15" s="10"/>
      <c r="B15" s="16" t="s">
        <v>22</v>
      </c>
      <c r="C15" s="20">
        <v>27</v>
      </c>
      <c r="D15" s="18" t="s">
        <v>20</v>
      </c>
      <c r="E15" s="23">
        <f>LN(C14)/C15</f>
        <v>3.7327486770581966E-2</v>
      </c>
      <c r="F15" s="24">
        <f>E15*LN($C$14)/(LN($C$14)-E14+1)</f>
        <v>3.5221695900028445E-2</v>
      </c>
      <c r="G15" s="24">
        <f>F15*LN($C$14)/(LN($C$14)-F14+1)</f>
        <v>3.5083125479867507E-2</v>
      </c>
      <c r="H15" s="24">
        <f>G15*LN($C$14)/(LN($C$14)-G14+1)</f>
        <v>3.5077806728188644E-2</v>
      </c>
      <c r="I15" s="24">
        <f>H15*LN($C$14)/(LN($C$14)-H14+1)</f>
        <v>3.5077612717949479E-2</v>
      </c>
    </row>
    <row r="20" spans="1:13" ht="15.75" x14ac:dyDescent="0.25">
      <c r="A20" s="1" t="s">
        <v>28</v>
      </c>
    </row>
    <row r="21" spans="1:13" x14ac:dyDescent="0.25">
      <c r="A21" s="2"/>
    </row>
    <row r="22" spans="1:13" ht="75" x14ac:dyDescent="0.25">
      <c r="A22" s="3" t="s">
        <v>0</v>
      </c>
      <c r="B22" s="3" t="s">
        <v>1</v>
      </c>
      <c r="C22" s="3" t="s">
        <v>2</v>
      </c>
      <c r="D22" s="4" t="s">
        <v>3</v>
      </c>
      <c r="E22" s="3" t="s">
        <v>4</v>
      </c>
      <c r="F22" s="5"/>
      <c r="G22" s="5"/>
      <c r="H22" s="5"/>
      <c r="I22" s="5"/>
    </row>
    <row r="23" spans="1:13" ht="18" x14ac:dyDescent="0.35">
      <c r="A23" s="6" t="s">
        <v>5</v>
      </c>
      <c r="B23" s="6" t="s">
        <v>6</v>
      </c>
      <c r="C23" s="7" t="s">
        <v>29</v>
      </c>
      <c r="D23" s="9" t="s">
        <v>8</v>
      </c>
      <c r="E23" s="9" t="s">
        <v>9</v>
      </c>
      <c r="F23" s="22"/>
      <c r="G23" s="22"/>
      <c r="H23" s="22"/>
      <c r="I23" s="22"/>
      <c r="K23" s="26" t="s">
        <v>10</v>
      </c>
      <c r="M23" s="25" t="s">
        <v>25</v>
      </c>
    </row>
    <row r="24" spans="1:13" x14ac:dyDescent="0.25">
      <c r="A24" s="10"/>
      <c r="B24" s="11"/>
      <c r="C24" s="11"/>
      <c r="D24" s="11"/>
      <c r="E24" s="11"/>
      <c r="F24" s="11"/>
    </row>
    <row r="25" spans="1:13" x14ac:dyDescent="0.25">
      <c r="A25" s="12" t="s">
        <v>11</v>
      </c>
      <c r="B25" s="12">
        <v>17.5</v>
      </c>
      <c r="C25" s="13">
        <f>M25/2</f>
        <v>4.5999999999999999E-2</v>
      </c>
      <c r="D25" s="13">
        <v>4.8202199999999999</v>
      </c>
      <c r="E25" s="14">
        <f>$C25*$D25*EXP(-E$34*$B25)</f>
        <v>0.18254618894021921</v>
      </c>
      <c r="F25" s="15"/>
      <c r="G25" s="15"/>
      <c r="H25" s="15"/>
      <c r="I25" s="15"/>
      <c r="K25" s="15">
        <f>B25*E25</f>
        <v>3.1945583064538363</v>
      </c>
      <c r="M25" s="13">
        <v>9.1999999999999998E-2</v>
      </c>
    </row>
    <row r="26" spans="1:13" x14ac:dyDescent="0.25">
      <c r="A26" s="12" t="s">
        <v>12</v>
      </c>
      <c r="B26" s="12">
        <v>22.5</v>
      </c>
      <c r="C26" s="13">
        <f t="shared" ref="C26:C31" si="2">M26/2</f>
        <v>7.5499999999999998E-2</v>
      </c>
      <c r="D26" s="13">
        <v>4.7879779999999998</v>
      </c>
      <c r="E26" s="14">
        <f>$C26*$D26*EXP(-E$34*$B26)</f>
        <v>0.28152570576562091</v>
      </c>
      <c r="F26" s="15"/>
      <c r="G26" s="15"/>
      <c r="H26" s="15"/>
      <c r="I26" s="15"/>
      <c r="K26" s="15">
        <f t="shared" ref="K26:K31" si="3">B26*E26</f>
        <v>6.3343283797264709</v>
      </c>
      <c r="M26" s="13">
        <v>0.151</v>
      </c>
    </row>
    <row r="27" spans="1:13" x14ac:dyDescent="0.25">
      <c r="A27" s="12" t="s">
        <v>13</v>
      </c>
      <c r="B27" s="12">
        <v>27.5</v>
      </c>
      <c r="C27" s="13">
        <f t="shared" si="2"/>
        <v>6.6000000000000003E-2</v>
      </c>
      <c r="D27" s="13">
        <v>4.7484320000000002</v>
      </c>
      <c r="E27" s="14">
        <f>$C27*$D27*EXP(-E$34*$B27)</f>
        <v>0.23087876794971862</v>
      </c>
      <c r="F27" s="15"/>
      <c r="G27" s="15"/>
      <c r="H27" s="15"/>
      <c r="I27" s="15"/>
      <c r="K27" s="15">
        <f t="shared" si="3"/>
        <v>6.3491661186172621</v>
      </c>
      <c r="M27" s="13">
        <v>0.13200000000000001</v>
      </c>
    </row>
    <row r="28" spans="1:13" x14ac:dyDescent="0.25">
      <c r="A28" s="12" t="s">
        <v>14</v>
      </c>
      <c r="B28" s="12">
        <v>32.5</v>
      </c>
      <c r="C28" s="13">
        <f t="shared" si="2"/>
        <v>5.1499999999999997E-2</v>
      </c>
      <c r="D28" s="13">
        <v>4.7062759999999999</v>
      </c>
      <c r="E28" s="14">
        <f>$C28*$D28*EXP(-E$34*$B28)</f>
        <v>0.16890610184694183</v>
      </c>
      <c r="F28" s="15"/>
      <c r="G28" s="15"/>
      <c r="H28" s="15"/>
      <c r="I28" s="15"/>
      <c r="K28" s="15">
        <f t="shared" si="3"/>
        <v>5.4894483100256091</v>
      </c>
      <c r="M28" s="13">
        <v>0.10299999999999999</v>
      </c>
    </row>
    <row r="29" spans="1:13" x14ac:dyDescent="0.25">
      <c r="A29" s="12" t="s">
        <v>15</v>
      </c>
      <c r="B29" s="12">
        <v>37.5</v>
      </c>
      <c r="C29" s="13">
        <f t="shared" si="2"/>
        <v>3.15E-2</v>
      </c>
      <c r="D29" s="13">
        <v>4.6574280000000003</v>
      </c>
      <c r="E29" s="14">
        <f>$C29*$D29*EXP(-E$34*$B29)</f>
        <v>9.67137672053658E-2</v>
      </c>
      <c r="F29" s="15"/>
      <c r="G29" s="15"/>
      <c r="H29" s="15"/>
      <c r="I29" s="15"/>
      <c r="K29" s="15">
        <f t="shared" si="3"/>
        <v>3.6267662702012173</v>
      </c>
      <c r="M29" s="13">
        <v>6.3E-2</v>
      </c>
    </row>
    <row r="30" spans="1:13" x14ac:dyDescent="0.25">
      <c r="A30" s="12" t="s">
        <v>16</v>
      </c>
      <c r="B30" s="12">
        <v>42.5</v>
      </c>
      <c r="C30" s="13">
        <f t="shared" si="2"/>
        <v>1.15E-2</v>
      </c>
      <c r="D30" s="13">
        <v>4.5979510000000001</v>
      </c>
      <c r="E30" s="14">
        <f>$C30*$D30*EXP(-E$34*$B30)</f>
        <v>3.2973470178490331E-2</v>
      </c>
      <c r="F30" s="15"/>
      <c r="G30" s="15"/>
      <c r="H30" s="15"/>
      <c r="I30" s="15"/>
      <c r="K30" s="15">
        <f t="shared" si="3"/>
        <v>1.4013724825858391</v>
      </c>
      <c r="M30" s="13">
        <v>2.3E-2</v>
      </c>
    </row>
    <row r="31" spans="1:13" x14ac:dyDescent="0.25">
      <c r="A31" s="12" t="s">
        <v>17</v>
      </c>
      <c r="B31" s="12">
        <v>47.5</v>
      </c>
      <c r="C31" s="13">
        <f t="shared" si="2"/>
        <v>2.5000000000000001E-3</v>
      </c>
      <c r="D31" s="13">
        <v>4.5235539999999999</v>
      </c>
      <c r="E31" s="14">
        <f>$C31*$D31*EXP(-E$34*$B31)</f>
        <v>6.6710338387491932E-3</v>
      </c>
      <c r="F31" s="15"/>
      <c r="G31" s="15"/>
      <c r="H31" s="15"/>
      <c r="I31" s="15"/>
      <c r="K31" s="15">
        <f t="shared" si="3"/>
        <v>0.31687410734058669</v>
      </c>
      <c r="M31" s="13">
        <v>5.0000000000000001E-3</v>
      </c>
    </row>
    <row r="32" spans="1:13" x14ac:dyDescent="0.25">
      <c r="A32" s="10"/>
      <c r="B32" s="11"/>
      <c r="C32" s="11"/>
      <c r="D32" s="11"/>
      <c r="E32" s="11"/>
    </row>
    <row r="33" spans="1:13" x14ac:dyDescent="0.25">
      <c r="A33" s="10"/>
      <c r="B33" s="16" t="s">
        <v>18</v>
      </c>
      <c r="C33" s="17">
        <f>SUMPRODUCT(C25:C31,D25:D31)</f>
        <v>1.3498864885000001</v>
      </c>
      <c r="D33" s="18" t="s">
        <v>19</v>
      </c>
      <c r="E33" s="23">
        <f>SUM(E25:E31)</f>
        <v>1.0002150357251058</v>
      </c>
      <c r="F33" s="23"/>
      <c r="G33" s="23"/>
      <c r="H33" s="23"/>
      <c r="I33" s="23"/>
      <c r="K33" s="15">
        <f>SUM(K25:K31)</f>
        <v>26.71251397495082</v>
      </c>
    </row>
    <row r="34" spans="1:13" x14ac:dyDescent="0.25">
      <c r="A34" s="10"/>
      <c r="B34" s="16" t="s">
        <v>22</v>
      </c>
      <c r="C34" s="20">
        <v>27</v>
      </c>
      <c r="D34" s="18" t="s">
        <v>20</v>
      </c>
      <c r="E34" s="23">
        <f>LN(C33)/C34</f>
        <v>1.1111870604540972E-2</v>
      </c>
      <c r="F34" s="24"/>
      <c r="G34" s="24"/>
      <c r="H34" s="24"/>
      <c r="I34" s="24"/>
    </row>
    <row r="38" spans="1:13" ht="15.75" x14ac:dyDescent="0.25">
      <c r="A38" s="1" t="s">
        <v>30</v>
      </c>
    </row>
    <row r="39" spans="1:13" x14ac:dyDescent="0.25">
      <c r="A39" s="2"/>
    </row>
    <row r="40" spans="1:13" ht="75" x14ac:dyDescent="0.25">
      <c r="A40" s="3" t="s">
        <v>0</v>
      </c>
      <c r="B40" s="3" t="s">
        <v>1</v>
      </c>
      <c r="C40" s="3" t="s">
        <v>2</v>
      </c>
      <c r="D40" s="4" t="s">
        <v>3</v>
      </c>
      <c r="E40" s="3" t="s">
        <v>4</v>
      </c>
      <c r="F40" s="5"/>
      <c r="G40" s="5"/>
      <c r="H40" s="5"/>
      <c r="I40" s="5"/>
    </row>
    <row r="41" spans="1:13" ht="18" x14ac:dyDescent="0.35">
      <c r="A41" s="6" t="s">
        <v>5</v>
      </c>
      <c r="B41" s="6" t="s">
        <v>6</v>
      </c>
      <c r="C41" s="7" t="s">
        <v>31</v>
      </c>
      <c r="D41" s="9" t="s">
        <v>8</v>
      </c>
      <c r="E41" s="9" t="s">
        <v>9</v>
      </c>
      <c r="F41" s="22"/>
      <c r="G41" s="22"/>
      <c r="H41" s="22"/>
      <c r="I41" s="22"/>
      <c r="K41" s="26" t="s">
        <v>10</v>
      </c>
      <c r="M41" s="25" t="s">
        <v>25</v>
      </c>
    </row>
    <row r="42" spans="1:13" x14ac:dyDescent="0.25">
      <c r="A42" s="10"/>
      <c r="B42" s="11"/>
      <c r="C42" s="11"/>
      <c r="D42" s="11"/>
      <c r="E42" s="11"/>
      <c r="F42" s="11"/>
    </row>
    <row r="43" spans="1:13" x14ac:dyDescent="0.25">
      <c r="A43" s="12" t="s">
        <v>11</v>
      </c>
      <c r="B43" s="12">
        <v>17.5</v>
      </c>
      <c r="C43" s="13">
        <f>M43/1.9</f>
        <v>6.3157894736842113E-3</v>
      </c>
      <c r="D43" s="13">
        <v>4.9707879999999998</v>
      </c>
      <c r="E43" s="14">
        <f>$C43*$D43*EXP(-E$52*$B43)</f>
        <v>3.5960568890968665E-2</v>
      </c>
      <c r="F43" s="15"/>
      <c r="G43" s="15"/>
      <c r="H43" s="15"/>
      <c r="I43" s="15"/>
      <c r="K43" s="15">
        <f>B43*E43</f>
        <v>0.62930995559195169</v>
      </c>
      <c r="M43" s="13">
        <v>1.2E-2</v>
      </c>
    </row>
    <row r="44" spans="1:13" x14ac:dyDescent="0.25">
      <c r="A44" s="12" t="s">
        <v>12</v>
      </c>
      <c r="B44" s="12">
        <v>22.5</v>
      </c>
      <c r="C44" s="13">
        <f t="shared" ref="C44:C48" si="4">M44/1.9</f>
        <v>2.4210526315789474E-2</v>
      </c>
      <c r="D44" s="13">
        <v>4.9642340000000003</v>
      </c>
      <c r="E44" s="14">
        <f>$C44*$D44*EXP(-E$52*$B44)</f>
        <v>0.14311322284228906</v>
      </c>
      <c r="F44" s="15"/>
      <c r="G44" s="15"/>
      <c r="H44" s="15"/>
      <c r="I44" s="15"/>
      <c r="K44" s="15">
        <f t="shared" ref="K44:K49" si="5">B44*E44</f>
        <v>3.2200475139515037</v>
      </c>
      <c r="M44" s="13">
        <v>4.5999999999999999E-2</v>
      </c>
    </row>
    <row r="45" spans="1:13" x14ac:dyDescent="0.25">
      <c r="A45" s="12" t="s">
        <v>13</v>
      </c>
      <c r="B45" s="12">
        <v>27.5</v>
      </c>
      <c r="C45" s="13">
        <f t="shared" si="4"/>
        <v>4.5263157894736838E-2</v>
      </c>
      <c r="D45" s="13">
        <v>4.9573090000000004</v>
      </c>
      <c r="E45" s="14">
        <f>$C45*$D45*EXP(-E$52*$B45)</f>
        <v>0.27775618998725776</v>
      </c>
      <c r="F45" s="15"/>
      <c r="G45" s="15"/>
      <c r="H45" s="15"/>
      <c r="I45" s="15"/>
      <c r="K45" s="15">
        <f t="shared" si="5"/>
        <v>7.6382952246495881</v>
      </c>
      <c r="M45" s="13">
        <v>8.5999999999999993E-2</v>
      </c>
    </row>
    <row r="46" spans="1:13" x14ac:dyDescent="0.25">
      <c r="A46" s="12" t="s">
        <v>14</v>
      </c>
      <c r="B46" s="12">
        <v>32.5</v>
      </c>
      <c r="C46" s="13">
        <f t="shared" si="4"/>
        <v>5.2105263157894745E-2</v>
      </c>
      <c r="D46" s="13">
        <v>4.949884</v>
      </c>
      <c r="E46" s="14">
        <f>$C46*$D46*EXP(-E$52*$B46)</f>
        <v>0.331893800305265</v>
      </c>
      <c r="F46" s="15"/>
      <c r="G46" s="15"/>
      <c r="H46" s="15"/>
      <c r="I46" s="15"/>
      <c r="K46" s="15">
        <f t="shared" si="5"/>
        <v>10.786548509921113</v>
      </c>
      <c r="M46" s="13">
        <v>9.9000000000000005E-2</v>
      </c>
    </row>
    <row r="47" spans="1:13" x14ac:dyDescent="0.25">
      <c r="A47" s="12" t="s">
        <v>15</v>
      </c>
      <c r="B47" s="12">
        <v>37.5</v>
      </c>
      <c r="C47" s="13">
        <f t="shared" si="4"/>
        <v>2.6315789473684213E-2</v>
      </c>
      <c r="D47" s="13">
        <v>4.938841</v>
      </c>
      <c r="E47" s="14">
        <f>$C47*$D47*EXP(-E$52*$B47)</f>
        <v>0.17386557145880541</v>
      </c>
      <c r="F47" s="15"/>
      <c r="G47" s="15"/>
      <c r="H47" s="15"/>
      <c r="I47" s="15"/>
      <c r="K47" s="15">
        <f t="shared" si="5"/>
        <v>6.5199589297052025</v>
      </c>
      <c r="M47" s="13">
        <v>0.05</v>
      </c>
    </row>
    <row r="48" spans="1:13" x14ac:dyDescent="0.25">
      <c r="A48" s="12" t="s">
        <v>16</v>
      </c>
      <c r="B48" s="12">
        <v>42.5</v>
      </c>
      <c r="C48" s="13">
        <f t="shared" si="4"/>
        <v>5.2631578947368429E-3</v>
      </c>
      <c r="D48" s="13">
        <v>4.9207989999999997</v>
      </c>
      <c r="E48" s="14">
        <f>$C48*$D48*EXP(-E$52*$B48)</f>
        <v>3.6016689195780785E-2</v>
      </c>
      <c r="F48" s="15"/>
      <c r="G48" s="15"/>
      <c r="H48" s="15"/>
      <c r="I48" s="15"/>
      <c r="K48" s="15">
        <f t="shared" si="5"/>
        <v>1.5307092908206834</v>
      </c>
      <c r="M48" s="13">
        <v>0.01</v>
      </c>
    </row>
    <row r="49" spans="1:13" x14ac:dyDescent="0.25">
      <c r="A49" s="12" t="s">
        <v>17</v>
      </c>
      <c r="B49" s="12">
        <v>47.5</v>
      </c>
      <c r="C49" s="13">
        <f>M49/1.9</f>
        <v>5.263157894736842E-4</v>
      </c>
      <c r="D49" s="13">
        <v>4.8924250000000002</v>
      </c>
      <c r="E49" s="14">
        <f>$C49*$D49*EXP(-E$52*$B49)</f>
        <v>3.7225621594163668E-3</v>
      </c>
      <c r="F49" s="15"/>
      <c r="G49" s="15"/>
      <c r="H49" s="15"/>
      <c r="I49" s="15"/>
      <c r="K49" s="15">
        <f t="shared" si="5"/>
        <v>0.17682170257227742</v>
      </c>
      <c r="M49" s="13">
        <v>1E-3</v>
      </c>
    </row>
    <row r="50" spans="1:13" x14ac:dyDescent="0.25">
      <c r="A50" s="10"/>
      <c r="B50" s="11"/>
      <c r="C50" s="11"/>
      <c r="D50" s="11"/>
      <c r="E50" s="11"/>
    </row>
    <row r="51" spans="1:13" x14ac:dyDescent="0.25">
      <c r="A51" s="10"/>
      <c r="B51" s="16" t="s">
        <v>18</v>
      </c>
      <c r="C51" s="17">
        <f>SUMPRODUCT(C43:C49,D43:D49)</f>
        <v>0.79232303947368432</v>
      </c>
      <c r="D51" s="18" t="s">
        <v>19</v>
      </c>
      <c r="E51" s="23">
        <f>SUM(E43:E49)</f>
        <v>1.002328604839783</v>
      </c>
      <c r="F51" s="23"/>
      <c r="G51" s="23"/>
      <c r="H51" s="23"/>
      <c r="I51" s="23"/>
      <c r="K51" s="15">
        <f>SUM(K43:K49)</f>
        <v>30.501691127212322</v>
      </c>
    </row>
    <row r="52" spans="1:13" x14ac:dyDescent="0.25">
      <c r="A52" s="10"/>
      <c r="B52" s="16" t="s">
        <v>22</v>
      </c>
      <c r="C52" s="20">
        <v>30</v>
      </c>
      <c r="D52" s="18" t="s">
        <v>20</v>
      </c>
      <c r="E52" s="23">
        <f>LN(C51)/C52</f>
        <v>-7.7595364068014086E-3</v>
      </c>
      <c r="F52" s="24"/>
      <c r="G52" s="24"/>
      <c r="H52" s="24"/>
      <c r="I52" s="24"/>
    </row>
  </sheetData>
  <mergeCells count="3">
    <mergeCell ref="F4:I4"/>
    <mergeCell ref="F23:I23"/>
    <mergeCell ref="F41:I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Estados</vt:lpstr>
      <vt:lpstr>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Emilly Alves</dc:creator>
  <cp:lastModifiedBy>Emilly Alves</cp:lastModifiedBy>
  <dcterms:created xsi:type="dcterms:W3CDTF">2022-03-11T15:41:59Z</dcterms:created>
  <dcterms:modified xsi:type="dcterms:W3CDTF">2022-03-11T22:30:40Z</dcterms:modified>
</cp:coreProperties>
</file>