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5146403124f8/Documentos/UnB/Semestre 7/demografia/"/>
    </mc:Choice>
  </mc:AlternateContent>
  <xr:revisionPtr revIDLastSave="420" documentId="8_{0A713880-EEF1-4F9C-93F0-11A7F5D6FD15}" xr6:coauthVersionLast="47" xr6:coauthVersionMax="47" xr10:uidLastSave="{1C4C8D01-D616-418C-BD76-DE2F9722C4CB}"/>
  <bookViews>
    <workbookView xWindow="-120" yWindow="-120" windowWidth="20730" windowHeight="11160" xr2:uid="{23204D0F-84CE-4683-BEC8-2B0E4AC74873}"/>
  </bookViews>
  <sheets>
    <sheet name="Estados" sheetId="1" r:id="rId1"/>
    <sheet name="Paises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K44" i="2"/>
  <c r="K45" i="2"/>
  <c r="K46" i="2"/>
  <c r="K47" i="2"/>
  <c r="K48" i="2"/>
  <c r="K49" i="2"/>
  <c r="K43" i="2"/>
  <c r="G44" i="2"/>
  <c r="G45" i="2"/>
  <c r="G46" i="2"/>
  <c r="G47" i="2"/>
  <c r="G48" i="2"/>
  <c r="G49" i="2"/>
  <c r="G43" i="2"/>
  <c r="G52" i="2"/>
  <c r="F44" i="2"/>
  <c r="F45" i="2"/>
  <c r="F46" i="2"/>
  <c r="F47" i="2"/>
  <c r="F48" i="2"/>
  <c r="F49" i="2"/>
  <c r="F43" i="2"/>
  <c r="F52" i="2"/>
  <c r="F34" i="2"/>
  <c r="F27" i="2" s="1"/>
  <c r="K27" i="2" s="1"/>
  <c r="I15" i="2"/>
  <c r="I6" i="2" s="1"/>
  <c r="F15" i="2"/>
  <c r="E25" i="2"/>
  <c r="C26" i="2"/>
  <c r="C27" i="2"/>
  <c r="C28" i="2"/>
  <c r="C29" i="2"/>
  <c r="C30" i="2"/>
  <c r="C31" i="2"/>
  <c r="C25" i="2"/>
  <c r="C43" i="2"/>
  <c r="C44" i="2"/>
  <c r="C45" i="2"/>
  <c r="C46" i="2"/>
  <c r="C47" i="2"/>
  <c r="C48" i="2"/>
  <c r="C49" i="2"/>
  <c r="C12" i="2"/>
  <c r="C11" i="2"/>
  <c r="C10" i="2"/>
  <c r="C9" i="2"/>
  <c r="C8" i="2"/>
  <c r="C7" i="2"/>
  <c r="C6" i="2"/>
  <c r="G51" i="2" l="1"/>
  <c r="F51" i="2"/>
  <c r="F25" i="2"/>
  <c r="K25" i="2" s="1"/>
  <c r="F30" i="2"/>
  <c r="K30" i="2" s="1"/>
  <c r="F29" i="2"/>
  <c r="K29" i="2" s="1"/>
  <c r="F26" i="2"/>
  <c r="K26" i="2" s="1"/>
  <c r="F31" i="2"/>
  <c r="K31" i="2" s="1"/>
  <c r="F28" i="2"/>
  <c r="K28" i="2" s="1"/>
  <c r="C51" i="2"/>
  <c r="E52" i="2" s="1"/>
  <c r="E43" i="2" s="1"/>
  <c r="C33" i="2"/>
  <c r="E34" i="2" s="1"/>
  <c r="F33" i="2" l="1"/>
  <c r="E27" i="2"/>
  <c r="E26" i="2"/>
  <c r="E28" i="2"/>
  <c r="E31" i="2"/>
  <c r="E29" i="2"/>
  <c r="E30" i="2"/>
  <c r="E47" i="2"/>
  <c r="E46" i="2"/>
  <c r="E45" i="2"/>
  <c r="E44" i="2"/>
  <c r="E49" i="2"/>
  <c r="E48" i="2"/>
  <c r="K33" i="2" l="1"/>
  <c r="E33" i="2"/>
  <c r="K51" i="2"/>
  <c r="E51" i="2"/>
  <c r="C31" i="1" l="1"/>
  <c r="E32" i="1" s="1"/>
  <c r="C14" i="1"/>
  <c r="E15" i="1" s="1"/>
  <c r="E9" i="1" l="1"/>
  <c r="E10" i="1"/>
  <c r="E11" i="1"/>
  <c r="E12" i="1"/>
  <c r="E8" i="1"/>
  <c r="E7" i="1"/>
  <c r="E25" i="1"/>
  <c r="E26" i="1"/>
  <c r="E27" i="1"/>
  <c r="E28" i="1"/>
  <c r="E29" i="1"/>
  <c r="E23" i="1"/>
  <c r="E24" i="1"/>
  <c r="C14" i="2"/>
  <c r="E15" i="2" s="1"/>
  <c r="E7" i="2" l="1"/>
  <c r="E11" i="2"/>
  <c r="E6" i="2"/>
  <c r="E12" i="2"/>
  <c r="E10" i="2"/>
  <c r="E9" i="2"/>
  <c r="E8" i="2"/>
  <c r="E14" i="1"/>
  <c r="F15" i="1" s="1"/>
  <c r="E31" i="1"/>
  <c r="F32" i="1" s="1"/>
  <c r="F23" i="1" l="1"/>
  <c r="F25" i="1"/>
  <c r="K25" i="1" s="1"/>
  <c r="E14" i="2"/>
  <c r="F10" i="2" s="1"/>
  <c r="F7" i="1"/>
  <c r="K7" i="1" s="1"/>
  <c r="F8" i="1"/>
  <c r="K8" i="1" s="1"/>
  <c r="F9" i="1"/>
  <c r="K9" i="1" s="1"/>
  <c r="F6" i="1"/>
  <c r="K6" i="1" s="1"/>
  <c r="F10" i="1"/>
  <c r="K10" i="1" s="1"/>
  <c r="F11" i="1"/>
  <c r="K11" i="1" s="1"/>
  <c r="F12" i="1"/>
  <c r="K12" i="1" s="1"/>
  <c r="F26" i="1"/>
  <c r="K26" i="1" s="1"/>
  <c r="F27" i="1"/>
  <c r="K27" i="1" s="1"/>
  <c r="F28" i="1"/>
  <c r="K28" i="1" s="1"/>
  <c r="F29" i="1"/>
  <c r="K29" i="1" s="1"/>
  <c r="F24" i="1"/>
  <c r="K24" i="1" s="1"/>
  <c r="K14" i="1" l="1"/>
  <c r="F12" i="2"/>
  <c r="F7" i="2"/>
  <c r="F11" i="2"/>
  <c r="F6" i="2"/>
  <c r="F8" i="2"/>
  <c r="F9" i="2"/>
  <c r="F14" i="1"/>
  <c r="F31" i="1"/>
  <c r="K23" i="1"/>
  <c r="K31" i="1" s="1"/>
  <c r="F14" i="2" l="1"/>
  <c r="G15" i="2" s="1"/>
  <c r="G6" i="2" s="1"/>
  <c r="G12" i="2" l="1"/>
  <c r="G7" i="2"/>
  <c r="G11" i="2"/>
  <c r="G9" i="2"/>
  <c r="G8" i="2"/>
  <c r="G10" i="2"/>
  <c r="G14" i="2" l="1"/>
  <c r="H15" i="2" s="1"/>
  <c r="H11" i="2" s="1"/>
  <c r="H12" i="2" l="1"/>
  <c r="H8" i="2"/>
  <c r="H6" i="2"/>
  <c r="H10" i="2"/>
  <c r="H7" i="2"/>
  <c r="H9" i="2"/>
  <c r="H14" i="2" l="1"/>
  <c r="I8" i="2"/>
  <c r="K8" i="2" s="1"/>
  <c r="I12" i="2"/>
  <c r="K12" i="2" s="1"/>
  <c r="I11" i="2"/>
  <c r="K11" i="2" s="1"/>
  <c r="I7" i="2"/>
  <c r="K7" i="2" s="1"/>
  <c r="I9" i="2"/>
  <c r="K9" i="2" s="1"/>
  <c r="I10" i="2"/>
  <c r="K10" i="2" s="1"/>
  <c r="K6" i="2" l="1"/>
  <c r="K14" i="2" s="1"/>
  <c r="I14" i="2"/>
</calcChain>
</file>

<file path=xl/sharedStrings.xml><?xml version="1.0" encoding="utf-8"?>
<sst xmlns="http://schemas.openxmlformats.org/spreadsheetml/2006/main" count="119" uniqueCount="33">
  <si>
    <t>Age group</t>
  </si>
  <si>
    <t>Mid-point</t>
  </si>
  <si>
    <t>Female age-specific fertility rate</t>
  </si>
  <si>
    <t>Life table person years</t>
  </si>
  <si>
    <t>Lotka calculation</t>
  </si>
  <si>
    <t>x - x+4</t>
  </si>
  <si>
    <t>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</si>
  <si>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/2.01</t>
    </r>
  </si>
  <si>
    <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</si>
  <si>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.exp{-ra}</t>
    </r>
  </si>
  <si>
    <t>T</t>
  </si>
  <si>
    <t>15-19</t>
  </si>
  <si>
    <t>20-24</t>
  </si>
  <si>
    <t>25-29</t>
  </si>
  <si>
    <t>30-34</t>
  </si>
  <si>
    <t>35-39</t>
  </si>
  <si>
    <t>40-44</t>
  </si>
  <si>
    <t>45-49</t>
  </si>
  <si>
    <t xml:space="preserve">NRR = </t>
  </si>
  <si>
    <t>Lotka sum</t>
  </si>
  <si>
    <t>r estimate</t>
  </si>
  <si>
    <t>Pará</t>
  </si>
  <si>
    <r>
      <t xml:space="preserve">T </t>
    </r>
    <r>
      <rPr>
        <sz val="11"/>
        <color theme="1"/>
        <rFont val="Calibri"/>
        <family val="2"/>
      </rPr>
      <t xml:space="preserve">≈ </t>
    </r>
  </si>
  <si>
    <t>Pernambuco</t>
  </si>
  <si>
    <t>Togo</t>
  </si>
  <si>
    <t>nfx</t>
  </si>
  <si>
    <t>Lotka calculation  1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</si>
  <si>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1.96</t>
    </r>
  </si>
  <si>
    <t>Ecuador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</si>
  <si>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</t>
    </r>
  </si>
  <si>
    <t>Grecia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</si>
  <si>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</t>
    </r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</si>
  <si>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/1.92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</si>
</sst>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71" formatCode="General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/>
    <xf numFmtId="0" fontId="9" fillId="0" borderId="0"/>
    <xf numFmtId="0" fontId="9" fillId="0" borderId="0"/>
    <xf numFmtId="171" fontId="10" fillId="0" borderId="0"/>
    <xf numFmtId="0" fontId="7" fillId="0" borderId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left" vertical="top"/>
    </xf>
    <xf numFmtId="0" fontId="3" fillId="0" borderId="0" xfId="0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/>
    </xf>
    <xf numFmtId="165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7">
    <cellStyle name="Normal" xfId="0" builtinId="0"/>
    <cellStyle name="Normal 16 2" xfId="2" xr:uid="{1F232DCD-D4A3-475D-847B-5847C7A579A6}"/>
    <cellStyle name="Normal 2" xfId="3" xr:uid="{416F60FB-2BB7-4201-AB64-D2FBAA8A144A}"/>
    <cellStyle name="Normal 3" xfId="4" xr:uid="{71A61335-D8F0-4F63-AC2C-14C59C1A6CFF}"/>
    <cellStyle name="Normal 4" xfId="1" xr:uid="{86F3C388-A049-499B-B34A-07EA4CD25E2C}"/>
    <cellStyle name="Normal 6" xfId="5" xr:uid="{B3BF8F55-8E37-48EC-B069-895053DEAF22}"/>
    <cellStyle name="Percent 2" xfId="6" xr:uid="{576BC798-C5D7-486F-8FBE-3CB3C817A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BBB2-74CE-4910-BC8A-8532875D1C25}">
  <dimension ref="A1:P37"/>
  <sheetViews>
    <sheetView tabSelected="1" workbookViewId="0">
      <selection activeCell="O6" sqref="O6:O14"/>
    </sheetView>
  </sheetViews>
  <sheetFormatPr defaultRowHeight="15" x14ac:dyDescent="0.25"/>
  <sheetData>
    <row r="1" spans="1:11" ht="15.75" x14ac:dyDescent="0.25">
      <c r="A1" s="1" t="s">
        <v>21</v>
      </c>
    </row>
    <row r="2" spans="1:11" x14ac:dyDescent="0.25">
      <c r="A2" s="2"/>
    </row>
    <row r="3" spans="1:11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>
        <v>2</v>
      </c>
      <c r="G3" s="5"/>
      <c r="H3" s="5"/>
      <c r="I3" s="5"/>
    </row>
    <row r="4" spans="1:11" ht="18" x14ac:dyDescent="0.35">
      <c r="A4" s="6" t="s">
        <v>5</v>
      </c>
      <c r="B4" s="6" t="s">
        <v>6</v>
      </c>
      <c r="C4" s="7" t="s">
        <v>7</v>
      </c>
      <c r="D4" s="8" t="s">
        <v>8</v>
      </c>
      <c r="E4" s="27" t="s">
        <v>9</v>
      </c>
      <c r="F4" s="27"/>
      <c r="G4" s="26"/>
      <c r="H4" s="26"/>
      <c r="I4" s="26"/>
      <c r="K4" s="25" t="s">
        <v>10</v>
      </c>
    </row>
    <row r="5" spans="1:11" x14ac:dyDescent="0.25">
      <c r="A5" s="10"/>
      <c r="B5" s="11"/>
      <c r="C5" s="11"/>
      <c r="D5" s="11"/>
      <c r="E5" s="11"/>
      <c r="F5" s="11"/>
    </row>
    <row r="6" spans="1:11" x14ac:dyDescent="0.25">
      <c r="A6" s="12" t="s">
        <v>11</v>
      </c>
      <c r="B6" s="12">
        <v>17.5</v>
      </c>
      <c r="C6" s="13">
        <v>4.9299999999999997E-2</v>
      </c>
      <c r="D6" s="13">
        <v>4.8700999999999999</v>
      </c>
      <c r="E6" s="14">
        <f>$C6*$D6*EXP(-E$15*$B6)</f>
        <v>0.23622191114415864</v>
      </c>
      <c r="F6" s="15">
        <f>$C6*$D6*EXP(-F$15*$B6)</f>
        <v>0.23595710118384217</v>
      </c>
      <c r="G6" s="15"/>
      <c r="H6" s="15"/>
      <c r="I6" s="15"/>
      <c r="K6" s="15">
        <f>B6*F6</f>
        <v>4.1292492707172377</v>
      </c>
    </row>
    <row r="7" spans="1:11" x14ac:dyDescent="0.25">
      <c r="A7" s="12" t="s">
        <v>12</v>
      </c>
      <c r="B7" s="12">
        <v>22.5</v>
      </c>
      <c r="C7" s="13">
        <v>6.7860000000000004E-2</v>
      </c>
      <c r="D7" s="13">
        <v>4.84877</v>
      </c>
      <c r="E7" s="14">
        <f t="shared" ref="E7:F12" si="0">$C7*$D7*EXP(-E$15*$B7)</f>
        <v>0.32222731855532089</v>
      </c>
      <c r="F7" s="15">
        <f t="shared" si="0"/>
        <v>0.32176296220466555</v>
      </c>
      <c r="G7" s="15"/>
      <c r="H7" s="15"/>
      <c r="I7" s="15"/>
      <c r="K7" s="15">
        <f t="shared" ref="K7:K12" si="1">B7*F7</f>
        <v>7.2396666496049749</v>
      </c>
    </row>
    <row r="8" spans="1:11" x14ac:dyDescent="0.25">
      <c r="A8" s="12" t="s">
        <v>13</v>
      </c>
      <c r="B8" s="12">
        <v>27.5</v>
      </c>
      <c r="C8" s="13">
        <v>4.7399999999999998E-2</v>
      </c>
      <c r="D8" s="13">
        <v>4.8229600000000001</v>
      </c>
      <c r="E8" s="14">
        <f t="shared" si="0"/>
        <v>0.22283861835043489</v>
      </c>
      <c r="F8" s="15">
        <f t="shared" si="0"/>
        <v>0.22244619025377391</v>
      </c>
      <c r="G8" s="15"/>
      <c r="H8" s="15"/>
      <c r="I8" s="15"/>
      <c r="K8" s="15">
        <f t="shared" si="1"/>
        <v>6.1172702319787824</v>
      </c>
    </row>
    <row r="9" spans="1:11" x14ac:dyDescent="0.25">
      <c r="A9" s="12" t="s">
        <v>14</v>
      </c>
      <c r="B9" s="12">
        <v>32.5</v>
      </c>
      <c r="C9" s="13">
        <v>2.7799999999999998E-2</v>
      </c>
      <c r="D9" s="13">
        <v>4.7904600000000004</v>
      </c>
      <c r="E9" s="14">
        <f t="shared" si="0"/>
        <v>0.12921174950556508</v>
      </c>
      <c r="F9" s="15">
        <f t="shared" si="0"/>
        <v>0.12894287306908919</v>
      </c>
      <c r="G9" s="15"/>
      <c r="H9" s="15"/>
      <c r="I9" s="15"/>
      <c r="K9" s="15">
        <f t="shared" si="1"/>
        <v>4.1906433747453988</v>
      </c>
    </row>
    <row r="10" spans="1:11" x14ac:dyDescent="0.25">
      <c r="A10" s="12" t="s">
        <v>15</v>
      </c>
      <c r="B10" s="12">
        <v>37.5</v>
      </c>
      <c r="C10" s="13">
        <v>1.41E-2</v>
      </c>
      <c r="D10" s="13">
        <v>4.7461700000000002</v>
      </c>
      <c r="E10" s="14">
        <f t="shared" si="0"/>
        <v>6.4628478616588242E-2</v>
      </c>
      <c r="F10" s="15">
        <f t="shared" si="0"/>
        <v>6.4473328176212458E-2</v>
      </c>
      <c r="G10" s="15"/>
      <c r="H10" s="15"/>
      <c r="I10" s="15"/>
      <c r="K10" s="15">
        <f t="shared" si="1"/>
        <v>2.4177498066079672</v>
      </c>
    </row>
    <row r="11" spans="1:11" x14ac:dyDescent="0.25">
      <c r="A11" s="12" t="s">
        <v>16</v>
      </c>
      <c r="B11" s="12">
        <v>42.5</v>
      </c>
      <c r="C11" s="13">
        <v>5.0000000000000001E-3</v>
      </c>
      <c r="D11" s="13">
        <v>4.6870099999999999</v>
      </c>
      <c r="E11" s="14">
        <f t="shared" si="0"/>
        <v>2.2527290100465946E-2</v>
      </c>
      <c r="F11" s="15">
        <f t="shared" si="0"/>
        <v>2.246600905943634E-2</v>
      </c>
      <c r="G11" s="15"/>
      <c r="H11" s="15"/>
      <c r="I11" s="15"/>
      <c r="K11" s="15">
        <f t="shared" si="1"/>
        <v>0.9548053850260444</v>
      </c>
    </row>
    <row r="12" spans="1:11" x14ac:dyDescent="0.25">
      <c r="A12" s="12" t="s">
        <v>17</v>
      </c>
      <c r="B12" s="12">
        <v>47.5</v>
      </c>
      <c r="C12" s="13">
        <v>8.9999999999999998E-4</v>
      </c>
      <c r="D12" s="13">
        <v>4.6027500000000003</v>
      </c>
      <c r="E12" s="14">
        <f t="shared" si="0"/>
        <v>3.9635514570025756E-3</v>
      </c>
      <c r="F12" s="15">
        <f t="shared" si="0"/>
        <v>3.9515028508892895E-3</v>
      </c>
      <c r="G12" s="15"/>
      <c r="H12" s="15"/>
      <c r="I12" s="15"/>
      <c r="K12" s="15">
        <f t="shared" si="1"/>
        <v>0.18769638541724126</v>
      </c>
    </row>
    <row r="13" spans="1:11" x14ac:dyDescent="0.25">
      <c r="A13" s="10"/>
      <c r="B13" s="11"/>
      <c r="C13" s="11"/>
      <c r="D13" s="11"/>
      <c r="E13" s="11"/>
    </row>
    <row r="14" spans="1:11" x14ac:dyDescent="0.25">
      <c r="A14" s="10"/>
      <c r="B14" s="16" t="s">
        <v>18</v>
      </c>
      <c r="C14" s="17">
        <f>SUMPRODUCT(C6:C12,D6:D12)</f>
        <v>1.0254150762000001</v>
      </c>
      <c r="D14" s="18" t="s">
        <v>19</v>
      </c>
      <c r="E14" s="19">
        <f>SUM(E6:E12)</f>
        <v>1.0016189177295363</v>
      </c>
      <c r="F14" s="19">
        <f>SUM(F6:F12)</f>
        <v>0.99999996679790892</v>
      </c>
      <c r="G14" s="19"/>
      <c r="H14" s="19"/>
      <c r="K14" s="15">
        <f>SUM(K6:K12)</f>
        <v>25.237081104097648</v>
      </c>
    </row>
    <row r="15" spans="1:11" x14ac:dyDescent="0.25">
      <c r="A15" s="10"/>
      <c r="B15" s="16" t="s">
        <v>22</v>
      </c>
      <c r="C15" s="20">
        <v>27</v>
      </c>
      <c r="D15" s="18" t="s">
        <v>20</v>
      </c>
      <c r="E15" s="19">
        <f>LN(C14)/C15</f>
        <v>9.2953640776018967E-4</v>
      </c>
      <c r="F15" s="21">
        <f>E15*LN($C$14)/(LN($C$14)-E14+1)</f>
        <v>9.9363074030678106E-4</v>
      </c>
      <c r="G15" s="21"/>
      <c r="H15" s="21"/>
    </row>
    <row r="18" spans="1:16" ht="15.75" x14ac:dyDescent="0.25">
      <c r="A18" s="1" t="s">
        <v>23</v>
      </c>
    </row>
    <row r="19" spans="1:16" x14ac:dyDescent="0.25">
      <c r="A19" s="2"/>
    </row>
    <row r="20" spans="1:16" ht="75" x14ac:dyDescent="0.25">
      <c r="A20" s="3" t="s">
        <v>0</v>
      </c>
      <c r="B20" s="3" t="s">
        <v>1</v>
      </c>
      <c r="C20" s="3" t="s">
        <v>2</v>
      </c>
      <c r="D20" s="4" t="s">
        <v>3</v>
      </c>
      <c r="E20" s="3" t="s">
        <v>26</v>
      </c>
      <c r="F20" s="5">
        <v>2</v>
      </c>
      <c r="G20" s="5"/>
      <c r="H20" s="5"/>
      <c r="I20" s="5"/>
    </row>
    <row r="21" spans="1:16" ht="18" x14ac:dyDescent="0.35">
      <c r="A21" s="6" t="s">
        <v>5</v>
      </c>
      <c r="B21" s="6" t="s">
        <v>6</v>
      </c>
      <c r="C21" s="7" t="s">
        <v>32</v>
      </c>
      <c r="D21" s="8" t="s">
        <v>8</v>
      </c>
      <c r="E21" s="27" t="s">
        <v>9</v>
      </c>
      <c r="F21" s="27"/>
      <c r="G21" s="28"/>
      <c r="H21" s="28"/>
      <c r="I21" s="28"/>
      <c r="K21" s="25" t="s">
        <v>10</v>
      </c>
    </row>
    <row r="22" spans="1:16" x14ac:dyDescent="0.25">
      <c r="A22" s="10"/>
      <c r="B22" s="11"/>
      <c r="C22" s="11"/>
      <c r="D22" s="11"/>
      <c r="E22" s="11"/>
      <c r="F22" s="11"/>
    </row>
    <row r="23" spans="1:16" x14ac:dyDescent="0.25">
      <c r="A23" s="12" t="s">
        <v>11</v>
      </c>
      <c r="B23" s="12">
        <v>17.5</v>
      </c>
      <c r="C23" s="13">
        <v>3.73E-2</v>
      </c>
      <c r="D23" s="13">
        <v>4.8844900000000004</v>
      </c>
      <c r="E23" s="14">
        <f>$C23*$D23*EXP(-E$32*$B23)</f>
        <v>0.1943694058861222</v>
      </c>
      <c r="F23" s="15">
        <f>$C23*$D23*EXP(-F$32*$B23)</f>
        <v>0.19479793333485151</v>
      </c>
      <c r="G23" s="15"/>
      <c r="H23" s="15"/>
      <c r="I23" s="15"/>
      <c r="K23" s="15">
        <f>B23*F23</f>
        <v>3.4089638333599015</v>
      </c>
    </row>
    <row r="24" spans="1:16" x14ac:dyDescent="0.25">
      <c r="A24" s="12" t="s">
        <v>12</v>
      </c>
      <c r="B24" s="12">
        <v>22.5</v>
      </c>
      <c r="C24" s="13">
        <v>5.3999999999999999E-2</v>
      </c>
      <c r="D24" s="13">
        <v>4.8685900000000002</v>
      </c>
      <c r="E24" s="14">
        <f t="shared" ref="E24:F29" si="2">$C24*$D24*EXP(-E$32*$B24)</f>
        <v>0.28570993465050915</v>
      </c>
      <c r="F24" s="15">
        <f t="shared" si="2"/>
        <v>0.28652006936209745</v>
      </c>
      <c r="G24" s="15"/>
      <c r="H24" s="15"/>
      <c r="I24" s="15"/>
      <c r="K24" s="15">
        <f t="shared" ref="K24:K29" si="3">B24*F24</f>
        <v>6.4467015606471927</v>
      </c>
      <c r="N24" s="15"/>
    </row>
    <row r="25" spans="1:16" x14ac:dyDescent="0.25">
      <c r="A25" s="12" t="s">
        <v>13</v>
      </c>
      <c r="B25" s="12">
        <v>27.5</v>
      </c>
      <c r="C25" s="13">
        <v>4.5199999999999997E-2</v>
      </c>
      <c r="D25" s="13">
        <v>4.8484299999999996</v>
      </c>
      <c r="E25" s="14">
        <f t="shared" si="2"/>
        <v>0.24260317074134732</v>
      </c>
      <c r="F25" s="15">
        <f>$C25*$D25*EXP(-F$32*$B25)</f>
        <v>0.24344420803283798</v>
      </c>
      <c r="G25" s="15"/>
      <c r="H25" s="15"/>
      <c r="I25" s="15"/>
      <c r="K25" s="15">
        <f t="shared" si="3"/>
        <v>6.6947157209030443</v>
      </c>
      <c r="N25" s="15"/>
    </row>
    <row r="26" spans="1:16" x14ac:dyDescent="0.25">
      <c r="A26" s="12" t="s">
        <v>14</v>
      </c>
      <c r="B26" s="12">
        <v>32.5</v>
      </c>
      <c r="C26" s="13">
        <v>3.0099999999999998E-2</v>
      </c>
      <c r="D26" s="13">
        <v>4.8228</v>
      </c>
      <c r="E26" s="14">
        <f t="shared" si="2"/>
        <v>0.16370094429615611</v>
      </c>
      <c r="F26" s="15">
        <f t="shared" si="2"/>
        <v>0.16437184361640139</v>
      </c>
      <c r="G26" s="15"/>
      <c r="H26" s="15"/>
      <c r="I26" s="15"/>
      <c r="K26" s="15">
        <f t="shared" si="3"/>
        <v>5.3420849175330449</v>
      </c>
    </row>
    <row r="27" spans="1:16" x14ac:dyDescent="0.25">
      <c r="A27" s="12" t="s">
        <v>15</v>
      </c>
      <c r="B27" s="12">
        <v>37.5</v>
      </c>
      <c r="C27" s="13">
        <v>1.52E-2</v>
      </c>
      <c r="D27" s="13">
        <v>4.7880700000000003</v>
      </c>
      <c r="E27" s="14">
        <f t="shared" si="2"/>
        <v>8.3602265140763132E-2</v>
      </c>
      <c r="F27" s="15">
        <f t="shared" si="2"/>
        <v>8.3997730869010509E-2</v>
      </c>
      <c r="G27" s="15"/>
      <c r="H27" s="15"/>
      <c r="I27" s="15"/>
      <c r="K27" s="15">
        <f t="shared" si="3"/>
        <v>3.1499149075878941</v>
      </c>
    </row>
    <row r="28" spans="1:16" x14ac:dyDescent="0.25">
      <c r="A28" s="12" t="s">
        <v>16</v>
      </c>
      <c r="B28" s="12">
        <v>42.5</v>
      </c>
      <c r="C28" s="13">
        <v>4.4000000000000003E-3</v>
      </c>
      <c r="D28" s="13">
        <v>4.7378299999999998</v>
      </c>
      <c r="E28" s="14">
        <f t="shared" si="2"/>
        <v>2.4393529577153846E-2</v>
      </c>
      <c r="F28" s="15">
        <f t="shared" si="2"/>
        <v>2.4524345275351821E-2</v>
      </c>
      <c r="G28" s="15"/>
      <c r="H28" s="15"/>
      <c r="I28" s="15"/>
      <c r="K28" s="15">
        <f t="shared" si="3"/>
        <v>1.0422846742024523</v>
      </c>
    </row>
    <row r="29" spans="1:16" x14ac:dyDescent="0.25">
      <c r="A29" s="12" t="s">
        <v>17</v>
      </c>
      <c r="B29" s="12">
        <v>47.5</v>
      </c>
      <c r="C29" s="13">
        <v>4.2000000000000002E-4</v>
      </c>
      <c r="D29" s="13">
        <v>4.6636699999999998</v>
      </c>
      <c r="E29" s="14">
        <f t="shared" si="2"/>
        <v>2.3347916188527552E-3</v>
      </c>
      <c r="F29" s="15">
        <f t="shared" si="2"/>
        <v>2.3487899024351193E-3</v>
      </c>
      <c r="G29" s="15"/>
      <c r="H29" s="15"/>
      <c r="I29" s="15"/>
      <c r="K29" s="15">
        <f t="shared" si="3"/>
        <v>0.11156752036566817</v>
      </c>
    </row>
    <row r="30" spans="1:16" x14ac:dyDescent="0.25">
      <c r="A30" s="10"/>
      <c r="B30" s="11"/>
      <c r="C30" s="11"/>
      <c r="D30" s="11"/>
      <c r="E30" s="11"/>
    </row>
    <row r="31" spans="1:16" x14ac:dyDescent="0.25">
      <c r="A31" s="10"/>
      <c r="B31" s="16" t="s">
        <v>18</v>
      </c>
      <c r="C31" s="17">
        <f>SUMPRODUCT(C23:C29,D23:D29)</f>
        <v>0.90499451040000001</v>
      </c>
      <c r="D31" s="18" t="s">
        <v>19</v>
      </c>
      <c r="E31" s="19">
        <f>SUM(E23:E29)</f>
        <v>0.9967140419109044</v>
      </c>
      <c r="F31" s="19">
        <f>SUM(F23:F29)</f>
        <v>1.0000049203929857</v>
      </c>
      <c r="G31" s="19"/>
      <c r="H31" s="19"/>
      <c r="K31" s="15">
        <f>SUM(K23:K29)</f>
        <v>26.196233134599197</v>
      </c>
      <c r="O31" s="13"/>
      <c r="P31" s="13"/>
    </row>
    <row r="32" spans="1:16" x14ac:dyDescent="0.25">
      <c r="A32" s="10"/>
      <c r="B32" s="16" t="s">
        <v>22</v>
      </c>
      <c r="C32" s="20">
        <v>27</v>
      </c>
      <c r="D32" s="18" t="s">
        <v>20</v>
      </c>
      <c r="E32" s="19">
        <f>LN(C31)/C32</f>
        <v>-3.6972741169245147E-3</v>
      </c>
      <c r="F32" s="21">
        <f>E32*LN($C$31)/(LN($C$31)-E31+1)</f>
        <v>-3.823118658404105E-3</v>
      </c>
      <c r="G32" s="21"/>
      <c r="H32" s="21"/>
      <c r="O32" s="13"/>
      <c r="P32" s="13"/>
    </row>
    <row r="33" spans="15:16" x14ac:dyDescent="0.25">
      <c r="O33" s="13"/>
      <c r="P33" s="13"/>
    </row>
    <row r="34" spans="15:16" x14ac:dyDescent="0.25">
      <c r="O34" s="13"/>
      <c r="P34" s="13"/>
    </row>
    <row r="35" spans="15:16" x14ac:dyDescent="0.25">
      <c r="O35" s="13"/>
      <c r="P35" s="13"/>
    </row>
    <row r="36" spans="15:16" x14ac:dyDescent="0.25">
      <c r="O36" s="13"/>
      <c r="P36" s="13"/>
    </row>
    <row r="37" spans="15:16" x14ac:dyDescent="0.25">
      <c r="O37" s="13"/>
      <c r="P37" s="13"/>
    </row>
  </sheetData>
  <mergeCells count="2">
    <mergeCell ref="E4:F4"/>
    <mergeCell ref="E21:F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6AA4-53B3-4F7B-AB35-78805B7E3448}">
  <dimension ref="A1:M52"/>
  <sheetViews>
    <sheetView topLeftCell="B35" workbookViewId="0">
      <selection activeCell="E44" sqref="E44"/>
    </sheetView>
  </sheetViews>
  <sheetFormatPr defaultRowHeight="15" x14ac:dyDescent="0.25"/>
  <cols>
    <col min="4" max="4" width="13.7109375" bestFit="1" customWidth="1"/>
  </cols>
  <sheetData>
    <row r="1" spans="1:13" ht="15.75" x14ac:dyDescent="0.25">
      <c r="A1" s="1" t="s">
        <v>24</v>
      </c>
    </row>
    <row r="2" spans="1:13" x14ac:dyDescent="0.25">
      <c r="A2" s="2"/>
    </row>
    <row r="3" spans="1:13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>
        <v>1</v>
      </c>
      <c r="G3" s="5">
        <v>2</v>
      </c>
      <c r="H3" s="5">
        <v>3</v>
      </c>
      <c r="I3" s="5">
        <v>4</v>
      </c>
    </row>
    <row r="4" spans="1:13" ht="18" x14ac:dyDescent="0.35">
      <c r="A4" s="6" t="s">
        <v>5</v>
      </c>
      <c r="B4" s="6" t="s">
        <v>6</v>
      </c>
      <c r="C4" s="7" t="s">
        <v>27</v>
      </c>
      <c r="D4" s="9" t="s">
        <v>8</v>
      </c>
      <c r="E4" s="9" t="s">
        <v>9</v>
      </c>
      <c r="F4" s="27" t="s">
        <v>9</v>
      </c>
      <c r="G4" s="27"/>
      <c r="H4" s="27"/>
      <c r="I4" s="27"/>
      <c r="K4" s="25" t="s">
        <v>10</v>
      </c>
      <c r="M4" s="24" t="s">
        <v>25</v>
      </c>
    </row>
    <row r="5" spans="1:13" x14ac:dyDescent="0.25">
      <c r="A5" s="10"/>
      <c r="B5" s="11"/>
      <c r="C5" s="11"/>
      <c r="D5" s="11"/>
      <c r="E5" s="11"/>
      <c r="F5" s="11"/>
    </row>
    <row r="6" spans="1:13" x14ac:dyDescent="0.25">
      <c r="A6" s="12" t="s">
        <v>11</v>
      </c>
      <c r="B6" s="12">
        <v>17.5</v>
      </c>
      <c r="C6" s="13">
        <f t="shared" ref="C6:C12" si="0">M6/1.96</f>
        <v>6.224489795918367E-2</v>
      </c>
      <c r="D6" s="13">
        <v>4.3305749999999996</v>
      </c>
      <c r="E6" s="14">
        <f>$C6*$D6*EXP(-E$15*$B6)</f>
        <v>0.13940718608792532</v>
      </c>
      <c r="F6" s="15">
        <f>$C6*$D6*EXP(-F$15*$B6)</f>
        <v>0.14463648245690008</v>
      </c>
      <c r="G6" s="15">
        <f>$C6*$D6*EXP(-G$15*$B6)</f>
        <v>0.14498953132666567</v>
      </c>
      <c r="H6" s="15">
        <f>$C6*$D6*EXP(-H$15*$B6)</f>
        <v>0.1450032534650203</v>
      </c>
      <c r="I6" s="15">
        <f>$C6*$D6*EXP(-I$15*$B6)</f>
        <v>0.14500375989071035</v>
      </c>
      <c r="K6" s="15">
        <f>B6*I6</f>
        <v>2.5375657980874311</v>
      </c>
      <c r="M6" s="13">
        <v>0.122</v>
      </c>
    </row>
    <row r="7" spans="1:13" x14ac:dyDescent="0.25">
      <c r="A7" s="12" t="s">
        <v>12</v>
      </c>
      <c r="B7" s="12">
        <v>22.5</v>
      </c>
      <c r="C7" s="13">
        <f t="shared" si="0"/>
        <v>0.14897959183673468</v>
      </c>
      <c r="D7" s="13">
        <v>4.2788269999999997</v>
      </c>
      <c r="E7" s="14">
        <f t="shared" ref="E7:F12" si="1">$C7*$D7*EXP(-E$15*$B7)</f>
        <v>0.27306687037275101</v>
      </c>
      <c r="F7" s="15">
        <f t="shared" si="1"/>
        <v>0.28630639134548475</v>
      </c>
      <c r="G7" s="15">
        <f t="shared" ref="G7:I12" si="2">$C7*$D7*EXP(-G$15*$B7)</f>
        <v>0.28720523428918032</v>
      </c>
      <c r="H7" s="15">
        <f t="shared" si="2"/>
        <v>0.28724018273277313</v>
      </c>
      <c r="I7" s="15">
        <f t="shared" si="2"/>
        <v>0.28724147254907689</v>
      </c>
      <c r="K7" s="15">
        <f t="shared" ref="K7:K12" si="3">B7*I7</f>
        <v>6.4629331323542303</v>
      </c>
      <c r="M7" s="13">
        <v>0.29199999999999998</v>
      </c>
    </row>
    <row r="8" spans="1:13" x14ac:dyDescent="0.25">
      <c r="A8" s="12" t="s">
        <v>13</v>
      </c>
      <c r="B8" s="12">
        <v>27.5</v>
      </c>
      <c r="C8" s="13">
        <f t="shared" si="0"/>
        <v>0.14693877551020407</v>
      </c>
      <c r="D8" s="13">
        <v>4.1848470000000004</v>
      </c>
      <c r="E8" s="14">
        <f t="shared" si="1"/>
        <v>0.21818011887021826</v>
      </c>
      <c r="F8" s="15">
        <f t="shared" si="1"/>
        <v>0.23117802239837465</v>
      </c>
      <c r="G8" s="15">
        <f t="shared" si="2"/>
        <v>0.23206538441415595</v>
      </c>
      <c r="H8" s="15">
        <f t="shared" si="2"/>
        <v>0.23209989893915245</v>
      </c>
      <c r="I8" s="15">
        <f t="shared" si="2"/>
        <v>0.23210117275900088</v>
      </c>
      <c r="K8" s="15">
        <f t="shared" si="3"/>
        <v>6.3827822508725243</v>
      </c>
      <c r="M8" s="13">
        <v>0.28799999999999998</v>
      </c>
    </row>
    <row r="9" spans="1:13" x14ac:dyDescent="0.25">
      <c r="A9" s="12" t="s">
        <v>14</v>
      </c>
      <c r="B9" s="12">
        <v>32.5</v>
      </c>
      <c r="C9" s="13">
        <f t="shared" si="0"/>
        <v>0.125</v>
      </c>
      <c r="D9" s="13">
        <v>4.0503729999999996</v>
      </c>
      <c r="E9" s="14">
        <f t="shared" si="1"/>
        <v>0.1487941556242173</v>
      </c>
      <c r="F9" s="15">
        <f t="shared" si="1"/>
        <v>0.15932597450255695</v>
      </c>
      <c r="G9" s="15">
        <f t="shared" si="2"/>
        <v>0.16004898216934954</v>
      </c>
      <c r="H9" s="15">
        <f t="shared" si="2"/>
        <v>0.16007711419415369</v>
      </c>
      <c r="I9" s="15">
        <f t="shared" si="2"/>
        <v>0.16007815247105087</v>
      </c>
      <c r="K9" s="15">
        <f t="shared" si="3"/>
        <v>5.2025399553091534</v>
      </c>
      <c r="M9" s="13">
        <v>0.245</v>
      </c>
    </row>
    <row r="10" spans="1:13" x14ac:dyDescent="0.25">
      <c r="A10" s="12" t="s">
        <v>15</v>
      </c>
      <c r="B10" s="12">
        <v>37.5</v>
      </c>
      <c r="C10" s="13">
        <f t="shared" si="0"/>
        <v>9.8979591836734701E-2</v>
      </c>
      <c r="D10" s="13">
        <v>3.8973089999999999</v>
      </c>
      <c r="E10" s="14">
        <f t="shared" si="1"/>
        <v>9.3901603313031851E-2</v>
      </c>
      <c r="F10" s="15">
        <f t="shared" si="1"/>
        <v>0.10161154572734231</v>
      </c>
      <c r="G10" s="15">
        <f t="shared" si="2"/>
        <v>0.10214377488482308</v>
      </c>
      <c r="H10" s="15">
        <f t="shared" si="2"/>
        <v>0.10216449125951436</v>
      </c>
      <c r="I10" s="15">
        <f t="shared" si="2"/>
        <v>0.10216525585555426</v>
      </c>
      <c r="K10" s="15">
        <f t="shared" si="3"/>
        <v>3.8311970945832847</v>
      </c>
      <c r="M10" s="13">
        <v>0.19400000000000001</v>
      </c>
    </row>
    <row r="11" spans="1:13" x14ac:dyDescent="0.25">
      <c r="A11" s="12" t="s">
        <v>16</v>
      </c>
      <c r="B11" s="12">
        <v>42.5</v>
      </c>
      <c r="C11" s="13">
        <f t="shared" si="0"/>
        <v>5.9693877551020416E-2</v>
      </c>
      <c r="D11" s="13">
        <v>3.7360829999999998</v>
      </c>
      <c r="E11" s="14">
        <f t="shared" si="1"/>
        <v>4.4966644693965489E-2</v>
      </c>
      <c r="F11" s="15">
        <f t="shared" si="1"/>
        <v>4.9173358707140853E-2</v>
      </c>
      <c r="G11" s="15">
        <f t="shared" si="2"/>
        <v>4.9465366564388186E-2</v>
      </c>
      <c r="H11" s="15">
        <f t="shared" si="2"/>
        <v>4.9476736725521032E-2</v>
      </c>
      <c r="I11" s="15">
        <f t="shared" si="2"/>
        <v>4.9477156379160891E-2</v>
      </c>
      <c r="K11" s="15">
        <f t="shared" si="3"/>
        <v>2.1027791461143379</v>
      </c>
      <c r="M11" s="13">
        <v>0.11700000000000001</v>
      </c>
    </row>
    <row r="12" spans="1:13" x14ac:dyDescent="0.25">
      <c r="A12" s="12" t="s">
        <v>17</v>
      </c>
      <c r="B12" s="12">
        <v>47.5</v>
      </c>
      <c r="C12" s="13">
        <f t="shared" si="0"/>
        <v>3.6224489795918365E-2</v>
      </c>
      <c r="D12" s="13">
        <v>3.5552280000000001</v>
      </c>
      <c r="E12" s="14">
        <f t="shared" si="1"/>
        <v>2.1507779695062595E-2</v>
      </c>
      <c r="F12" s="15">
        <f t="shared" si="1"/>
        <v>2.3768638733538516E-2</v>
      </c>
      <c r="G12" s="15">
        <f t="shared" si="2"/>
        <v>2.3926445299090646E-2</v>
      </c>
      <c r="H12" s="15">
        <f t="shared" si="2"/>
        <v>2.3932592170389767E-2</v>
      </c>
      <c r="I12" s="15">
        <f t="shared" si="2"/>
        <v>2.3932819044313974E-2</v>
      </c>
      <c r="K12" s="15">
        <f t="shared" si="3"/>
        <v>1.1368089046049137</v>
      </c>
      <c r="M12" s="13">
        <v>7.0999999999999994E-2</v>
      </c>
    </row>
    <row r="13" spans="1:13" x14ac:dyDescent="0.25">
      <c r="A13" s="10"/>
      <c r="B13" s="11"/>
      <c r="C13" s="11"/>
      <c r="D13" s="11"/>
      <c r="E13" s="11"/>
    </row>
    <row r="14" spans="1:13" x14ac:dyDescent="0.25">
      <c r="A14" s="10"/>
      <c r="B14" s="16" t="s">
        <v>18</v>
      </c>
      <c r="C14" s="17">
        <f>SUMPRODUCT(C6:C12,D6:D12)</f>
        <v>2.7657886734693879</v>
      </c>
      <c r="D14" s="18" t="s">
        <v>19</v>
      </c>
      <c r="E14" s="22">
        <f>SUM(E6:E12)</f>
        <v>0.93982435865717184</v>
      </c>
      <c r="F14" s="22">
        <f>SUM(F6:F12)</f>
        <v>0.99600041387133809</v>
      </c>
      <c r="G14" s="22">
        <f>SUM(G6:G12)</f>
        <v>0.99984471894765325</v>
      </c>
      <c r="H14" s="22">
        <f>SUM(H6:H12)</f>
        <v>0.9999942694865247</v>
      </c>
      <c r="I14" s="22">
        <f>SUM(I6:I12)</f>
        <v>0.9999997889488681</v>
      </c>
      <c r="K14" s="15">
        <f>SUM(K6:K12)</f>
        <v>27.656606281925871</v>
      </c>
    </row>
    <row r="15" spans="1:13" x14ac:dyDescent="0.25">
      <c r="A15" s="10"/>
      <c r="B15" s="16" t="s">
        <v>22</v>
      </c>
      <c r="C15" s="20">
        <v>27</v>
      </c>
      <c r="D15" s="18" t="s">
        <v>20</v>
      </c>
      <c r="E15" s="22">
        <f>LN(C14)/C15</f>
        <v>3.767873440112858E-2</v>
      </c>
      <c r="F15" s="23">
        <f>E15*LN($C$14)/(LN($C$14)-E14+1)</f>
        <v>3.5574475548275857E-2</v>
      </c>
      <c r="G15" s="23">
        <f>F15*LN($C$14)/(LN($C$14)-F14+1)</f>
        <v>3.5435163261659547E-2</v>
      </c>
      <c r="H15" s="23">
        <f>G15*LN($C$14)/(LN($C$14)-G14+1)</f>
        <v>3.5429755387854409E-2</v>
      </c>
      <c r="I15" s="23">
        <f>H15*LN($C$14)/(LN($C$14)-H14+1)</f>
        <v>3.5429555816054233E-2</v>
      </c>
    </row>
    <row r="20" spans="1:13" ht="15.75" x14ac:dyDescent="0.25">
      <c r="A20" s="1" t="s">
        <v>28</v>
      </c>
    </row>
    <row r="21" spans="1:13" x14ac:dyDescent="0.25">
      <c r="A21" s="2"/>
    </row>
    <row r="22" spans="1:13" ht="75" x14ac:dyDescent="0.25">
      <c r="A22" s="3" t="s">
        <v>0</v>
      </c>
      <c r="B22" s="3" t="s">
        <v>1</v>
      </c>
      <c r="C22" s="3" t="s">
        <v>2</v>
      </c>
      <c r="D22" s="4" t="s">
        <v>3</v>
      </c>
      <c r="E22" s="3" t="s">
        <v>4</v>
      </c>
      <c r="F22" s="5"/>
      <c r="G22" s="5"/>
      <c r="H22" s="5"/>
      <c r="I22" s="5"/>
    </row>
    <row r="23" spans="1:13" ht="18" x14ac:dyDescent="0.35">
      <c r="A23" s="6" t="s">
        <v>5</v>
      </c>
      <c r="B23" s="6" t="s">
        <v>6</v>
      </c>
      <c r="C23" s="7" t="s">
        <v>29</v>
      </c>
      <c r="D23" s="9" t="s">
        <v>8</v>
      </c>
      <c r="E23" s="27" t="s">
        <v>9</v>
      </c>
      <c r="F23" s="27"/>
      <c r="G23" s="28"/>
      <c r="H23" s="28"/>
      <c r="I23" s="28"/>
      <c r="K23" s="25" t="s">
        <v>10</v>
      </c>
      <c r="M23" s="24" t="s">
        <v>25</v>
      </c>
    </row>
    <row r="24" spans="1:13" x14ac:dyDescent="0.25">
      <c r="A24" s="10"/>
      <c r="B24" s="11"/>
      <c r="C24" s="11"/>
      <c r="D24" s="11"/>
      <c r="E24" s="11"/>
      <c r="F24" s="11"/>
    </row>
    <row r="25" spans="1:13" x14ac:dyDescent="0.25">
      <c r="A25" s="12" t="s">
        <v>11</v>
      </c>
      <c r="B25" s="12">
        <v>17.5</v>
      </c>
      <c r="C25" s="13">
        <f>M25/2</f>
        <v>4.5999999999999999E-2</v>
      </c>
      <c r="D25" s="13">
        <v>4.8445320000000001</v>
      </c>
      <c r="E25" s="14">
        <f>$C25*$D25*EXP(-E$34*$B25)</f>
        <v>0.18208646985135546</v>
      </c>
      <c r="F25" s="15">
        <f>$C25*$D25*EXP(-F$34*$B25)</f>
        <v>0.18209616743664536</v>
      </c>
      <c r="G25" s="15"/>
      <c r="H25" s="15"/>
      <c r="I25" s="15"/>
      <c r="K25" s="15">
        <f>B25*F25</f>
        <v>3.186682930141294</v>
      </c>
      <c r="M25" s="13">
        <v>9.1999999999999998E-2</v>
      </c>
    </row>
    <row r="26" spans="1:13" x14ac:dyDescent="0.25">
      <c r="A26" s="12" t="s">
        <v>12</v>
      </c>
      <c r="B26" s="12">
        <v>22.5</v>
      </c>
      <c r="C26" s="13">
        <f t="shared" ref="C26:C31" si="4">M26/2</f>
        <v>7.5499999999999998E-2</v>
      </c>
      <c r="D26" s="13">
        <v>4.8254359999999998</v>
      </c>
      <c r="E26" s="14">
        <f t="shared" ref="E25:F31" si="5">$C26*$D26*EXP(-E$34*$B26)</f>
        <v>0.28098636490662748</v>
      </c>
      <c r="F26" s="15">
        <f t="shared" si="5"/>
        <v>0.28100560552170029</v>
      </c>
      <c r="G26" s="15"/>
      <c r="H26" s="15"/>
      <c r="I26" s="15"/>
      <c r="K26" s="15">
        <f t="shared" ref="K26:K31" si="6">B26*F26</f>
        <v>6.3226261242382567</v>
      </c>
      <c r="M26" s="13">
        <v>0.151</v>
      </c>
    </row>
    <row r="27" spans="1:13" x14ac:dyDescent="0.25">
      <c r="A27" s="12" t="s">
        <v>13</v>
      </c>
      <c r="B27" s="12">
        <v>27.5</v>
      </c>
      <c r="C27" s="13">
        <f t="shared" si="4"/>
        <v>6.6000000000000003E-2</v>
      </c>
      <c r="D27" s="13">
        <v>4.8032779999999997</v>
      </c>
      <c r="E27" s="14">
        <f t="shared" si="5"/>
        <v>0.23079006620751855</v>
      </c>
      <c r="F27" s="15">
        <f t="shared" si="5"/>
        <v>0.23080938163378653</v>
      </c>
      <c r="G27" s="15"/>
      <c r="H27" s="15"/>
      <c r="I27" s="15"/>
      <c r="K27" s="15">
        <f t="shared" si="6"/>
        <v>6.3472579949291292</v>
      </c>
      <c r="M27" s="13">
        <v>0.13200000000000001</v>
      </c>
    </row>
    <row r="28" spans="1:13" x14ac:dyDescent="0.25">
      <c r="A28" s="12" t="s">
        <v>14</v>
      </c>
      <c r="B28" s="12">
        <v>32.5</v>
      </c>
      <c r="C28" s="13">
        <f t="shared" si="4"/>
        <v>5.1499999999999997E-2</v>
      </c>
      <c r="D28" s="13">
        <v>4.7792940000000002</v>
      </c>
      <c r="E28" s="14">
        <f t="shared" si="5"/>
        <v>0.16913759384918617</v>
      </c>
      <c r="F28" s="15">
        <f t="shared" si="5"/>
        <v>0.16915432328536911</v>
      </c>
      <c r="G28" s="15"/>
      <c r="H28" s="15"/>
      <c r="I28" s="15"/>
      <c r="K28" s="15">
        <f t="shared" si="6"/>
        <v>5.4975155067744961</v>
      </c>
      <c r="M28" s="13">
        <v>0.10299999999999999</v>
      </c>
    </row>
    <row r="29" spans="1:13" x14ac:dyDescent="0.25">
      <c r="A29" s="12" t="s">
        <v>15</v>
      </c>
      <c r="B29" s="12">
        <v>37.5</v>
      </c>
      <c r="C29" s="13">
        <f t="shared" si="4"/>
        <v>3.15E-2</v>
      </c>
      <c r="D29" s="13">
        <v>4.749339</v>
      </c>
      <c r="E29" s="14">
        <f t="shared" si="5"/>
        <v>9.7039067455461314E-2</v>
      </c>
      <c r="F29" s="15">
        <f t="shared" si="5"/>
        <v>9.7050142334253325E-2</v>
      </c>
      <c r="G29" s="15"/>
      <c r="H29" s="15"/>
      <c r="I29" s="15"/>
      <c r="K29" s="15">
        <f t="shared" si="6"/>
        <v>3.6393803375344995</v>
      </c>
      <c r="M29" s="13">
        <v>6.3E-2</v>
      </c>
    </row>
    <row r="30" spans="1:13" x14ac:dyDescent="0.25">
      <c r="A30" s="12" t="s">
        <v>16</v>
      </c>
      <c r="B30" s="12">
        <v>42.5</v>
      </c>
      <c r="C30" s="13">
        <f t="shared" si="4"/>
        <v>1.15E-2</v>
      </c>
      <c r="D30" s="13">
        <v>4.7089220000000003</v>
      </c>
      <c r="E30" s="14">
        <f t="shared" si="5"/>
        <v>3.3155527848035521E-2</v>
      </c>
      <c r="F30" s="15">
        <f t="shared" si="5"/>
        <v>3.3159816386211773E-2</v>
      </c>
      <c r="G30" s="15"/>
      <c r="H30" s="15"/>
      <c r="I30" s="15"/>
      <c r="K30" s="15">
        <f t="shared" si="6"/>
        <v>1.4092921964140004</v>
      </c>
      <c r="M30" s="13">
        <v>2.3E-2</v>
      </c>
    </row>
    <row r="31" spans="1:13" x14ac:dyDescent="0.25">
      <c r="A31" s="12" t="s">
        <v>17</v>
      </c>
      <c r="B31" s="12">
        <v>47.5</v>
      </c>
      <c r="C31" s="13">
        <f t="shared" si="4"/>
        <v>2.5000000000000001E-3</v>
      </c>
      <c r="D31" s="13">
        <v>4.6530180000000003</v>
      </c>
      <c r="E31" s="14">
        <f t="shared" si="5"/>
        <v>6.7227207122778528E-3</v>
      </c>
      <c r="F31" s="15">
        <f t="shared" si="5"/>
        <v>6.7236925782740561E-3</v>
      </c>
      <c r="G31" s="15"/>
      <c r="H31" s="15"/>
      <c r="I31" s="15"/>
      <c r="K31" s="15">
        <f t="shared" si="6"/>
        <v>0.31937539746801769</v>
      </c>
      <c r="M31" s="13">
        <v>5.0000000000000001E-3</v>
      </c>
    </row>
    <row r="32" spans="1:13" x14ac:dyDescent="0.25">
      <c r="A32" s="10"/>
      <c r="B32" s="11"/>
      <c r="C32" s="11"/>
      <c r="D32" s="11"/>
      <c r="E32" s="11"/>
    </row>
    <row r="33" spans="1:13" x14ac:dyDescent="0.25">
      <c r="A33" s="10"/>
      <c r="B33" s="16" t="s">
        <v>18</v>
      </c>
      <c r="C33" s="17">
        <f>SUMPRODUCT(C25:C31,D25:D31)</f>
        <v>1.3657082054999998</v>
      </c>
      <c r="D33" s="18" t="s">
        <v>19</v>
      </c>
      <c r="E33" s="22">
        <f>SUM(E25:E31)</f>
        <v>0.99991781083046238</v>
      </c>
      <c r="F33" s="22">
        <f>SUM(F25:F31)</f>
        <v>0.99999912917624056</v>
      </c>
      <c r="G33" s="22"/>
      <c r="H33" s="22"/>
      <c r="I33" s="22"/>
      <c r="K33" s="15">
        <f>SUM(K25:K31)</f>
        <v>26.722130487499697</v>
      </c>
    </row>
    <row r="34" spans="1:13" x14ac:dyDescent="0.25">
      <c r="A34" s="10"/>
      <c r="B34" s="16" t="s">
        <v>22</v>
      </c>
      <c r="C34" s="20">
        <v>27</v>
      </c>
      <c r="D34" s="18" t="s">
        <v>20</v>
      </c>
      <c r="E34" s="22">
        <f>LN(C33)/C34</f>
        <v>1.1543449109568045E-2</v>
      </c>
      <c r="F34" s="23">
        <f>E34*LN($C$33)/(LN($C$33)-E33+1)</f>
        <v>1.1540405868763872E-2</v>
      </c>
      <c r="G34" s="23"/>
      <c r="H34" s="23"/>
      <c r="I34" s="23"/>
    </row>
    <row r="38" spans="1:13" ht="15.75" x14ac:dyDescent="0.25">
      <c r="A38" s="1" t="s">
        <v>30</v>
      </c>
    </row>
    <row r="39" spans="1:13" x14ac:dyDescent="0.25">
      <c r="A39" s="2"/>
    </row>
    <row r="40" spans="1:13" ht="75" x14ac:dyDescent="0.25">
      <c r="A40" s="3" t="s">
        <v>0</v>
      </c>
      <c r="B40" s="3" t="s">
        <v>1</v>
      </c>
      <c r="C40" s="3" t="s">
        <v>2</v>
      </c>
      <c r="D40" s="4" t="s">
        <v>3</v>
      </c>
      <c r="E40" s="3" t="s">
        <v>4</v>
      </c>
      <c r="F40" s="5">
        <v>2</v>
      </c>
      <c r="G40" s="5">
        <v>3</v>
      </c>
      <c r="H40" s="5"/>
      <c r="I40" s="5"/>
    </row>
    <row r="41" spans="1:13" ht="18" x14ac:dyDescent="0.35">
      <c r="A41" s="6" t="s">
        <v>5</v>
      </c>
      <c r="B41" s="6" t="s">
        <v>6</v>
      </c>
      <c r="C41" s="7" t="s">
        <v>31</v>
      </c>
      <c r="D41" s="9" t="s">
        <v>8</v>
      </c>
      <c r="E41" s="27" t="s">
        <v>9</v>
      </c>
      <c r="F41" s="27"/>
      <c r="G41" s="27"/>
      <c r="H41" s="28"/>
      <c r="I41" s="28"/>
      <c r="K41" s="25" t="s">
        <v>10</v>
      </c>
      <c r="M41" s="24" t="s">
        <v>25</v>
      </c>
    </row>
    <row r="42" spans="1:13" x14ac:dyDescent="0.25">
      <c r="A42" s="10"/>
      <c r="B42" s="11"/>
      <c r="C42" s="11"/>
      <c r="D42" s="11"/>
      <c r="E42" s="11"/>
      <c r="F42" s="11"/>
    </row>
    <row r="43" spans="1:13" x14ac:dyDescent="0.25">
      <c r="A43" s="12" t="s">
        <v>11</v>
      </c>
      <c r="B43" s="12">
        <v>17.5</v>
      </c>
      <c r="C43" s="13">
        <f>M43/1.9</f>
        <v>6.3157894736842113E-3</v>
      </c>
      <c r="D43" s="13">
        <v>4.9707879999999998</v>
      </c>
      <c r="E43" s="14">
        <f t="shared" ref="E43:G49" si="7">$C43*$D43*EXP(-E$52*$B43)</f>
        <v>3.5960568890968665E-2</v>
      </c>
      <c r="F43" s="14">
        <f t="shared" si="7"/>
        <v>3.5912238046119073E-2</v>
      </c>
      <c r="G43" s="14">
        <f t="shared" si="7"/>
        <v>3.59125005282592E-2</v>
      </c>
      <c r="H43" s="15"/>
      <c r="I43" s="15"/>
      <c r="K43" s="15">
        <f>B43*G43</f>
        <v>0.62846875924453605</v>
      </c>
      <c r="M43" s="13">
        <v>1.2E-2</v>
      </c>
    </row>
    <row r="44" spans="1:13" x14ac:dyDescent="0.25">
      <c r="A44" s="12" t="s">
        <v>12</v>
      </c>
      <c r="B44" s="12">
        <v>22.5</v>
      </c>
      <c r="C44" s="13">
        <f t="shared" ref="C44:C48" si="8">M44/1.9</f>
        <v>2.4210526315789474E-2</v>
      </c>
      <c r="D44" s="13">
        <v>4.9642340000000003</v>
      </c>
      <c r="E44" s="14">
        <f t="shared" si="7"/>
        <v>0.14311322284228906</v>
      </c>
      <c r="F44" s="14">
        <f t="shared" si="7"/>
        <v>0.14286597150699459</v>
      </c>
      <c r="G44" s="14">
        <f t="shared" si="7"/>
        <v>0.14286731405866387</v>
      </c>
      <c r="H44" s="15"/>
      <c r="I44" s="15"/>
      <c r="K44" s="15">
        <f t="shared" ref="K44:K49" si="9">B44*G44</f>
        <v>3.214514566319937</v>
      </c>
      <c r="M44" s="13">
        <v>4.5999999999999999E-2</v>
      </c>
    </row>
    <row r="45" spans="1:13" x14ac:dyDescent="0.25">
      <c r="A45" s="12" t="s">
        <v>13</v>
      </c>
      <c r="B45" s="12">
        <v>27.5</v>
      </c>
      <c r="C45" s="13">
        <f t="shared" si="8"/>
        <v>4.5263157894736838E-2</v>
      </c>
      <c r="D45" s="13">
        <v>4.9573090000000004</v>
      </c>
      <c r="E45" s="14">
        <f t="shared" si="7"/>
        <v>0.27775618998725776</v>
      </c>
      <c r="F45" s="14">
        <f t="shared" si="7"/>
        <v>0.27716979615713283</v>
      </c>
      <c r="G45" s="14">
        <f t="shared" si="7"/>
        <v>0.27717297961232701</v>
      </c>
      <c r="H45" s="15"/>
      <c r="I45" s="15"/>
      <c r="K45" s="15">
        <f t="shared" si="9"/>
        <v>7.6222569393389925</v>
      </c>
      <c r="M45" s="13">
        <v>8.5999999999999993E-2</v>
      </c>
    </row>
    <row r="46" spans="1:13" x14ac:dyDescent="0.25">
      <c r="A46" s="12" t="s">
        <v>14</v>
      </c>
      <c r="B46" s="12">
        <v>32.5</v>
      </c>
      <c r="C46" s="13">
        <f t="shared" si="8"/>
        <v>5.2105263157894745E-2</v>
      </c>
      <c r="D46" s="13">
        <v>4.949884</v>
      </c>
      <c r="E46" s="14">
        <f t="shared" si="7"/>
        <v>0.331893800305265</v>
      </c>
      <c r="F46" s="14">
        <f t="shared" si="7"/>
        <v>0.33106587330747383</v>
      </c>
      <c r="G46" s="14">
        <f t="shared" si="7"/>
        <v>0.33107036715543864</v>
      </c>
      <c r="H46" s="15"/>
      <c r="I46" s="15"/>
      <c r="K46" s="15">
        <f t="shared" si="9"/>
        <v>10.759786932551755</v>
      </c>
      <c r="M46" s="13">
        <v>9.9000000000000005E-2</v>
      </c>
    </row>
    <row r="47" spans="1:13" x14ac:dyDescent="0.25">
      <c r="A47" s="12" t="s">
        <v>15</v>
      </c>
      <c r="B47" s="12">
        <v>37.5</v>
      </c>
      <c r="C47" s="13">
        <f t="shared" si="8"/>
        <v>2.6315789473684213E-2</v>
      </c>
      <c r="D47" s="13">
        <v>4.938841</v>
      </c>
      <c r="E47" s="14">
        <f t="shared" si="7"/>
        <v>0.17386557145880541</v>
      </c>
      <c r="F47" s="14">
        <f t="shared" si="7"/>
        <v>0.17336522480365193</v>
      </c>
      <c r="G47" s="14">
        <f t="shared" si="7"/>
        <v>0.17336794008169168</v>
      </c>
      <c r="H47" s="15"/>
      <c r="I47" s="15"/>
      <c r="K47" s="15">
        <f t="shared" si="9"/>
        <v>6.5012977530634384</v>
      </c>
      <c r="M47" s="13">
        <v>0.05</v>
      </c>
    </row>
    <row r="48" spans="1:13" x14ac:dyDescent="0.25">
      <c r="A48" s="12" t="s">
        <v>16</v>
      </c>
      <c r="B48" s="12">
        <v>42.5</v>
      </c>
      <c r="C48" s="13">
        <f t="shared" si="8"/>
        <v>5.2631578947368429E-3</v>
      </c>
      <c r="D48" s="13">
        <v>4.9207989999999997</v>
      </c>
      <c r="E48" s="14">
        <f t="shared" si="7"/>
        <v>3.6016689195780785E-2</v>
      </c>
      <c r="F48" s="14">
        <f t="shared" si="7"/>
        <v>3.589924394450713E-2</v>
      </c>
      <c r="G48" s="14">
        <f t="shared" si="7"/>
        <v>3.5899881173809399E-2</v>
      </c>
      <c r="H48" s="15"/>
      <c r="I48" s="15"/>
      <c r="K48" s="15">
        <f t="shared" si="9"/>
        <v>1.5257449498868993</v>
      </c>
      <c r="M48" s="13">
        <v>0.01</v>
      </c>
    </row>
    <row r="49" spans="1:13" x14ac:dyDescent="0.25">
      <c r="A49" s="12" t="s">
        <v>17</v>
      </c>
      <c r="B49" s="12">
        <v>47.5</v>
      </c>
      <c r="C49" s="13">
        <f>M49/1.9</f>
        <v>5.263157894736842E-4</v>
      </c>
      <c r="D49" s="13">
        <v>4.8924250000000002</v>
      </c>
      <c r="E49" s="14">
        <f t="shared" si="7"/>
        <v>3.7225621594163668E-3</v>
      </c>
      <c r="F49" s="14">
        <f t="shared" si="7"/>
        <v>3.7089979364847122E-3</v>
      </c>
      <c r="G49" s="14">
        <f t="shared" si="7"/>
        <v>3.7090715185817327E-3</v>
      </c>
      <c r="H49" s="15"/>
      <c r="I49" s="15"/>
      <c r="K49" s="15">
        <f t="shared" si="9"/>
        <v>0.1761808971326323</v>
      </c>
      <c r="M49" s="13">
        <v>1E-3</v>
      </c>
    </row>
    <row r="50" spans="1:13" x14ac:dyDescent="0.25">
      <c r="A50" s="10"/>
      <c r="B50" s="11"/>
      <c r="C50" s="11"/>
      <c r="D50" s="11"/>
      <c r="E50" s="11"/>
    </row>
    <row r="51" spans="1:13" x14ac:dyDescent="0.25">
      <c r="A51" s="10"/>
      <c r="B51" s="16" t="s">
        <v>18</v>
      </c>
      <c r="C51" s="17">
        <f>SUMPRODUCT(C43:C49,D43:D49)</f>
        <v>0.79232303947368432</v>
      </c>
      <c r="D51" s="18" t="s">
        <v>19</v>
      </c>
      <c r="E51" s="22">
        <f>SUM(E43:E49)</f>
        <v>1.002328604839783</v>
      </c>
      <c r="F51" s="22">
        <f>SUM(F43:F49)</f>
        <v>0.99998734570236414</v>
      </c>
      <c r="G51" s="22">
        <f>SUM(G43:G49)</f>
        <v>1.0000000541287715</v>
      </c>
      <c r="H51" s="22"/>
      <c r="I51" s="22"/>
      <c r="K51" s="15">
        <f>SUM(K43:K49)</f>
        <v>30.42825079753819</v>
      </c>
    </row>
    <row r="52" spans="1:13" x14ac:dyDescent="0.25">
      <c r="A52" s="10"/>
      <c r="B52" s="16" t="s">
        <v>22</v>
      </c>
      <c r="C52" s="20">
        <v>30</v>
      </c>
      <c r="D52" s="18" t="s">
        <v>20</v>
      </c>
      <c r="E52" s="22">
        <f>LN(C51)/C52</f>
        <v>-7.7595364068014086E-3</v>
      </c>
      <c r="F52" s="23">
        <f>E52*LN($C$51)/(LN($C$51)-E51+1)</f>
        <v>-7.6826850050875336E-3</v>
      </c>
      <c r="G52" s="23">
        <f>F52*LN($C$51)/(LN($C$51)-F51+1)</f>
        <v>-7.6831026600552629E-3</v>
      </c>
      <c r="H52" s="23"/>
      <c r="I52" s="23"/>
    </row>
  </sheetData>
  <mergeCells count="3">
    <mergeCell ref="F4:I4"/>
    <mergeCell ref="E23:F23"/>
    <mergeCell ref="E41:G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48CB-B74F-493F-9FDF-FB55A01CD2B4}">
  <dimension ref="A1"/>
  <sheetViews>
    <sheetView workbookViewId="0">
      <selection sqref="A1: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Estados</vt:lpstr>
      <vt:lpstr>Paises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Alves</dc:creator>
  <cp:lastModifiedBy>Emilly Alves</cp:lastModifiedBy>
  <dcterms:created xsi:type="dcterms:W3CDTF">2022-03-11T15:41:59Z</dcterms:created>
  <dcterms:modified xsi:type="dcterms:W3CDTF">2022-03-14T23:02:36Z</dcterms:modified>
</cp:coreProperties>
</file>