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stados" sheetId="1" state="visible" r:id="rId2"/>
    <sheet name="Paises" sheetId="2" state="visible" r:id="rId3"/>
    <sheet name="equaçõ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<sst xmlns="http://schemas.openxmlformats.org/spreadsheetml/2006/main" count="186" uniqueCount="54">
  <si>
    <t xml:space="preserve">Pará</t>
  </si>
  <si>
    <t xml:space="preserve">Age group</t>
  </si>
  <si>
    <t xml:space="preserve">Mid-point</t>
  </si>
  <si>
    <t xml:space="preserve">Female age-specific fertility rate</t>
  </si>
  <si>
    <t xml:space="preserve">Life table person years</t>
  </si>
  <si>
    <t xml:space="preserve">Lotka calculation</t>
  </si>
  <si>
    <t xml:space="preserve">x - x+4</t>
  </si>
  <si>
    <t xml:space="preserve">a</t>
  </si>
  <si>
    <r>
      <rPr>
        <b val="true"/>
        <vertAlign val="subscript"/>
        <sz val="11"/>
        <color rgb="FF000000"/>
        <rFont val="Calibri"/>
        <family val="2"/>
        <charset val="1"/>
      </rPr>
      <t xml:space="preserve">5</t>
    </r>
    <r>
      <rPr>
        <b val="true"/>
        <sz val="11"/>
        <color rgb="FF000000"/>
        <rFont val="Calibri"/>
        <family val="2"/>
        <charset val="1"/>
      </rPr>
      <t xml:space="preserve">f</t>
    </r>
    <r>
      <rPr>
        <b val="true"/>
        <vertAlign val="subscript"/>
        <sz val="11"/>
        <color rgb="FF000000"/>
        <rFont val="Calibri"/>
        <family val="2"/>
        <charset val="1"/>
      </rPr>
      <t xml:space="preserve">x</t>
    </r>
    <r>
      <rPr>
        <b val="true"/>
        <sz val="11"/>
        <color rgb="FF000000"/>
        <rFont val="Calibri"/>
        <family val="2"/>
        <charset val="1"/>
      </rPr>
      <t xml:space="preserve">/2.01</t>
    </r>
  </si>
  <si>
    <r>
      <rPr>
        <b val="true"/>
        <vertAlign val="subscript"/>
        <sz val="11"/>
        <color rgb="FF000000"/>
        <rFont val="Calibri"/>
        <family val="2"/>
        <charset val="1"/>
      </rPr>
      <t xml:space="preserve">5</t>
    </r>
    <r>
      <rPr>
        <b val="true"/>
        <sz val="11"/>
        <color rgb="FF000000"/>
        <rFont val="Calibri"/>
        <family val="2"/>
        <charset val="1"/>
      </rPr>
      <t xml:space="preserve">L</t>
    </r>
    <r>
      <rPr>
        <b val="true"/>
        <vertAlign val="subscript"/>
        <sz val="11"/>
        <color rgb="FF000000"/>
        <rFont val="Calibri"/>
        <family val="2"/>
        <charset val="1"/>
      </rPr>
      <t xml:space="preserve">x</t>
    </r>
  </si>
  <si>
    <r>
      <rPr>
        <b val="true"/>
        <vertAlign val="subscript"/>
        <sz val="11"/>
        <color rgb="FF000000"/>
        <rFont val="Calibri"/>
        <family val="2"/>
        <charset val="1"/>
      </rPr>
      <t xml:space="preserve">5</t>
    </r>
    <r>
      <rPr>
        <b val="true"/>
        <sz val="11"/>
        <color rgb="FF000000"/>
        <rFont val="Calibri"/>
        <family val="2"/>
        <charset val="1"/>
      </rPr>
      <t xml:space="preserve">f</t>
    </r>
    <r>
      <rPr>
        <b val="true"/>
        <vertAlign val="subscript"/>
        <sz val="11"/>
        <color rgb="FF000000"/>
        <rFont val="Calibri"/>
        <family val="2"/>
        <charset val="1"/>
      </rPr>
      <t xml:space="preserve">x</t>
    </r>
    <r>
      <rPr>
        <b val="true"/>
        <sz val="11"/>
        <color rgb="FF000000"/>
        <rFont val="Calibri"/>
        <family val="2"/>
        <charset val="1"/>
      </rPr>
      <t xml:space="preserve">.</t>
    </r>
    <r>
      <rPr>
        <b val="true"/>
        <vertAlign val="subscript"/>
        <sz val="11"/>
        <color rgb="FF000000"/>
        <rFont val="Calibri"/>
        <family val="2"/>
        <charset val="1"/>
      </rPr>
      <t xml:space="preserve">5</t>
    </r>
    <r>
      <rPr>
        <b val="true"/>
        <sz val="11"/>
        <color rgb="FF000000"/>
        <rFont val="Calibri"/>
        <family val="2"/>
        <charset val="1"/>
      </rPr>
      <t xml:space="preserve">L</t>
    </r>
    <r>
      <rPr>
        <b val="true"/>
        <vertAlign val="subscript"/>
        <sz val="11"/>
        <color rgb="FF000000"/>
        <rFont val="Calibri"/>
        <family val="2"/>
        <charset val="1"/>
      </rPr>
      <t xml:space="preserve">x</t>
    </r>
    <r>
      <rPr>
        <b val="true"/>
        <sz val="11"/>
        <color rgb="FF000000"/>
        <rFont val="Calibri"/>
        <family val="2"/>
        <charset val="1"/>
      </rPr>
      <t xml:space="preserve">.exp{-ra}</t>
    </r>
  </si>
  <si>
    <t xml:space="preserve">T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</si>
  <si>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</si>
  <si>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</si>
  <si>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</si>
  <si>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</si>
  <si>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</si>
  <si>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</si>
  <si>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</si>
  <si>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NRR = </t>
  </si>
  <si>
    <t xml:space="preserve">Lotka sum</t>
  </si>
  <si>
    <t xml:space="preserve">T ≈ </t>
  </si>
  <si>
    <t xml:space="preserve">r estimate</t>
  </si>
  <si>
    <t xml:space="preserve">Pernambuco</t>
  </si>
  <si>
    <t xml:space="preserve">Lotka calculation  1</t>
  </si>
  <si>
    <r>
      <rPr>
        <b val="true"/>
        <vertAlign val="subscript"/>
        <sz val="11"/>
        <color rgb="FF000000"/>
        <rFont val="Calibri"/>
        <family val="2"/>
        <charset val="1"/>
      </rPr>
      <t xml:space="preserve">5</t>
    </r>
    <r>
      <rPr>
        <b val="true"/>
        <sz val="11"/>
        <color rgb="FF000000"/>
        <rFont val="Calibri"/>
        <family val="2"/>
        <charset val="1"/>
      </rPr>
      <t xml:space="preserve">f</t>
    </r>
    <r>
      <rPr>
        <b val="true"/>
        <vertAlign val="subscript"/>
        <sz val="11"/>
        <color rgb="FF000000"/>
        <rFont val="Calibri"/>
        <family val="2"/>
        <charset val="1"/>
      </rPr>
      <t xml:space="preserve">x</t>
    </r>
    <r>
      <rPr>
        <b val="true"/>
        <sz val="11"/>
        <color rgb="FF000000"/>
        <rFont val="Calibri"/>
        <family val="2"/>
        <charset val="1"/>
      </rPr>
      <t xml:space="preserve">/1.92</t>
    </r>
  </si>
  <si>
    <t xml:space="preserve">Togo</t>
  </si>
  <si>
    <r>
      <rPr>
        <b val="true"/>
        <vertAlign val="subscript"/>
        <sz val="11"/>
        <color rgb="FF000000"/>
        <rFont val="Calibri"/>
        <family val="2"/>
        <charset val="1"/>
      </rPr>
      <t xml:space="preserve">5</t>
    </r>
    <r>
      <rPr>
        <b val="true"/>
        <sz val="11"/>
        <color rgb="FF000000"/>
        <rFont val="Calibri"/>
        <family val="2"/>
        <charset val="1"/>
      </rPr>
      <t xml:space="preserve">f</t>
    </r>
    <r>
      <rPr>
        <b val="true"/>
        <vertAlign val="subscript"/>
        <sz val="11"/>
        <color rgb="FF000000"/>
        <rFont val="Calibri"/>
        <family val="2"/>
        <charset val="1"/>
      </rPr>
      <t xml:space="preserve">x</t>
    </r>
    <r>
      <rPr>
        <b val="true"/>
        <sz val="11"/>
        <color rgb="FF000000"/>
        <rFont val="Calibri"/>
        <family val="2"/>
        <charset val="1"/>
      </rPr>
      <t xml:space="preserve">/</t>
    </r>
    <r>
      <rPr>
        <b val="true"/>
        <vertAlign val="subscript"/>
        <sz val="11"/>
        <color rgb="FF000000"/>
        <rFont val="Calibri"/>
        <family val="2"/>
        <charset val="1"/>
      </rPr>
      <t xml:space="preserve">1.96</t>
    </r>
  </si>
  <si>
    <t xml:space="preserve">nfx</t>
  </si>
  <si>
    <t xml:space="preserve">Ecuador</t>
  </si>
  <si>
    <r>
      <rPr>
        <b val="true"/>
        <vertAlign val="subscript"/>
        <sz val="11"/>
        <color rgb="FF000000"/>
        <rFont val="Calibri"/>
        <family val="2"/>
        <charset val="1"/>
      </rPr>
      <t xml:space="preserve">5</t>
    </r>
    <r>
      <rPr>
        <b val="true"/>
        <sz val="11"/>
        <color rgb="FF000000"/>
        <rFont val="Calibri"/>
        <family val="2"/>
        <charset val="1"/>
      </rPr>
      <t xml:space="preserve">f</t>
    </r>
    <r>
      <rPr>
        <b val="true"/>
        <vertAlign val="subscript"/>
        <sz val="11"/>
        <color rgb="FF000000"/>
        <rFont val="Calibri"/>
        <family val="2"/>
        <charset val="1"/>
      </rPr>
      <t xml:space="preserve">x</t>
    </r>
    <r>
      <rPr>
        <b val="true"/>
        <sz val="11"/>
        <color rgb="FF000000"/>
        <rFont val="Calibri"/>
        <family val="2"/>
        <charset val="1"/>
      </rPr>
      <t xml:space="preserve">/2</t>
    </r>
  </si>
  <si>
    <t xml:space="preserve">Grecia</t>
  </si>
  <si>
    <r>
      <rPr>
        <b val="true"/>
        <vertAlign val="subscript"/>
        <sz val="11"/>
        <color rgb="FF000000"/>
        <rFont val="Calibri"/>
        <family val="2"/>
        <charset val="1"/>
      </rPr>
      <t xml:space="preserve">5</t>
    </r>
    <r>
      <rPr>
        <b val="true"/>
        <sz val="11"/>
        <color rgb="FF000000"/>
        <rFont val="Calibri"/>
        <family val="2"/>
        <charset val="1"/>
      </rPr>
      <t xml:space="preserve">f</t>
    </r>
    <r>
      <rPr>
        <b val="true"/>
        <vertAlign val="subscript"/>
        <sz val="11"/>
        <color rgb="FF000000"/>
        <rFont val="Calibri"/>
        <family val="2"/>
        <charset val="1"/>
      </rPr>
      <t xml:space="preserve">x</t>
    </r>
    <r>
      <rPr>
        <b val="true"/>
        <sz val="11"/>
        <color rgb="FF000000"/>
        <rFont val="Calibri"/>
        <family val="2"/>
        <charset val="1"/>
      </rPr>
      <t xml:space="preserve">/</t>
    </r>
    <r>
      <rPr>
        <b val="true"/>
        <vertAlign val="subscript"/>
        <sz val="11"/>
        <color rgb="FF000000"/>
        <rFont val="Calibri"/>
        <family val="2"/>
        <charset val="1"/>
      </rPr>
      <t xml:space="preserve">1.9</t>
    </r>
  </si>
  <si>
    <t xml:space="preserve">idade</t>
  </si>
  <si>
    <t xml:space="preserve">q</t>
  </si>
  <si>
    <t xml:space="preserve">L</t>
  </si>
  <si>
    <t xml:space="preserve">lotka</t>
  </si>
  <si>
    <t xml:space="preserve">lotka *q</t>
  </si>
  <si>
    <t xml:space="preserve">ler+</t>
  </si>
  <si>
    <t xml:space="preserve">1 4</t>
  </si>
  <si>
    <t xml:space="preserve">5 9</t>
  </si>
  <si>
    <t xml:space="preserve">10 14</t>
  </si>
  <si>
    <t xml:space="preserve">70</t>
  </si>
  <si>
    <t xml:space="preserve">75</t>
  </si>
  <si>
    <t xml:space="preserve">80</t>
  </si>
  <si>
    <t xml:space="preserve">85</t>
  </si>
  <si>
    <t xml:space="preserve">90+</t>
  </si>
  <si>
    <t xml:space="preserve">TBM</t>
  </si>
  <si>
    <t xml:space="preserve">TBN</t>
  </si>
  <si>
    <t xml:space="preserve">Razão de dependência</t>
  </si>
  <si>
    <t xml:space="preserve">5Lx.exp{-ra}</t>
  </si>
  <si>
    <t xml:space="preserve">RD</t>
  </si>
  <si>
    <t xml:space="preserve">nMx</t>
  </si>
  <si>
    <t xml:space="preserve">nMx * exp(-rt)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</si>
</sst>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General_)"/>
    <numFmt numFmtId="166" formatCode="0%"/>
    <numFmt numFmtId="167" formatCode="0.00000"/>
    <numFmt numFmtId="168" formatCode="0.0000"/>
    <numFmt numFmtId="169" formatCode="0.000"/>
    <numFmt numFmtId="170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ourier New"/>
      <family val="3"/>
      <charset val="1"/>
    </font>
    <font>
      <sz val="8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vertAlign val="subscript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6 2" xfId="20"/>
    <cellStyle name="Normal 2" xfId="21"/>
    <cellStyle name="Normal 3" xfId="22"/>
    <cellStyle name="Normal 4" xfId="23"/>
    <cellStyle name="Normal 6" xfId="24"/>
    <cellStyle name="Percent 2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21" activeCellId="0" sqref="E21"/>
    </sheetView>
  </sheetViews>
  <sheetFormatPr defaultColWidth="8.6875" defaultRowHeight="1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/>
    </row>
    <row r="3" customFormat="false" ht="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n">
        <v>2</v>
      </c>
      <c r="G3" s="4"/>
      <c r="H3" s="4"/>
      <c r="I3" s="4"/>
    </row>
    <row r="4" customFormat="false" ht="18" hidden="false" customHeight="false" outlineLevel="0" collapsed="false">
      <c r="A4" s="5" t="s">
        <v>6</v>
      </c>
      <c r="B4" s="5" t="s">
        <v>7</v>
      </c>
      <c r="C4" s="6" t="s">
        <v>8</v>
      </c>
      <c r="D4" s="7" t="s">
        <v>9</v>
      </c>
      <c r="E4" s="8" t="s">
        <v>10</v>
      </c>
      <c r="F4" s="8"/>
      <c r="G4" s="7"/>
      <c r="H4" s="7"/>
      <c r="I4" s="7"/>
      <c r="K4" s="9" t="s">
        <v>11</v>
      </c>
    </row>
    <row r="5" customFormat="false" ht="15" hidden="false" customHeight="false" outlineLevel="0" collapsed="false">
      <c r="A5" s="10"/>
      <c r="B5" s="11"/>
      <c r="C5" s="11"/>
      <c r="D5" s="11"/>
      <c r="E5" s="11"/>
      <c r="F5" s="11"/>
    </row>
    <row r="6" customFormat="false" ht="15" hidden="false" customHeight="false" outlineLevel="0" collapsed="false">
      <c r="A6" s="12" t="s">
        <v>12</v>
      </c>
      <c r="B6" s="12" t="n">
        <v>17.5</v>
      </c>
      <c r="C6" s="13" t="n">
        <v>0.0493</v>
      </c>
      <c r="D6" s="13" t="n">
        <v>4.8701</v>
      </c>
      <c r="E6" s="14" t="n">
        <f aca="false">$C6*$D6*EXP(-E$15*$B6)</f>
        <v>0.236221911144159</v>
      </c>
      <c r="F6" s="15" t="n">
        <f aca="false">$C6*$D6*EXP(-F$15*$B6)</f>
        <v>0.235957101183842</v>
      </c>
      <c r="G6" s="15"/>
      <c r="H6" s="15"/>
      <c r="I6" s="15"/>
      <c r="K6" s="15" t="n">
        <f aca="false">B6*F6</f>
        <v>4.12924927071724</v>
      </c>
    </row>
    <row r="7" customFormat="false" ht="15" hidden="false" customHeight="false" outlineLevel="0" collapsed="false">
      <c r="A7" s="12" t="s">
        <v>13</v>
      </c>
      <c r="B7" s="12" t="n">
        <v>22.5</v>
      </c>
      <c r="C7" s="13" t="n">
        <v>0.06786</v>
      </c>
      <c r="D7" s="13" t="n">
        <v>4.84877</v>
      </c>
      <c r="E7" s="14" t="n">
        <f aca="false">$C7*$D7*EXP(-E$15*$B7)</f>
        <v>0.322227318555321</v>
      </c>
      <c r="F7" s="15" t="n">
        <f aca="false">$C7*$D7*EXP(-F$15*$B7)</f>
        <v>0.321762962204666</v>
      </c>
      <c r="G7" s="15"/>
      <c r="H7" s="15"/>
      <c r="I7" s="15"/>
      <c r="K7" s="15" t="n">
        <f aca="false">B7*F7</f>
        <v>7.23966664960498</v>
      </c>
    </row>
    <row r="8" customFormat="false" ht="15" hidden="false" customHeight="false" outlineLevel="0" collapsed="false">
      <c r="A8" s="12" t="s">
        <v>14</v>
      </c>
      <c r="B8" s="12" t="n">
        <v>27.5</v>
      </c>
      <c r="C8" s="13" t="n">
        <v>0.0474</v>
      </c>
      <c r="D8" s="13" t="n">
        <v>4.82296</v>
      </c>
      <c r="E8" s="14" t="n">
        <f aca="false">$C8*$D8*EXP(-E$15*$B8)</f>
        <v>0.222838618350435</v>
      </c>
      <c r="F8" s="15" t="n">
        <f aca="false">$C8*$D8*EXP(-F$15*$B8)</f>
        <v>0.222446190253774</v>
      </c>
      <c r="G8" s="15"/>
      <c r="H8" s="15"/>
      <c r="I8" s="15"/>
      <c r="K8" s="15" t="n">
        <f aca="false">B8*F8</f>
        <v>6.11727023197878</v>
      </c>
    </row>
    <row r="9" customFormat="false" ht="15" hidden="false" customHeight="false" outlineLevel="0" collapsed="false">
      <c r="A9" s="12" t="s">
        <v>15</v>
      </c>
      <c r="B9" s="12" t="n">
        <v>32.5</v>
      </c>
      <c r="C9" s="13" t="n">
        <v>0.0278</v>
      </c>
      <c r="D9" s="13" t="n">
        <v>4.79046</v>
      </c>
      <c r="E9" s="14" t="n">
        <f aca="false">$C9*$D9*EXP(-E$15*$B9)</f>
        <v>0.129211749505565</v>
      </c>
      <c r="F9" s="15" t="n">
        <f aca="false">$C9*$D9*EXP(-F$15*$B9)</f>
        <v>0.128942873069089</v>
      </c>
      <c r="G9" s="15"/>
      <c r="H9" s="15"/>
      <c r="I9" s="15"/>
      <c r="K9" s="15" t="n">
        <f aca="false">B9*F9</f>
        <v>4.1906433747454</v>
      </c>
    </row>
    <row r="10" customFormat="false" ht="15" hidden="false" customHeight="false" outlineLevel="0" collapsed="false">
      <c r="A10" s="12" t="s">
        <v>16</v>
      </c>
      <c r="B10" s="12" t="n">
        <v>37.5</v>
      </c>
      <c r="C10" s="13" t="n">
        <v>0.0141</v>
      </c>
      <c r="D10" s="13" t="n">
        <v>4.74617</v>
      </c>
      <c r="E10" s="14" t="n">
        <f aca="false">$C10*$D10*EXP(-E$15*$B10)</f>
        <v>0.0646284786165882</v>
      </c>
      <c r="F10" s="15" t="n">
        <f aca="false">$C10*$D10*EXP(-F$15*$B10)</f>
        <v>0.0644733281762125</v>
      </c>
      <c r="G10" s="15"/>
      <c r="H10" s="15"/>
      <c r="I10" s="15"/>
      <c r="K10" s="15" t="n">
        <f aca="false">B10*F10</f>
        <v>2.41774980660797</v>
      </c>
    </row>
    <row r="11" customFormat="false" ht="15" hidden="false" customHeight="false" outlineLevel="0" collapsed="false">
      <c r="A11" s="12" t="s">
        <v>17</v>
      </c>
      <c r="B11" s="12" t="n">
        <v>42.5</v>
      </c>
      <c r="C11" s="13" t="n">
        <v>0.005</v>
      </c>
      <c r="D11" s="13" t="n">
        <v>4.68701</v>
      </c>
      <c r="E11" s="14" t="n">
        <f aca="false">$C11*$D11*EXP(-E$15*$B11)</f>
        <v>0.0225272901004659</v>
      </c>
      <c r="F11" s="15" t="n">
        <f aca="false">$C11*$D11*EXP(-F$15*$B11)</f>
        <v>0.0224660090594363</v>
      </c>
      <c r="G11" s="15"/>
      <c r="H11" s="15"/>
      <c r="I11" s="15"/>
      <c r="K11" s="15" t="n">
        <f aca="false">B11*F11</f>
        <v>0.954805385026044</v>
      </c>
    </row>
    <row r="12" customFormat="false" ht="15" hidden="false" customHeight="false" outlineLevel="0" collapsed="false">
      <c r="A12" s="12" t="s">
        <v>18</v>
      </c>
      <c r="B12" s="12" t="n">
        <v>47.5</v>
      </c>
      <c r="C12" s="13" t="n">
        <v>0.0009</v>
      </c>
      <c r="D12" s="13" t="n">
        <v>4.60275</v>
      </c>
      <c r="E12" s="14" t="n">
        <f aca="false">$C12*$D12*EXP(-E$15*$B12)</f>
        <v>0.00396355145700258</v>
      </c>
      <c r="F12" s="15" t="n">
        <f aca="false">$C12*$D12*EXP(-F$15*$B12)</f>
        <v>0.00395150285088929</v>
      </c>
      <c r="G12" s="15"/>
      <c r="H12" s="15"/>
      <c r="I12" s="15"/>
      <c r="K12" s="15" t="n">
        <f aca="false">B12*F12</f>
        <v>0.187696385417241</v>
      </c>
    </row>
    <row r="13" customFormat="false" ht="15" hidden="false" customHeight="false" outlineLevel="0" collapsed="false">
      <c r="A13" s="10"/>
      <c r="B13" s="11"/>
      <c r="C13" s="11"/>
      <c r="D13" s="11"/>
      <c r="E13" s="11"/>
    </row>
    <row r="14" customFormat="false" ht="15" hidden="false" customHeight="false" outlineLevel="0" collapsed="false">
      <c r="A14" s="10"/>
      <c r="B14" s="16" t="s">
        <v>19</v>
      </c>
      <c r="C14" s="17" t="n">
        <f aca="false">SUMPRODUCT(C6:C12,D6:D12)</f>
        <v>1.0254150762</v>
      </c>
      <c r="D14" s="18" t="s">
        <v>20</v>
      </c>
      <c r="E14" s="19" t="n">
        <f aca="false">SUM(E6:E12)</f>
        <v>1.00161891772954</v>
      </c>
      <c r="F14" s="19" t="n">
        <f aca="false">SUM(F6:F12)</f>
        <v>0.999999966797909</v>
      </c>
      <c r="G14" s="19"/>
      <c r="H14" s="19"/>
      <c r="K14" s="15" t="n">
        <f aca="false">SUM(K6:K12)</f>
        <v>25.2370811040976</v>
      </c>
    </row>
    <row r="15" customFormat="false" ht="15" hidden="false" customHeight="false" outlineLevel="0" collapsed="false">
      <c r="A15" s="10"/>
      <c r="B15" s="16" t="s">
        <v>21</v>
      </c>
      <c r="C15" s="20" t="n">
        <v>27</v>
      </c>
      <c r="D15" s="18" t="s">
        <v>22</v>
      </c>
      <c r="E15" s="19" t="n">
        <f aca="false">LN(C14)/C15</f>
        <v>0.00092953640776019</v>
      </c>
      <c r="F15" s="21" t="n">
        <f aca="false">E15*LN($C$14)/(LN($C$14)-E14+1)</f>
        <v>0.000993630740306781</v>
      </c>
      <c r="G15" s="21"/>
      <c r="H15" s="21"/>
    </row>
    <row r="18" customFormat="false" ht="15.75" hidden="false" customHeight="false" outlineLevel="0" collapsed="false">
      <c r="A18" s="1" t="s">
        <v>23</v>
      </c>
    </row>
    <row r="19" customFormat="false" ht="15" hidden="false" customHeight="false" outlineLevel="0" collapsed="false">
      <c r="A19" s="2"/>
    </row>
    <row r="20" customFormat="false" ht="75" hidden="false" customHeight="false" outlineLevel="0" collapsed="false">
      <c r="A20" s="3" t="s">
        <v>1</v>
      </c>
      <c r="B20" s="3" t="s">
        <v>2</v>
      </c>
      <c r="C20" s="3" t="s">
        <v>3</v>
      </c>
      <c r="D20" s="3" t="s">
        <v>4</v>
      </c>
      <c r="E20" s="3" t="s">
        <v>24</v>
      </c>
      <c r="F20" s="4" t="n">
        <v>2</v>
      </c>
      <c r="G20" s="4"/>
      <c r="H20" s="4"/>
      <c r="I20" s="4"/>
    </row>
    <row r="21" customFormat="false" ht="18" hidden="false" customHeight="false" outlineLevel="0" collapsed="false">
      <c r="A21" s="5" t="s">
        <v>6</v>
      </c>
      <c r="B21" s="5" t="s">
        <v>7</v>
      </c>
      <c r="C21" s="6" t="s">
        <v>25</v>
      </c>
      <c r="D21" s="7" t="s">
        <v>9</v>
      </c>
      <c r="E21" s="8" t="s">
        <v>10</v>
      </c>
      <c r="F21" s="8"/>
      <c r="G21" s="22"/>
      <c r="H21" s="22"/>
      <c r="I21" s="22"/>
      <c r="K21" s="9" t="s">
        <v>11</v>
      </c>
    </row>
    <row r="22" customFormat="false" ht="15" hidden="false" customHeight="false" outlineLevel="0" collapsed="false">
      <c r="A22" s="10"/>
      <c r="B22" s="11"/>
      <c r="C22" s="11"/>
      <c r="D22" s="11"/>
      <c r="E22" s="11"/>
      <c r="F22" s="11"/>
    </row>
    <row r="23" customFormat="false" ht="15" hidden="false" customHeight="false" outlineLevel="0" collapsed="false">
      <c r="A23" s="12" t="s">
        <v>12</v>
      </c>
      <c r="B23" s="12" t="n">
        <v>17.5</v>
      </c>
      <c r="C23" s="13" t="n">
        <v>0.0373</v>
      </c>
      <c r="D23" s="13" t="n">
        <v>4.88449</v>
      </c>
      <c r="E23" s="14" t="n">
        <f aca="false">$C23*$D23*EXP(-E$32*$B23)</f>
        <v>0.194369405886122</v>
      </c>
      <c r="F23" s="15" t="n">
        <f aca="false">$C23*$D23*EXP(-F$32*$B23)</f>
        <v>0.194797933334852</v>
      </c>
      <c r="G23" s="15"/>
      <c r="H23" s="15"/>
      <c r="I23" s="15"/>
      <c r="K23" s="15" t="n">
        <f aca="false">B23*F23</f>
        <v>3.4089638333599</v>
      </c>
    </row>
    <row r="24" customFormat="false" ht="15" hidden="false" customHeight="false" outlineLevel="0" collapsed="false">
      <c r="A24" s="12" t="s">
        <v>13</v>
      </c>
      <c r="B24" s="12" t="n">
        <v>22.5</v>
      </c>
      <c r="C24" s="13" t="n">
        <v>0.054</v>
      </c>
      <c r="D24" s="13" t="n">
        <v>4.86859</v>
      </c>
      <c r="E24" s="14" t="n">
        <f aca="false">$C24*$D24*EXP(-E$32*$B24)</f>
        <v>0.285709934650509</v>
      </c>
      <c r="F24" s="15" t="n">
        <f aca="false">$C24*$D24*EXP(-F$32*$B24)</f>
        <v>0.286520069362097</v>
      </c>
      <c r="G24" s="15"/>
      <c r="H24" s="15"/>
      <c r="I24" s="15"/>
      <c r="K24" s="15" t="n">
        <f aca="false">B24*F24</f>
        <v>6.44670156064719</v>
      </c>
      <c r="N24" s="15"/>
    </row>
    <row r="25" customFormat="false" ht="15" hidden="false" customHeight="false" outlineLevel="0" collapsed="false">
      <c r="A25" s="12" t="s">
        <v>14</v>
      </c>
      <c r="B25" s="12" t="n">
        <v>27.5</v>
      </c>
      <c r="C25" s="13" t="n">
        <v>0.0452</v>
      </c>
      <c r="D25" s="13" t="n">
        <v>4.84843</v>
      </c>
      <c r="E25" s="14" t="n">
        <f aca="false">$C25*$D25*EXP(-E$32*$B25)</f>
        <v>0.242603170741347</v>
      </c>
      <c r="F25" s="15" t="n">
        <f aca="false">$C25*$D25*EXP(-F$32*$B25)</f>
        <v>0.243444208032838</v>
      </c>
      <c r="G25" s="15"/>
      <c r="H25" s="15"/>
      <c r="I25" s="15"/>
      <c r="K25" s="15" t="n">
        <f aca="false">B25*F25</f>
        <v>6.69471572090304</v>
      </c>
      <c r="N25" s="15"/>
    </row>
    <row r="26" customFormat="false" ht="15" hidden="false" customHeight="false" outlineLevel="0" collapsed="false">
      <c r="A26" s="12" t="s">
        <v>15</v>
      </c>
      <c r="B26" s="12" t="n">
        <v>32.5</v>
      </c>
      <c r="C26" s="13" t="n">
        <v>0.0301</v>
      </c>
      <c r="D26" s="13" t="n">
        <v>4.8228</v>
      </c>
      <c r="E26" s="14" t="n">
        <f aca="false">$C26*$D26*EXP(-E$32*$B26)</f>
        <v>0.163700944296156</v>
      </c>
      <c r="F26" s="15" t="n">
        <f aca="false">$C26*$D26*EXP(-F$32*$B26)</f>
        <v>0.164371843616401</v>
      </c>
      <c r="G26" s="15"/>
      <c r="H26" s="15"/>
      <c r="I26" s="15"/>
      <c r="K26" s="15" t="n">
        <f aca="false">B26*F26</f>
        <v>5.34208491753305</v>
      </c>
    </row>
    <row r="27" customFormat="false" ht="15" hidden="false" customHeight="false" outlineLevel="0" collapsed="false">
      <c r="A27" s="12" t="s">
        <v>16</v>
      </c>
      <c r="B27" s="12" t="n">
        <v>37.5</v>
      </c>
      <c r="C27" s="13" t="n">
        <v>0.0152</v>
      </c>
      <c r="D27" s="13" t="n">
        <v>4.78807</v>
      </c>
      <c r="E27" s="14" t="n">
        <f aca="false">$C27*$D27*EXP(-E$32*$B27)</f>
        <v>0.0836022651407631</v>
      </c>
      <c r="F27" s="15" t="n">
        <f aca="false">$C27*$D27*EXP(-F$32*$B27)</f>
        <v>0.0839977308690105</v>
      </c>
      <c r="G27" s="15"/>
      <c r="H27" s="15"/>
      <c r="I27" s="15"/>
      <c r="K27" s="15" t="n">
        <f aca="false">B27*F27</f>
        <v>3.14991490758789</v>
      </c>
    </row>
    <row r="28" customFormat="false" ht="15" hidden="false" customHeight="false" outlineLevel="0" collapsed="false">
      <c r="A28" s="12" t="s">
        <v>17</v>
      </c>
      <c r="B28" s="12" t="n">
        <v>42.5</v>
      </c>
      <c r="C28" s="13" t="n">
        <v>0.0044</v>
      </c>
      <c r="D28" s="13" t="n">
        <v>4.73783</v>
      </c>
      <c r="E28" s="14" t="n">
        <f aca="false">$C28*$D28*EXP(-E$32*$B28)</f>
        <v>0.0243935295771538</v>
      </c>
      <c r="F28" s="15" t="n">
        <f aca="false">$C28*$D28*EXP(-F$32*$B28)</f>
        <v>0.0245243452753518</v>
      </c>
      <c r="G28" s="15"/>
      <c r="H28" s="15"/>
      <c r="I28" s="15"/>
      <c r="K28" s="15" t="n">
        <f aca="false">B28*F28</f>
        <v>1.04228467420245</v>
      </c>
    </row>
    <row r="29" customFormat="false" ht="15" hidden="false" customHeight="false" outlineLevel="0" collapsed="false">
      <c r="A29" s="12" t="s">
        <v>18</v>
      </c>
      <c r="B29" s="12" t="n">
        <v>47.5</v>
      </c>
      <c r="C29" s="13" t="n">
        <v>0.00042</v>
      </c>
      <c r="D29" s="13" t="n">
        <v>4.66367</v>
      </c>
      <c r="E29" s="14" t="n">
        <f aca="false">$C29*$D29*EXP(-E$32*$B29)</f>
        <v>0.00233479161885276</v>
      </c>
      <c r="F29" s="15" t="n">
        <f aca="false">$C29*$D29*EXP(-F$32*$B29)</f>
        <v>0.00234878990243512</v>
      </c>
      <c r="G29" s="15"/>
      <c r="H29" s="15"/>
      <c r="I29" s="15"/>
      <c r="K29" s="15" t="n">
        <f aca="false">B29*F29</f>
        <v>0.111567520365668</v>
      </c>
    </row>
    <row r="30" customFormat="false" ht="15" hidden="false" customHeight="false" outlineLevel="0" collapsed="false">
      <c r="A30" s="10"/>
      <c r="B30" s="11"/>
      <c r="C30" s="11"/>
      <c r="D30" s="11"/>
      <c r="E30" s="11"/>
    </row>
    <row r="31" customFormat="false" ht="15" hidden="false" customHeight="false" outlineLevel="0" collapsed="false">
      <c r="A31" s="10"/>
      <c r="B31" s="16" t="s">
        <v>19</v>
      </c>
      <c r="C31" s="17" t="n">
        <f aca="false">SUMPRODUCT(C23:C29,D23:D29)</f>
        <v>0.9049945104</v>
      </c>
      <c r="D31" s="18" t="s">
        <v>20</v>
      </c>
      <c r="E31" s="19" t="n">
        <f aca="false">SUM(E23:E29)</f>
        <v>0.996714041910904</v>
      </c>
      <c r="F31" s="19" t="n">
        <f aca="false">SUM(F23:F29)</f>
        <v>1.00000492039299</v>
      </c>
      <c r="G31" s="19"/>
      <c r="H31" s="19"/>
      <c r="K31" s="15" t="n">
        <f aca="false">SUM(K23:K29)</f>
        <v>26.1962331345992</v>
      </c>
      <c r="O31" s="13"/>
      <c r="P31" s="13"/>
    </row>
    <row r="32" customFormat="false" ht="15" hidden="false" customHeight="false" outlineLevel="0" collapsed="false">
      <c r="A32" s="10"/>
      <c r="B32" s="16" t="s">
        <v>21</v>
      </c>
      <c r="C32" s="20" t="n">
        <v>27</v>
      </c>
      <c r="D32" s="18" t="s">
        <v>22</v>
      </c>
      <c r="E32" s="19" t="n">
        <f aca="false">LN(C31)/C32</f>
        <v>-0.00369727411692451</v>
      </c>
      <c r="F32" s="21" t="n">
        <f aca="false">E32*LN($C$31)/(LN($C$31)-E31+1)</f>
        <v>-0.0038231186584041</v>
      </c>
      <c r="G32" s="21"/>
      <c r="H32" s="21"/>
      <c r="O32" s="13"/>
      <c r="P32" s="13"/>
    </row>
    <row r="33" customFormat="false" ht="15" hidden="false" customHeight="false" outlineLevel="0" collapsed="false">
      <c r="O33" s="13"/>
      <c r="P33" s="13"/>
    </row>
    <row r="34" customFormat="false" ht="15" hidden="false" customHeight="false" outlineLevel="0" collapsed="false">
      <c r="O34" s="13"/>
      <c r="P34" s="13"/>
    </row>
    <row r="35" customFormat="false" ht="15" hidden="false" customHeight="false" outlineLevel="0" collapsed="false">
      <c r="O35" s="13"/>
      <c r="P35" s="13"/>
    </row>
    <row r="36" customFormat="false" ht="15" hidden="false" customHeight="false" outlineLevel="0" collapsed="false">
      <c r="O36" s="13"/>
      <c r="P36" s="13"/>
    </row>
    <row r="37" customFormat="false" ht="15" hidden="false" customHeight="false" outlineLevel="0" collapsed="false">
      <c r="O37" s="13"/>
      <c r="P37" s="13"/>
    </row>
  </sheetData>
  <mergeCells count="2">
    <mergeCell ref="E4:F4"/>
    <mergeCell ref="E21:F2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2"/>
  <sheetViews>
    <sheetView showFormulas="false" showGridLines="true" showRowColHeaders="true" showZeros="true" rightToLeft="false" tabSelected="false" showOutlineSymbols="true" defaultGridColor="true" view="normal" topLeftCell="B35" colorId="64" zoomScale="100" zoomScaleNormal="100" zoomScalePageLayoutView="100" workbookViewId="0">
      <selection pane="topLeft" activeCell="E44" activeCellId="0" sqref="E44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3.7"/>
  </cols>
  <sheetData>
    <row r="1" customFormat="false" ht="15.75" hidden="false" customHeight="false" outlineLevel="0" collapsed="false">
      <c r="A1" s="1" t="s">
        <v>26</v>
      </c>
    </row>
    <row r="2" customFormat="false" ht="15" hidden="false" customHeight="false" outlineLevel="0" collapsed="false">
      <c r="A2" s="2"/>
    </row>
    <row r="3" customFormat="false" ht="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n">
        <v>1</v>
      </c>
      <c r="G3" s="4" t="n">
        <v>2</v>
      </c>
      <c r="H3" s="4" t="n">
        <v>3</v>
      </c>
      <c r="I3" s="4" t="n">
        <v>4</v>
      </c>
    </row>
    <row r="4" customFormat="false" ht="18" hidden="false" customHeight="false" outlineLevel="0" collapsed="false">
      <c r="A4" s="5" t="s">
        <v>6</v>
      </c>
      <c r="B4" s="5" t="s">
        <v>7</v>
      </c>
      <c r="C4" s="6" t="s">
        <v>27</v>
      </c>
      <c r="D4" s="7" t="s">
        <v>9</v>
      </c>
      <c r="E4" s="7" t="s">
        <v>10</v>
      </c>
      <c r="F4" s="8" t="s">
        <v>10</v>
      </c>
      <c r="G4" s="8"/>
      <c r="H4" s="8"/>
      <c r="I4" s="8"/>
      <c r="K4" s="9" t="s">
        <v>11</v>
      </c>
      <c r="M4" s="23" t="s">
        <v>28</v>
      </c>
    </row>
    <row r="5" customFormat="false" ht="15" hidden="false" customHeight="false" outlineLevel="0" collapsed="false">
      <c r="A5" s="10"/>
      <c r="B5" s="11"/>
      <c r="C5" s="11"/>
      <c r="D5" s="11"/>
      <c r="E5" s="11"/>
      <c r="F5" s="11"/>
    </row>
    <row r="6" customFormat="false" ht="15" hidden="false" customHeight="false" outlineLevel="0" collapsed="false">
      <c r="A6" s="12" t="s">
        <v>12</v>
      </c>
      <c r="B6" s="12" t="n">
        <v>17.5</v>
      </c>
      <c r="C6" s="13" t="n">
        <f aca="false">M6/1.96</f>
        <v>0.0622448979591837</v>
      </c>
      <c r="D6" s="13" t="n">
        <v>4.330575</v>
      </c>
      <c r="E6" s="14" t="n">
        <f aca="false">$C6*$D6*EXP(-E$15*$B6)</f>
        <v>0.139407186087925</v>
      </c>
      <c r="F6" s="15" t="n">
        <f aca="false">$C6*$D6*EXP(-F$15*$B6)</f>
        <v>0.1446364824569</v>
      </c>
      <c r="G6" s="15" t="n">
        <f aca="false">$C6*$D6*EXP(-G$15*$B6)</f>
        <v>0.144989531326666</v>
      </c>
      <c r="H6" s="15" t="n">
        <f aca="false">$C6*$D6*EXP(-H$15*$B6)</f>
        <v>0.14500325346502</v>
      </c>
      <c r="I6" s="15" t="n">
        <f aca="false">$C6*$D6*EXP(-I$15*$B6)</f>
        <v>0.14500375989071</v>
      </c>
      <c r="K6" s="15" t="n">
        <f aca="false">B6*I6</f>
        <v>2.53756579808743</v>
      </c>
      <c r="M6" s="13" t="n">
        <v>0.122</v>
      </c>
    </row>
    <row r="7" customFormat="false" ht="15" hidden="false" customHeight="false" outlineLevel="0" collapsed="false">
      <c r="A7" s="12" t="s">
        <v>13</v>
      </c>
      <c r="B7" s="12" t="n">
        <v>22.5</v>
      </c>
      <c r="C7" s="13" t="n">
        <f aca="false">M7/1.96</f>
        <v>0.148979591836735</v>
      </c>
      <c r="D7" s="13" t="n">
        <v>4.278827</v>
      </c>
      <c r="E7" s="14" t="n">
        <f aca="false">$C7*$D7*EXP(-E$15*$B7)</f>
        <v>0.273066870372751</v>
      </c>
      <c r="F7" s="15" t="n">
        <f aca="false">$C7*$D7*EXP(-F$15*$B7)</f>
        <v>0.286306391345485</v>
      </c>
      <c r="G7" s="15" t="n">
        <f aca="false">$C7*$D7*EXP(-G$15*$B7)</f>
        <v>0.28720523428918</v>
      </c>
      <c r="H7" s="15" t="n">
        <f aca="false">$C7*$D7*EXP(-H$15*$B7)</f>
        <v>0.287240182732773</v>
      </c>
      <c r="I7" s="15" t="n">
        <f aca="false">$C7*$D7*EXP(-I$15*$B7)</f>
        <v>0.287241472549077</v>
      </c>
      <c r="K7" s="15" t="n">
        <f aca="false">B7*I7</f>
        <v>6.46293313235423</v>
      </c>
      <c r="M7" s="13" t="n">
        <v>0.292</v>
      </c>
    </row>
    <row r="8" customFormat="false" ht="15" hidden="false" customHeight="false" outlineLevel="0" collapsed="false">
      <c r="A8" s="12" t="s">
        <v>14</v>
      </c>
      <c r="B8" s="12" t="n">
        <v>27.5</v>
      </c>
      <c r="C8" s="13" t="n">
        <f aca="false">M8/1.96</f>
        <v>0.146938775510204</v>
      </c>
      <c r="D8" s="13" t="n">
        <v>4.184847</v>
      </c>
      <c r="E8" s="14" t="n">
        <f aca="false">$C8*$D8*EXP(-E$15*$B8)</f>
        <v>0.218180118870218</v>
      </c>
      <c r="F8" s="15" t="n">
        <f aca="false">$C8*$D8*EXP(-F$15*$B8)</f>
        <v>0.231178022398375</v>
      </c>
      <c r="G8" s="15" t="n">
        <f aca="false">$C8*$D8*EXP(-G$15*$B8)</f>
        <v>0.232065384414156</v>
      </c>
      <c r="H8" s="15" t="n">
        <f aca="false">$C8*$D8*EXP(-H$15*$B8)</f>
        <v>0.232099898939152</v>
      </c>
      <c r="I8" s="15" t="n">
        <f aca="false">$C8*$D8*EXP(-I$15*$B8)</f>
        <v>0.232101172759001</v>
      </c>
      <c r="K8" s="15" t="n">
        <f aca="false">B8*I8</f>
        <v>6.38278225087252</v>
      </c>
      <c r="M8" s="13" t="n">
        <v>0.288</v>
      </c>
    </row>
    <row r="9" customFormat="false" ht="15" hidden="false" customHeight="false" outlineLevel="0" collapsed="false">
      <c r="A9" s="12" t="s">
        <v>15</v>
      </c>
      <c r="B9" s="12" t="n">
        <v>32.5</v>
      </c>
      <c r="C9" s="13" t="n">
        <f aca="false">M9/1.96</f>
        <v>0.125</v>
      </c>
      <c r="D9" s="13" t="n">
        <v>4.050373</v>
      </c>
      <c r="E9" s="14" t="n">
        <f aca="false">$C9*$D9*EXP(-E$15*$B9)</f>
        <v>0.148794155624217</v>
      </c>
      <c r="F9" s="15" t="n">
        <f aca="false">$C9*$D9*EXP(-F$15*$B9)</f>
        <v>0.159325974502557</v>
      </c>
      <c r="G9" s="15" t="n">
        <f aca="false">$C9*$D9*EXP(-G$15*$B9)</f>
        <v>0.16004898216935</v>
      </c>
      <c r="H9" s="15" t="n">
        <f aca="false">$C9*$D9*EXP(-H$15*$B9)</f>
        <v>0.160077114194154</v>
      </c>
      <c r="I9" s="15" t="n">
        <f aca="false">$C9*$D9*EXP(-I$15*$B9)</f>
        <v>0.160078152471051</v>
      </c>
      <c r="K9" s="15" t="n">
        <f aca="false">B9*I9</f>
        <v>5.20253995530915</v>
      </c>
      <c r="M9" s="13" t="n">
        <v>0.245</v>
      </c>
    </row>
    <row r="10" customFormat="false" ht="15" hidden="false" customHeight="false" outlineLevel="0" collapsed="false">
      <c r="A10" s="12" t="s">
        <v>16</v>
      </c>
      <c r="B10" s="12" t="n">
        <v>37.5</v>
      </c>
      <c r="C10" s="13" t="n">
        <f aca="false">M10/1.96</f>
        <v>0.0989795918367347</v>
      </c>
      <c r="D10" s="13" t="n">
        <v>3.897309</v>
      </c>
      <c r="E10" s="14" t="n">
        <f aca="false">$C10*$D10*EXP(-E$15*$B10)</f>
        <v>0.0939016033130319</v>
      </c>
      <c r="F10" s="15" t="n">
        <f aca="false">$C10*$D10*EXP(-F$15*$B10)</f>
        <v>0.101611545727342</v>
      </c>
      <c r="G10" s="15" t="n">
        <f aca="false">$C10*$D10*EXP(-G$15*$B10)</f>
        <v>0.102143774884823</v>
      </c>
      <c r="H10" s="15" t="n">
        <f aca="false">$C10*$D10*EXP(-H$15*$B10)</f>
        <v>0.102164491259514</v>
      </c>
      <c r="I10" s="15" t="n">
        <f aca="false">$C10*$D10*EXP(-I$15*$B10)</f>
        <v>0.102165255855554</v>
      </c>
      <c r="K10" s="15" t="n">
        <f aca="false">B10*I10</f>
        <v>3.83119709458328</v>
      </c>
      <c r="M10" s="13" t="n">
        <v>0.194</v>
      </c>
    </row>
    <row r="11" customFormat="false" ht="15" hidden="false" customHeight="false" outlineLevel="0" collapsed="false">
      <c r="A11" s="12" t="s">
        <v>17</v>
      </c>
      <c r="B11" s="12" t="n">
        <v>42.5</v>
      </c>
      <c r="C11" s="13" t="n">
        <f aca="false">M11/1.96</f>
        <v>0.0596938775510204</v>
      </c>
      <c r="D11" s="13" t="n">
        <v>3.736083</v>
      </c>
      <c r="E11" s="14" t="n">
        <f aca="false">$C11*$D11*EXP(-E$15*$B11)</f>
        <v>0.0449666446939655</v>
      </c>
      <c r="F11" s="15" t="n">
        <f aca="false">$C11*$D11*EXP(-F$15*$B11)</f>
        <v>0.0491733587071409</v>
      </c>
      <c r="G11" s="15" t="n">
        <f aca="false">$C11*$D11*EXP(-G$15*$B11)</f>
        <v>0.0494653665643882</v>
      </c>
      <c r="H11" s="15" t="n">
        <f aca="false">$C11*$D11*EXP(-H$15*$B11)</f>
        <v>0.049476736725521</v>
      </c>
      <c r="I11" s="15" t="n">
        <f aca="false">$C11*$D11*EXP(-I$15*$B11)</f>
        <v>0.0494771563791609</v>
      </c>
      <c r="K11" s="15" t="n">
        <f aca="false">B11*I11</f>
        <v>2.10277914611434</v>
      </c>
      <c r="M11" s="13" t="n">
        <v>0.117</v>
      </c>
    </row>
    <row r="12" customFormat="false" ht="15" hidden="false" customHeight="false" outlineLevel="0" collapsed="false">
      <c r="A12" s="12" t="s">
        <v>18</v>
      </c>
      <c r="B12" s="12" t="n">
        <v>47.5</v>
      </c>
      <c r="C12" s="13" t="n">
        <f aca="false">M12/1.96</f>
        <v>0.0362244897959184</v>
      </c>
      <c r="D12" s="13" t="n">
        <v>3.555228</v>
      </c>
      <c r="E12" s="14" t="n">
        <f aca="false">$C12*$D12*EXP(-E$15*$B12)</f>
        <v>0.0215077796950626</v>
      </c>
      <c r="F12" s="15" t="n">
        <f aca="false">$C12*$D12*EXP(-F$15*$B12)</f>
        <v>0.0237686387335385</v>
      </c>
      <c r="G12" s="15" t="n">
        <f aca="false">$C12*$D12*EXP(-G$15*$B12)</f>
        <v>0.0239264452990906</v>
      </c>
      <c r="H12" s="15" t="n">
        <f aca="false">$C12*$D12*EXP(-H$15*$B12)</f>
        <v>0.0239325921703898</v>
      </c>
      <c r="I12" s="15" t="n">
        <f aca="false">$C12*$D12*EXP(-I$15*$B12)</f>
        <v>0.023932819044314</v>
      </c>
      <c r="K12" s="15" t="n">
        <f aca="false">B12*I12</f>
        <v>1.13680890460491</v>
      </c>
      <c r="M12" s="13" t="n">
        <v>0.071</v>
      </c>
    </row>
    <row r="13" customFormat="false" ht="15" hidden="false" customHeight="false" outlineLevel="0" collapsed="false">
      <c r="A13" s="10"/>
      <c r="B13" s="11"/>
      <c r="C13" s="11"/>
      <c r="D13" s="11"/>
      <c r="E13" s="11"/>
    </row>
    <row r="14" customFormat="false" ht="15" hidden="false" customHeight="false" outlineLevel="0" collapsed="false">
      <c r="A14" s="10"/>
      <c r="B14" s="16" t="s">
        <v>19</v>
      </c>
      <c r="C14" s="17" t="n">
        <f aca="false">SUMPRODUCT(C6:C12,D6:D12)</f>
        <v>2.76578867346939</v>
      </c>
      <c r="D14" s="18" t="s">
        <v>20</v>
      </c>
      <c r="E14" s="24" t="n">
        <f aca="false">SUM(E6:E12)</f>
        <v>0.939824358657172</v>
      </c>
      <c r="F14" s="24" t="n">
        <f aca="false">SUM(F6:F12)</f>
        <v>0.996000413871338</v>
      </c>
      <c r="G14" s="24" t="n">
        <f aca="false">SUM(G6:G12)</f>
        <v>0.999844718947653</v>
      </c>
      <c r="H14" s="24" t="n">
        <f aca="false">SUM(H6:H12)</f>
        <v>0.999994269486525</v>
      </c>
      <c r="I14" s="24" t="n">
        <f aca="false">SUM(I6:I12)</f>
        <v>0.999999788948868</v>
      </c>
      <c r="K14" s="15" t="n">
        <f aca="false">SUM(K6:K12)</f>
        <v>27.6566062819259</v>
      </c>
    </row>
    <row r="15" customFormat="false" ht="15" hidden="false" customHeight="false" outlineLevel="0" collapsed="false">
      <c r="A15" s="10"/>
      <c r="B15" s="16" t="s">
        <v>21</v>
      </c>
      <c r="C15" s="20" t="n">
        <v>27</v>
      </c>
      <c r="D15" s="18" t="s">
        <v>22</v>
      </c>
      <c r="E15" s="24" t="n">
        <f aca="false">LN(C14)/C15</f>
        <v>0.0376787344011286</v>
      </c>
      <c r="F15" s="25" t="n">
        <f aca="false">E15*LN($C$14)/(LN($C$14)-E14+1)</f>
        <v>0.0355744755482759</v>
      </c>
      <c r="G15" s="25" t="n">
        <f aca="false">F15*LN($C$14)/(LN($C$14)-F14+1)</f>
        <v>0.0354351632616595</v>
      </c>
      <c r="H15" s="25" t="n">
        <f aca="false">G15*LN($C$14)/(LN($C$14)-G14+1)</f>
        <v>0.0354297553878544</v>
      </c>
      <c r="I15" s="25" t="n">
        <f aca="false">H15*LN($C$14)/(LN($C$14)-H14+1)</f>
        <v>0.0354295558160542</v>
      </c>
    </row>
    <row r="20" customFormat="false" ht="15.75" hidden="false" customHeight="false" outlineLevel="0" collapsed="false">
      <c r="A20" s="1" t="s">
        <v>29</v>
      </c>
    </row>
    <row r="21" customFormat="false" ht="15" hidden="false" customHeight="false" outlineLevel="0" collapsed="false">
      <c r="A21" s="2"/>
    </row>
    <row r="22" customFormat="false" ht="75" hidden="false" customHeight="false" outlineLevel="0" collapsed="false">
      <c r="A22" s="3" t="s">
        <v>1</v>
      </c>
      <c r="B22" s="3" t="s">
        <v>2</v>
      </c>
      <c r="C22" s="3" t="s">
        <v>3</v>
      </c>
      <c r="D22" s="3" t="s">
        <v>4</v>
      </c>
      <c r="E22" s="3" t="s">
        <v>5</v>
      </c>
      <c r="F22" s="4"/>
      <c r="G22" s="4"/>
      <c r="H22" s="4"/>
      <c r="I22" s="4"/>
    </row>
    <row r="23" customFormat="false" ht="18" hidden="false" customHeight="false" outlineLevel="0" collapsed="false">
      <c r="A23" s="5" t="s">
        <v>6</v>
      </c>
      <c r="B23" s="5" t="s">
        <v>7</v>
      </c>
      <c r="C23" s="6" t="s">
        <v>30</v>
      </c>
      <c r="D23" s="7" t="s">
        <v>9</v>
      </c>
      <c r="E23" s="8" t="s">
        <v>10</v>
      </c>
      <c r="F23" s="8"/>
      <c r="G23" s="22"/>
      <c r="H23" s="22"/>
      <c r="I23" s="22"/>
      <c r="K23" s="9" t="s">
        <v>11</v>
      </c>
      <c r="M23" s="23" t="s">
        <v>28</v>
      </c>
    </row>
    <row r="24" customFormat="false" ht="15" hidden="false" customHeight="false" outlineLevel="0" collapsed="false">
      <c r="A24" s="10"/>
      <c r="B24" s="11"/>
      <c r="C24" s="11"/>
      <c r="D24" s="11"/>
      <c r="E24" s="11"/>
      <c r="F24" s="11"/>
    </row>
    <row r="25" customFormat="false" ht="15" hidden="false" customHeight="false" outlineLevel="0" collapsed="false">
      <c r="A25" s="12" t="s">
        <v>12</v>
      </c>
      <c r="B25" s="12" t="n">
        <v>17.5</v>
      </c>
      <c r="C25" s="13" t="n">
        <f aca="false">M25/2</f>
        <v>0.046</v>
      </c>
      <c r="D25" s="13" t="n">
        <v>4.844532</v>
      </c>
      <c r="E25" s="14" t="n">
        <f aca="false">$C25*$D25*EXP(-E$34*$B25)</f>
        <v>0.182086469851355</v>
      </c>
      <c r="F25" s="15" t="n">
        <f aca="false">$C25*$D25*EXP(-F$34*$B25)</f>
        <v>0.182096167436645</v>
      </c>
      <c r="G25" s="15"/>
      <c r="H25" s="15"/>
      <c r="I25" s="15"/>
      <c r="K25" s="15" t="n">
        <f aca="false">B25*F25</f>
        <v>3.18668293014129</v>
      </c>
      <c r="M25" s="13" t="n">
        <v>0.092</v>
      </c>
    </row>
    <row r="26" customFormat="false" ht="15" hidden="false" customHeight="false" outlineLevel="0" collapsed="false">
      <c r="A26" s="12" t="s">
        <v>13</v>
      </c>
      <c r="B26" s="12" t="n">
        <v>22.5</v>
      </c>
      <c r="C26" s="13" t="n">
        <f aca="false">M26/2</f>
        <v>0.0755</v>
      </c>
      <c r="D26" s="13" t="n">
        <v>4.825436</v>
      </c>
      <c r="E26" s="14" t="n">
        <f aca="false">$C26*$D26*EXP(-E$34*$B26)</f>
        <v>0.280986364906627</v>
      </c>
      <c r="F26" s="15" t="n">
        <f aca="false">$C26*$D26*EXP(-F$34*$B26)</f>
        <v>0.2810056055217</v>
      </c>
      <c r="G26" s="15"/>
      <c r="H26" s="15"/>
      <c r="I26" s="15"/>
      <c r="K26" s="15" t="n">
        <f aca="false">B26*F26</f>
        <v>6.32262612423826</v>
      </c>
      <c r="M26" s="13" t="n">
        <v>0.151</v>
      </c>
    </row>
    <row r="27" customFormat="false" ht="15" hidden="false" customHeight="false" outlineLevel="0" collapsed="false">
      <c r="A27" s="12" t="s">
        <v>14</v>
      </c>
      <c r="B27" s="12" t="n">
        <v>27.5</v>
      </c>
      <c r="C27" s="13" t="n">
        <f aca="false">M27/2</f>
        <v>0.066</v>
      </c>
      <c r="D27" s="13" t="n">
        <v>4.803278</v>
      </c>
      <c r="E27" s="14" t="n">
        <f aca="false">$C27*$D27*EXP(-E$34*$B27)</f>
        <v>0.230790066207519</v>
      </c>
      <c r="F27" s="15" t="n">
        <f aca="false">$C27*$D27*EXP(-F$34*$B27)</f>
        <v>0.230809381633787</v>
      </c>
      <c r="G27" s="15"/>
      <c r="H27" s="15"/>
      <c r="I27" s="15"/>
      <c r="K27" s="15" t="n">
        <f aca="false">B27*F27</f>
        <v>6.34725799492913</v>
      </c>
      <c r="M27" s="13" t="n">
        <v>0.132</v>
      </c>
    </row>
    <row r="28" customFormat="false" ht="15" hidden="false" customHeight="false" outlineLevel="0" collapsed="false">
      <c r="A28" s="12" t="s">
        <v>15</v>
      </c>
      <c r="B28" s="12" t="n">
        <v>32.5</v>
      </c>
      <c r="C28" s="13" t="n">
        <f aca="false">M28/2</f>
        <v>0.0515</v>
      </c>
      <c r="D28" s="13" t="n">
        <v>4.779294</v>
      </c>
      <c r="E28" s="14" t="n">
        <f aca="false">$C28*$D28*EXP(-E$34*$B28)</f>
        <v>0.169137593849186</v>
      </c>
      <c r="F28" s="15" t="n">
        <f aca="false">$C28*$D28*EXP(-F$34*$B28)</f>
        <v>0.169154323285369</v>
      </c>
      <c r="G28" s="15"/>
      <c r="H28" s="15"/>
      <c r="I28" s="15"/>
      <c r="K28" s="15" t="n">
        <f aca="false">B28*F28</f>
        <v>5.4975155067745</v>
      </c>
      <c r="M28" s="13" t="n">
        <v>0.103</v>
      </c>
    </row>
    <row r="29" customFormat="false" ht="15" hidden="false" customHeight="false" outlineLevel="0" collapsed="false">
      <c r="A29" s="12" t="s">
        <v>16</v>
      </c>
      <c r="B29" s="12" t="n">
        <v>37.5</v>
      </c>
      <c r="C29" s="13" t="n">
        <f aca="false">M29/2</f>
        <v>0.0315</v>
      </c>
      <c r="D29" s="13" t="n">
        <v>4.749339</v>
      </c>
      <c r="E29" s="14" t="n">
        <f aca="false">$C29*$D29*EXP(-E$34*$B29)</f>
        <v>0.0970390674554613</v>
      </c>
      <c r="F29" s="15" t="n">
        <f aca="false">$C29*$D29*EXP(-F$34*$B29)</f>
        <v>0.0970501423342533</v>
      </c>
      <c r="G29" s="15"/>
      <c r="H29" s="15"/>
      <c r="I29" s="15"/>
      <c r="K29" s="15" t="n">
        <f aca="false">B29*F29</f>
        <v>3.6393803375345</v>
      </c>
      <c r="M29" s="13" t="n">
        <v>0.063</v>
      </c>
    </row>
    <row r="30" customFormat="false" ht="15" hidden="false" customHeight="false" outlineLevel="0" collapsed="false">
      <c r="A30" s="12" t="s">
        <v>17</v>
      </c>
      <c r="B30" s="12" t="n">
        <v>42.5</v>
      </c>
      <c r="C30" s="13" t="n">
        <f aca="false">M30/2</f>
        <v>0.0115</v>
      </c>
      <c r="D30" s="13" t="n">
        <v>4.708922</v>
      </c>
      <c r="E30" s="14" t="n">
        <f aca="false">$C30*$D30*EXP(-E$34*$B30)</f>
        <v>0.0331555278480355</v>
      </c>
      <c r="F30" s="15" t="n">
        <f aca="false">$C30*$D30*EXP(-F$34*$B30)</f>
        <v>0.0331598163862118</v>
      </c>
      <c r="G30" s="15"/>
      <c r="H30" s="15"/>
      <c r="I30" s="15"/>
      <c r="K30" s="15" t="n">
        <f aca="false">B30*F30</f>
        <v>1.409292196414</v>
      </c>
      <c r="M30" s="13" t="n">
        <v>0.023</v>
      </c>
    </row>
    <row r="31" customFormat="false" ht="15" hidden="false" customHeight="false" outlineLevel="0" collapsed="false">
      <c r="A31" s="12" t="s">
        <v>18</v>
      </c>
      <c r="B31" s="12" t="n">
        <v>47.5</v>
      </c>
      <c r="C31" s="13" t="n">
        <f aca="false">M31/2</f>
        <v>0.0025</v>
      </c>
      <c r="D31" s="13" t="n">
        <v>4.653018</v>
      </c>
      <c r="E31" s="14" t="n">
        <f aca="false">$C31*$D31*EXP(-E$34*$B31)</f>
        <v>0.00672272071227785</v>
      </c>
      <c r="F31" s="15" t="n">
        <f aca="false">$C31*$D31*EXP(-F$34*$B31)</f>
        <v>0.00672369257827406</v>
      </c>
      <c r="G31" s="15"/>
      <c r="H31" s="15"/>
      <c r="I31" s="15"/>
      <c r="K31" s="15" t="n">
        <f aca="false">B31*F31</f>
        <v>0.319375397468018</v>
      </c>
      <c r="M31" s="13" t="n">
        <v>0.005</v>
      </c>
    </row>
    <row r="32" customFormat="false" ht="15" hidden="false" customHeight="false" outlineLevel="0" collapsed="false">
      <c r="A32" s="10"/>
      <c r="B32" s="11"/>
      <c r="C32" s="11"/>
      <c r="D32" s="11"/>
      <c r="E32" s="11"/>
    </row>
    <row r="33" customFormat="false" ht="15" hidden="false" customHeight="false" outlineLevel="0" collapsed="false">
      <c r="A33" s="10"/>
      <c r="B33" s="16" t="s">
        <v>19</v>
      </c>
      <c r="C33" s="17" t="n">
        <f aca="false">SUMPRODUCT(C25:C31,D25:D31)</f>
        <v>1.3657082055</v>
      </c>
      <c r="D33" s="18" t="s">
        <v>20</v>
      </c>
      <c r="E33" s="24" t="n">
        <f aca="false">SUM(E25:E31)</f>
        <v>0.999917810830462</v>
      </c>
      <c r="F33" s="24" t="n">
        <f aca="false">SUM(F25:F31)</f>
        <v>0.999999129176241</v>
      </c>
      <c r="G33" s="24"/>
      <c r="H33" s="24"/>
      <c r="I33" s="24"/>
      <c r="K33" s="15" t="n">
        <f aca="false">SUM(K25:K31)</f>
        <v>26.7221304874997</v>
      </c>
    </row>
    <row r="34" customFormat="false" ht="15" hidden="false" customHeight="false" outlineLevel="0" collapsed="false">
      <c r="A34" s="10"/>
      <c r="B34" s="16" t="s">
        <v>21</v>
      </c>
      <c r="C34" s="20" t="n">
        <v>27</v>
      </c>
      <c r="D34" s="18" t="s">
        <v>22</v>
      </c>
      <c r="E34" s="24" t="n">
        <f aca="false">LN(C33)/C34</f>
        <v>0.011543449109568</v>
      </c>
      <c r="F34" s="25" t="n">
        <f aca="false">E34*LN($C$33)/(LN($C$33)-E33+1)</f>
        <v>0.0115404058687639</v>
      </c>
      <c r="G34" s="25"/>
      <c r="H34" s="25"/>
      <c r="I34" s="25"/>
    </row>
    <row r="38" customFormat="false" ht="15.75" hidden="false" customHeight="false" outlineLevel="0" collapsed="false">
      <c r="A38" s="1" t="s">
        <v>31</v>
      </c>
    </row>
    <row r="39" customFormat="false" ht="15" hidden="false" customHeight="false" outlineLevel="0" collapsed="false">
      <c r="A39" s="2"/>
    </row>
    <row r="40" customFormat="false" ht="75" hidden="false" customHeight="false" outlineLevel="0" collapsed="false">
      <c r="A40" s="3" t="s">
        <v>1</v>
      </c>
      <c r="B40" s="3" t="s">
        <v>2</v>
      </c>
      <c r="C40" s="3" t="s">
        <v>3</v>
      </c>
      <c r="D40" s="3" t="s">
        <v>4</v>
      </c>
      <c r="E40" s="3" t="s">
        <v>5</v>
      </c>
      <c r="F40" s="4" t="n">
        <v>2</v>
      </c>
      <c r="G40" s="4" t="n">
        <v>3</v>
      </c>
      <c r="H40" s="4"/>
      <c r="I40" s="4"/>
    </row>
    <row r="41" customFormat="false" ht="18" hidden="false" customHeight="false" outlineLevel="0" collapsed="false">
      <c r="A41" s="5" t="s">
        <v>6</v>
      </c>
      <c r="B41" s="5" t="s">
        <v>7</v>
      </c>
      <c r="C41" s="6" t="s">
        <v>32</v>
      </c>
      <c r="D41" s="7" t="s">
        <v>9</v>
      </c>
      <c r="E41" s="8" t="s">
        <v>10</v>
      </c>
      <c r="F41" s="8"/>
      <c r="G41" s="8"/>
      <c r="H41" s="22"/>
      <c r="I41" s="22"/>
      <c r="K41" s="9" t="s">
        <v>11</v>
      </c>
      <c r="M41" s="23" t="s">
        <v>28</v>
      </c>
    </row>
    <row r="42" customFormat="false" ht="15" hidden="false" customHeight="false" outlineLevel="0" collapsed="false">
      <c r="A42" s="10"/>
      <c r="B42" s="11"/>
      <c r="C42" s="11"/>
      <c r="D42" s="11"/>
      <c r="E42" s="11"/>
      <c r="F42" s="11"/>
    </row>
    <row r="43" customFormat="false" ht="15" hidden="false" customHeight="false" outlineLevel="0" collapsed="false">
      <c r="A43" s="12" t="s">
        <v>12</v>
      </c>
      <c r="B43" s="12" t="n">
        <v>17.5</v>
      </c>
      <c r="C43" s="13" t="n">
        <f aca="false">M43/1.9</f>
        <v>0.00631578947368421</v>
      </c>
      <c r="D43" s="13" t="n">
        <v>4.970788</v>
      </c>
      <c r="E43" s="14" t="n">
        <f aca="false">$C43*$D43*EXP(-E$52*$B43)</f>
        <v>0.0359605688909687</v>
      </c>
      <c r="F43" s="14" t="n">
        <f aca="false">$C43*$D43*EXP(-F$52*$B43)</f>
        <v>0.0359122380461191</v>
      </c>
      <c r="G43" s="14" t="n">
        <f aca="false">$C43*$D43*EXP(-G$52*$B43)</f>
        <v>0.0359125005282592</v>
      </c>
      <c r="H43" s="15"/>
      <c r="I43" s="15"/>
      <c r="K43" s="15" t="n">
        <f aca="false">B43*G43</f>
        <v>0.628468759244536</v>
      </c>
      <c r="M43" s="13" t="n">
        <v>0.012</v>
      </c>
    </row>
    <row r="44" customFormat="false" ht="15" hidden="false" customHeight="false" outlineLevel="0" collapsed="false">
      <c r="A44" s="12" t="s">
        <v>13</v>
      </c>
      <c r="B44" s="12" t="n">
        <v>22.5</v>
      </c>
      <c r="C44" s="13" t="n">
        <f aca="false">M44/1.9</f>
        <v>0.0242105263157895</v>
      </c>
      <c r="D44" s="13" t="n">
        <v>4.964234</v>
      </c>
      <c r="E44" s="14" t="n">
        <f aca="false">$C44*$D44*EXP(-E$52*$B44)</f>
        <v>0.143113222842289</v>
      </c>
      <c r="F44" s="14" t="n">
        <f aca="false">$C44*$D44*EXP(-F$52*$B44)</f>
        <v>0.142865971506995</v>
      </c>
      <c r="G44" s="14" t="n">
        <f aca="false">$C44*$D44*EXP(-G$52*$B44)</f>
        <v>0.142867314058664</v>
      </c>
      <c r="H44" s="15"/>
      <c r="I44" s="15"/>
      <c r="K44" s="15" t="n">
        <f aca="false">B44*G44</f>
        <v>3.21451456631994</v>
      </c>
      <c r="M44" s="13" t="n">
        <v>0.046</v>
      </c>
    </row>
    <row r="45" customFormat="false" ht="15" hidden="false" customHeight="false" outlineLevel="0" collapsed="false">
      <c r="A45" s="12" t="s">
        <v>14</v>
      </c>
      <c r="B45" s="12" t="n">
        <v>27.5</v>
      </c>
      <c r="C45" s="13" t="n">
        <f aca="false">M45/1.9</f>
        <v>0.0452631578947368</v>
      </c>
      <c r="D45" s="13" t="n">
        <v>4.957309</v>
      </c>
      <c r="E45" s="14" t="n">
        <f aca="false">$C45*$D45*EXP(-E$52*$B45)</f>
        <v>0.277756189987258</v>
      </c>
      <c r="F45" s="14" t="n">
        <f aca="false">$C45*$D45*EXP(-F$52*$B45)</f>
        <v>0.277169796157133</v>
      </c>
      <c r="G45" s="14" t="n">
        <f aca="false">$C45*$D45*EXP(-G$52*$B45)</f>
        <v>0.277172979612327</v>
      </c>
      <c r="H45" s="15"/>
      <c r="I45" s="15"/>
      <c r="K45" s="15" t="n">
        <f aca="false">B45*G45</f>
        <v>7.62225693933899</v>
      </c>
      <c r="M45" s="13" t="n">
        <v>0.086</v>
      </c>
    </row>
    <row r="46" customFormat="false" ht="15" hidden="false" customHeight="false" outlineLevel="0" collapsed="false">
      <c r="A46" s="12" t="s">
        <v>15</v>
      </c>
      <c r="B46" s="12" t="n">
        <v>32.5</v>
      </c>
      <c r="C46" s="13" t="n">
        <f aca="false">M46/1.9</f>
        <v>0.0521052631578947</v>
      </c>
      <c r="D46" s="13" t="n">
        <v>4.949884</v>
      </c>
      <c r="E46" s="14" t="n">
        <f aca="false">$C46*$D46*EXP(-E$52*$B46)</f>
        <v>0.331893800305265</v>
      </c>
      <c r="F46" s="14" t="n">
        <f aca="false">$C46*$D46*EXP(-F$52*$B46)</f>
        <v>0.331065873307474</v>
      </c>
      <c r="G46" s="14" t="n">
        <f aca="false">$C46*$D46*EXP(-G$52*$B46)</f>
        <v>0.331070367155439</v>
      </c>
      <c r="H46" s="15"/>
      <c r="I46" s="15"/>
      <c r="K46" s="15" t="n">
        <f aca="false">B46*G46</f>
        <v>10.7597869325518</v>
      </c>
      <c r="M46" s="13" t="n">
        <v>0.099</v>
      </c>
    </row>
    <row r="47" customFormat="false" ht="15" hidden="false" customHeight="false" outlineLevel="0" collapsed="false">
      <c r="A47" s="12" t="s">
        <v>16</v>
      </c>
      <c r="B47" s="12" t="n">
        <v>37.5</v>
      </c>
      <c r="C47" s="13" t="n">
        <f aca="false">M47/1.9</f>
        <v>0.0263157894736842</v>
      </c>
      <c r="D47" s="13" t="n">
        <v>4.938841</v>
      </c>
      <c r="E47" s="14" t="n">
        <f aca="false">$C47*$D47*EXP(-E$52*$B47)</f>
        <v>0.173865571458805</v>
      </c>
      <c r="F47" s="14" t="n">
        <f aca="false">$C47*$D47*EXP(-F$52*$B47)</f>
        <v>0.173365224803652</v>
      </c>
      <c r="G47" s="14" t="n">
        <f aca="false">$C47*$D47*EXP(-G$52*$B47)</f>
        <v>0.173367940081692</v>
      </c>
      <c r="H47" s="15"/>
      <c r="I47" s="15"/>
      <c r="K47" s="15" t="n">
        <f aca="false">B47*G47</f>
        <v>6.50129775306344</v>
      </c>
      <c r="M47" s="13" t="n">
        <v>0.05</v>
      </c>
    </row>
    <row r="48" customFormat="false" ht="15" hidden="false" customHeight="false" outlineLevel="0" collapsed="false">
      <c r="A48" s="12" t="s">
        <v>17</v>
      </c>
      <c r="B48" s="12" t="n">
        <v>42.5</v>
      </c>
      <c r="C48" s="13" t="n">
        <f aca="false">M48/1.9</f>
        <v>0.00526315789473684</v>
      </c>
      <c r="D48" s="13" t="n">
        <v>4.920799</v>
      </c>
      <c r="E48" s="14" t="n">
        <f aca="false">$C48*$D48*EXP(-E$52*$B48)</f>
        <v>0.0360166891957808</v>
      </c>
      <c r="F48" s="14" t="n">
        <f aca="false">$C48*$D48*EXP(-F$52*$B48)</f>
        <v>0.0358992439445071</v>
      </c>
      <c r="G48" s="14" t="n">
        <f aca="false">$C48*$D48*EXP(-G$52*$B48)</f>
        <v>0.0358998811738094</v>
      </c>
      <c r="H48" s="15"/>
      <c r="I48" s="15"/>
      <c r="K48" s="15" t="n">
        <f aca="false">B48*G48</f>
        <v>1.5257449498869</v>
      </c>
      <c r="M48" s="13" t="n">
        <v>0.01</v>
      </c>
    </row>
    <row r="49" customFormat="false" ht="15" hidden="false" customHeight="false" outlineLevel="0" collapsed="false">
      <c r="A49" s="12" t="s">
        <v>18</v>
      </c>
      <c r="B49" s="12" t="n">
        <v>47.5</v>
      </c>
      <c r="C49" s="13" t="n">
        <f aca="false">M49/1.9</f>
        <v>0.000526315789473684</v>
      </c>
      <c r="D49" s="13" t="n">
        <v>4.892425</v>
      </c>
      <c r="E49" s="14" t="n">
        <f aca="false">$C49*$D49*EXP(-E$52*$B49)</f>
        <v>0.00372256215941637</v>
      </c>
      <c r="F49" s="14" t="n">
        <f aca="false">$C49*$D49*EXP(-F$52*$B49)</f>
        <v>0.00370899793648471</v>
      </c>
      <c r="G49" s="14" t="n">
        <f aca="false">$C49*$D49*EXP(-G$52*$B49)</f>
        <v>0.00370907151858173</v>
      </c>
      <c r="H49" s="15"/>
      <c r="I49" s="15"/>
      <c r="K49" s="15" t="n">
        <f aca="false">B49*G49</f>
        <v>0.176180897132632</v>
      </c>
      <c r="M49" s="13" t="n">
        <v>0.001</v>
      </c>
    </row>
    <row r="50" customFormat="false" ht="15" hidden="false" customHeight="false" outlineLevel="0" collapsed="false">
      <c r="A50" s="10"/>
      <c r="B50" s="11"/>
      <c r="C50" s="11"/>
      <c r="D50" s="11"/>
      <c r="E50" s="11"/>
    </row>
    <row r="51" customFormat="false" ht="15" hidden="false" customHeight="false" outlineLevel="0" collapsed="false">
      <c r="A51" s="10"/>
      <c r="B51" s="16" t="s">
        <v>19</v>
      </c>
      <c r="C51" s="17" t="n">
        <f aca="false">SUMPRODUCT(C43:C49,D43:D49)</f>
        <v>0.792323039473684</v>
      </c>
      <c r="D51" s="18" t="s">
        <v>20</v>
      </c>
      <c r="E51" s="24" t="n">
        <f aca="false">SUM(E43:E49)</f>
        <v>1.00232860483978</v>
      </c>
      <c r="F51" s="24" t="n">
        <f aca="false">SUM(F43:F49)</f>
        <v>0.999987345702364</v>
      </c>
      <c r="G51" s="24" t="n">
        <f aca="false">SUM(G43:G49)</f>
        <v>1.00000005412877</v>
      </c>
      <c r="H51" s="24"/>
      <c r="I51" s="24"/>
      <c r="K51" s="15" t="n">
        <f aca="false">SUM(K43:K49)</f>
        <v>30.4282507975382</v>
      </c>
    </row>
    <row r="52" customFormat="false" ht="15" hidden="false" customHeight="false" outlineLevel="0" collapsed="false">
      <c r="A52" s="10"/>
      <c r="B52" s="16" t="s">
        <v>21</v>
      </c>
      <c r="C52" s="20" t="n">
        <v>30</v>
      </c>
      <c r="D52" s="18" t="s">
        <v>22</v>
      </c>
      <c r="E52" s="24" t="n">
        <f aca="false">LN(C51)/C52</f>
        <v>-0.00775953640680141</v>
      </c>
      <c r="F52" s="25" t="n">
        <f aca="false">E52*LN($C$51)/(LN($C$51)-E51+1)</f>
        <v>-0.00768268500508753</v>
      </c>
      <c r="G52" s="25" t="n">
        <f aca="false">F52*LN($C$51)/(LN($C$51)-F51+1)</f>
        <v>-0.00768310266005526</v>
      </c>
      <c r="H52" s="25"/>
      <c r="I52" s="25"/>
    </row>
  </sheetData>
  <mergeCells count="3">
    <mergeCell ref="F4:I4"/>
    <mergeCell ref="E23:F23"/>
    <mergeCell ref="E41:G4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A2" s="23" t="s">
        <v>0</v>
      </c>
      <c r="L2" s="23" t="s">
        <v>23</v>
      </c>
    </row>
    <row r="3" customFormat="false" ht="13.8" hidden="false" customHeight="false" outlineLevel="0" collapsed="false">
      <c r="A3" s="9" t="s">
        <v>33</v>
      </c>
      <c r="B3" s="2"/>
      <c r="C3" s="9" t="s">
        <v>7</v>
      </c>
      <c r="D3" s="9" t="s">
        <v>34</v>
      </c>
      <c r="E3" s="9" t="s">
        <v>35</v>
      </c>
      <c r="F3" s="9" t="s">
        <v>36</v>
      </c>
      <c r="G3" s="9" t="s">
        <v>37</v>
      </c>
      <c r="H3" s="9" t="s">
        <v>38</v>
      </c>
      <c r="L3" s="9" t="s">
        <v>33</v>
      </c>
      <c r="M3" s="9" t="s">
        <v>7</v>
      </c>
      <c r="N3" s="9" t="s">
        <v>34</v>
      </c>
      <c r="O3" s="9" t="s">
        <v>35</v>
      </c>
      <c r="P3" s="9" t="s">
        <v>36</v>
      </c>
      <c r="Q3" s="9" t="s">
        <v>37</v>
      </c>
      <c r="R3" s="9" t="s">
        <v>38</v>
      </c>
    </row>
    <row r="4" customFormat="false" ht="13.8" hidden="false" customHeight="false" outlineLevel="0" collapsed="false">
      <c r="A4" s="26" t="s">
        <v>39</v>
      </c>
      <c r="B4" s="0" t="n">
        <v>5</v>
      </c>
      <c r="C4" s="27" t="n">
        <v>2.5</v>
      </c>
      <c r="D4" s="28" t="n">
        <v>0.00320269834634032</v>
      </c>
      <c r="E4" s="27" t="n">
        <v>4.89289</v>
      </c>
      <c r="F4" s="29" t="n">
        <f aca="false">$E4*EXP(-E$24*$C4)</f>
        <v>4.88067305254731</v>
      </c>
      <c r="G4" s="0" t="n">
        <f aca="false">$E4*EXP(-E$24*$C4) * $D4</f>
        <v>0.015631323514421</v>
      </c>
      <c r="H4" s="0" t="n">
        <f aca="false">$E4*EXP(-E$24*($B4+$C4))</f>
        <v>4.85633059414402</v>
      </c>
      <c r="L4" s="26" t="s">
        <v>39</v>
      </c>
      <c r="M4" s="27" t="n">
        <v>2.5</v>
      </c>
      <c r="N4" s="28" t="n">
        <v>0.00307811905777239</v>
      </c>
      <c r="O4" s="27" t="n">
        <v>4.90183</v>
      </c>
      <c r="P4" s="0" t="n">
        <f aca="false">$O4*EXP(-O$24*$M4)</f>
        <v>4.94861928219657</v>
      </c>
      <c r="Q4" s="0" t="n">
        <f aca="false">$O4*$N4 *EXP(-O$24*$M4)</f>
        <v>0.0152324393221892</v>
      </c>
      <c r="R4" s="0" t="n">
        <f aca="false">$O4*EXP(-O$24*($B4+$C4))</f>
        <v>5.043541958409</v>
      </c>
    </row>
    <row r="5" customFormat="false" ht="13.8" hidden="false" customHeight="false" outlineLevel="0" collapsed="false">
      <c r="A5" s="30" t="s">
        <v>40</v>
      </c>
      <c r="B5" s="0" t="n">
        <v>10</v>
      </c>
      <c r="C5" s="27" t="n">
        <v>7.5</v>
      </c>
      <c r="D5" s="28" t="n">
        <v>0.00243336737563872</v>
      </c>
      <c r="E5" s="27" t="n">
        <v>4.87689</v>
      </c>
      <c r="F5" s="29" t="n">
        <f aca="false">$E5*EXP(-E$24*$C5)</f>
        <v>4.84045014526691</v>
      </c>
      <c r="G5" s="0" t="n">
        <f aca="false">$E5*EXP(-E$24*$C5) * $D5</f>
        <v>0.0117785934668982</v>
      </c>
      <c r="H5" s="0" t="n">
        <f aca="false">$E5*EXP(-E$24*($B5+$C5))</f>
        <v>4.79228686159264</v>
      </c>
      <c r="L5" s="30" t="s">
        <v>40</v>
      </c>
      <c r="M5" s="27" t="n">
        <v>7.5</v>
      </c>
      <c r="N5" s="28" t="n">
        <v>0.00150138387577453</v>
      </c>
      <c r="O5" s="27" t="n">
        <v>4.88868</v>
      </c>
      <c r="P5" s="0" t="n">
        <f aca="false">$O5*EXP(-O$24*$M5)</f>
        <v>5.03001179176652</v>
      </c>
      <c r="Q5" s="0" t="n">
        <f aca="false">$O5*$N5 *EXP(-O$24*$M5)</f>
        <v>0.00755197859911399</v>
      </c>
      <c r="R5" s="0" t="n">
        <f aca="false">$O5*EXP(-O$24*($B5+$C5))</f>
        <v>5.22483034985502</v>
      </c>
    </row>
    <row r="6" customFormat="false" ht="13.8" hidden="false" customHeight="false" outlineLevel="0" collapsed="false">
      <c r="A6" s="26" t="s">
        <v>41</v>
      </c>
      <c r="B6" s="0" t="n">
        <v>15</v>
      </c>
      <c r="C6" s="31" t="n">
        <v>12.5</v>
      </c>
      <c r="D6" s="28" t="n">
        <v>0.00235466985035135</v>
      </c>
      <c r="E6" s="27" t="n">
        <v>4.86521</v>
      </c>
      <c r="F6" s="29" t="n">
        <f aca="false">$E6*EXP(-E$24*$C6)</f>
        <v>4.80477339074084</v>
      </c>
      <c r="G6" s="0" t="n">
        <f aca="false">$E6*EXP(-E$24*$C6) * $D6</f>
        <v>0.0113136550409479</v>
      </c>
      <c r="H6" s="0" t="n">
        <f aca="false">$E6*EXP(-E$24*($B6+$C6))</f>
        <v>4.73323963430589</v>
      </c>
      <c r="L6" s="26" t="s">
        <v>41</v>
      </c>
      <c r="M6" s="31" t="n">
        <v>12.5</v>
      </c>
      <c r="N6" s="28" t="n">
        <v>0.0022551237305349</v>
      </c>
      <c r="O6" s="27" t="n">
        <v>4.8795</v>
      </c>
      <c r="P6" s="0" t="n">
        <f aca="false">$O6*EXP(-O$24*$M6)</f>
        <v>5.11686913837131</v>
      </c>
      <c r="Q6" s="0" t="n">
        <f aca="false">$O6*$N6 *EXP(-O$24*$M6)</f>
        <v>0.0115391730199828</v>
      </c>
      <c r="R6" s="0" t="n">
        <f aca="false">$O6*EXP(-O$24*($B6+$C6))</f>
        <v>5.41700324437021</v>
      </c>
    </row>
    <row r="7" customFormat="false" ht="13.8" hidden="false" customHeight="false" outlineLevel="0" collapsed="false">
      <c r="A7" s="30" t="s">
        <v>12</v>
      </c>
      <c r="B7" s="0" t="n">
        <v>20</v>
      </c>
      <c r="C7" s="30" t="n">
        <v>17.5</v>
      </c>
      <c r="D7" s="28" t="n">
        <v>0.00870681570456858</v>
      </c>
      <c r="E7" s="27" t="n">
        <v>4.83832</v>
      </c>
      <c r="F7" s="29" t="n">
        <f aca="false">$E7*EXP(-E$24*$C7)</f>
        <v>4.75438596486304</v>
      </c>
      <c r="G7" s="0" t="n">
        <f aca="false">$E7*EXP(-E$24*$C7) * $D7</f>
        <v>0.0413955623844499</v>
      </c>
      <c r="H7" s="0" t="n">
        <f aca="false">$E7*EXP(-E$24*($B7+$C7))</f>
        <v>4.66024281514701</v>
      </c>
      <c r="L7" s="30" t="s">
        <v>12</v>
      </c>
      <c r="M7" s="30" t="n">
        <v>17.5</v>
      </c>
      <c r="N7" s="28" t="n">
        <v>0.00783833141430131</v>
      </c>
      <c r="O7" s="27" t="n">
        <v>4.85489</v>
      </c>
      <c r="P7" s="0" t="n">
        <f aca="false">$O7*EXP(-O$24*$M7)</f>
        <v>5.18871691687892</v>
      </c>
      <c r="Q7" s="0" t="n">
        <f aca="false">$O7*$N7 *EXP(-O$24*$M7)</f>
        <v>0.0406708828094886</v>
      </c>
      <c r="R7" s="0" t="n">
        <f aca="false">$O7*EXP(-O$24*($B7+$C7))</f>
        <v>5.59843136120912</v>
      </c>
    </row>
    <row r="8" customFormat="false" ht="13.8" hidden="false" customHeight="false" outlineLevel="0" collapsed="false">
      <c r="A8" s="30" t="s">
        <v>13</v>
      </c>
      <c r="B8" s="0" t="n">
        <v>25</v>
      </c>
      <c r="C8" s="30" t="n">
        <v>22.5</v>
      </c>
      <c r="D8" s="28" t="n">
        <v>0.0131367659781253</v>
      </c>
      <c r="E8" s="27" t="n">
        <v>4.78552</v>
      </c>
      <c r="F8" s="29" t="n">
        <f aca="false">$E8*EXP(-E$24*$C8)</f>
        <v>4.67904810061346</v>
      </c>
      <c r="G8" s="0" t="n">
        <f aca="false">$E8*EXP(-E$24*$C8) * $D8</f>
        <v>0.0614675598981509</v>
      </c>
      <c r="H8" s="0" t="n">
        <f aca="false">$E8*EXP(-E$24*($B8+$C8))</f>
        <v>4.56352199138565</v>
      </c>
      <c r="L8" s="30" t="s">
        <v>13</v>
      </c>
      <c r="M8" s="30" t="n">
        <v>22.5</v>
      </c>
      <c r="N8" s="28" t="n">
        <v>0.0122503707613955</v>
      </c>
      <c r="O8" s="27" t="n">
        <v>4.80617</v>
      </c>
      <c r="P8" s="0" t="n">
        <f aca="false">$O8*EXP(-O$24*$M8)</f>
        <v>5.23517623828501</v>
      </c>
      <c r="Q8" s="0" t="n">
        <f aca="false">$O8*$N8 *EXP(-O$24*$M8)</f>
        <v>0.0641328499202394</v>
      </c>
      <c r="R8" s="0" t="n">
        <f aca="false">$O8*EXP(-O$24*($B8+$C8))</f>
        <v>5.75690790857587</v>
      </c>
    </row>
    <row r="9" customFormat="false" ht="13.8" hidden="false" customHeight="false" outlineLevel="0" collapsed="false">
      <c r="A9" s="30" t="s">
        <v>14</v>
      </c>
      <c r="B9" s="0" t="n">
        <v>30</v>
      </c>
      <c r="C9" s="30" t="n">
        <v>27.5</v>
      </c>
      <c r="D9" s="28" t="n">
        <v>0.0135702834169704</v>
      </c>
      <c r="E9" s="27" t="n">
        <v>4.72163</v>
      </c>
      <c r="F9" s="29" t="n">
        <f aca="false">$E9*EXP(-E$24*$C9)</f>
        <v>4.59355428738487</v>
      </c>
      <c r="G9" s="0" t="n">
        <f aca="false">$E9*EXP(-E$24*$C9) * $D9</f>
        <v>0.0623358335710522</v>
      </c>
      <c r="H9" s="0" t="n">
        <f aca="false">$E9*EXP(-E$24*($B9+$C9))</f>
        <v>4.45779424130524</v>
      </c>
      <c r="L9" s="30" t="s">
        <v>14</v>
      </c>
      <c r="M9" s="30" t="n">
        <v>27.5</v>
      </c>
      <c r="N9" s="28" t="n">
        <v>0.0122543385213263</v>
      </c>
      <c r="O9" s="27" t="n">
        <v>4.74728</v>
      </c>
      <c r="P9" s="0" t="n">
        <f aca="false">$O9*EXP(-O$24*$M9)</f>
        <v>5.27021849819321</v>
      </c>
      <c r="Q9" s="0" t="n">
        <f aca="false">$O9*$N9 *EXP(-O$24*$M9)</f>
        <v>0.0645830415582156</v>
      </c>
      <c r="R9" s="0" t="n">
        <f aca="false">$O9*EXP(-O$24*($B9+$C9))</f>
        <v>5.90660858045381</v>
      </c>
    </row>
    <row r="10" customFormat="false" ht="13.8" hidden="false" customHeight="false" outlineLevel="0" collapsed="false">
      <c r="A10" s="30" t="s">
        <v>15</v>
      </c>
      <c r="B10" s="0" t="n">
        <v>35</v>
      </c>
      <c r="C10" s="30" t="n">
        <v>32.5</v>
      </c>
      <c r="D10" s="28" t="n">
        <v>0.0149522868703563</v>
      </c>
      <c r="E10" s="27" t="n">
        <v>4.65431</v>
      </c>
      <c r="F10" s="29" t="n">
        <f aca="false">$E10*EXP(-E$24*$C10)</f>
        <v>4.50547656847435</v>
      </c>
      <c r="G10" s="0" t="n">
        <f aca="false">$E10*EXP(-E$24*$C10) * $D10</f>
        <v>0.0673671781394968</v>
      </c>
      <c r="H10" s="0" t="n">
        <f aca="false">$E10*EXP(-E$24*($B10+$C10))</f>
        <v>4.35051257734038</v>
      </c>
      <c r="L10" s="30" t="s">
        <v>15</v>
      </c>
      <c r="M10" s="30" t="n">
        <v>32.5</v>
      </c>
      <c r="N10" s="28" t="n">
        <v>0.013835734510963</v>
      </c>
      <c r="O10" s="27" t="n">
        <v>4.68538</v>
      </c>
      <c r="P10" s="0" t="n">
        <f aca="false">$O10*EXP(-O$24*$M10)</f>
        <v>5.30127322228137</v>
      </c>
      <c r="Q10" s="0" t="n">
        <f aca="false">$O10*$N10 *EXP(-O$24*$M10)</f>
        <v>0.0733470088735623</v>
      </c>
      <c r="R10" s="0" t="n">
        <f aca="false">$O10*EXP(-O$24*($B10+$C10))</f>
        <v>6.0553793293025</v>
      </c>
    </row>
    <row r="11" customFormat="false" ht="13.8" hidden="false" customHeight="false" outlineLevel="0" collapsed="false">
      <c r="A11" s="30" t="s">
        <v>16</v>
      </c>
      <c r="B11" s="0" t="n">
        <v>40</v>
      </c>
      <c r="C11" s="30" t="n">
        <v>37.5</v>
      </c>
      <c r="D11" s="28" t="n">
        <v>0.0164989791090713</v>
      </c>
      <c r="E11" s="27" t="n">
        <v>4.58115</v>
      </c>
      <c r="F11" s="29" t="n">
        <f aca="false">$E11*EXP(-E$24*$C11)</f>
        <v>4.41253810674174</v>
      </c>
      <c r="G11" s="0" t="n">
        <f aca="false">$E11*EXP(-E$24*$C11) * $D11</f>
        <v>0.072802374041113</v>
      </c>
      <c r="H11" s="0" t="n">
        <f aca="false">$E11*EXP(-E$24*($B11+$C11))</f>
        <v>4.23952001281465</v>
      </c>
      <c r="L11" s="30" t="s">
        <v>16</v>
      </c>
      <c r="M11" s="30" t="n">
        <v>37.5</v>
      </c>
      <c r="N11" s="28" t="n">
        <v>0.0159992619090184</v>
      </c>
      <c r="O11" s="27" t="n">
        <v>4.61552</v>
      </c>
      <c r="P11" s="0" t="n">
        <f aca="false">$O11*EXP(-O$24*$M11)</f>
        <v>5.32240110822036</v>
      </c>
      <c r="Q11" s="0" t="n">
        <f aca="false">$O11*$N11 *EXP(-O$24*$M11)</f>
        <v>0.0851544893152673</v>
      </c>
      <c r="R11" s="0" t="n">
        <f aca="false">$O11*EXP(-O$24*($B11+$C11))</f>
        <v>6.19612773253235</v>
      </c>
    </row>
    <row r="12" customFormat="false" ht="13.8" hidden="false" customHeight="false" outlineLevel="0" collapsed="false">
      <c r="A12" s="30" t="s">
        <v>17</v>
      </c>
      <c r="B12" s="0" t="n">
        <v>45</v>
      </c>
      <c r="C12" s="30" t="n">
        <v>42.5</v>
      </c>
      <c r="D12" s="28" t="n">
        <v>0.0203938519051152</v>
      </c>
      <c r="E12" s="27" t="n">
        <v>4.49672</v>
      </c>
      <c r="F12" s="29" t="n">
        <f aca="false">$E12*EXP(-E$24*$C12)</f>
        <v>4.30961357411735</v>
      </c>
      <c r="G12" s="0" t="n">
        <f aca="false">$E12*EXP(-E$24*$C12) * $D12</f>
        <v>0.0878896209988234</v>
      </c>
      <c r="H12" s="0" t="n">
        <f aca="false">$E12*EXP(-E$24*($B12+$C12))</f>
        <v>4.11997972452993</v>
      </c>
      <c r="L12" s="30" t="s">
        <v>17</v>
      </c>
      <c r="M12" s="30" t="n">
        <v>42.5</v>
      </c>
      <c r="N12" s="28" t="n">
        <v>0.0211042401646628</v>
      </c>
      <c r="O12" s="27" t="n">
        <v>4.52999</v>
      </c>
      <c r="P12" s="0" t="n">
        <f aca="false">$O12*EXP(-O$24*$M12)</f>
        <v>5.32397248273286</v>
      </c>
      <c r="Q12" s="0" t="n">
        <f aca="false">$O12*$N12 *EXP(-O$24*$M12)</f>
        <v>0.11235839390565</v>
      </c>
      <c r="R12" s="0" t="n">
        <f aca="false">$O12*EXP(-O$24*($B12+$C12))</f>
        <v>6.31684409880869</v>
      </c>
    </row>
    <row r="13" customFormat="false" ht="13.8" hidden="false" customHeight="false" outlineLevel="0" collapsed="false">
      <c r="A13" s="30" t="s">
        <v>18</v>
      </c>
      <c r="B13" s="0" t="n">
        <v>50</v>
      </c>
      <c r="C13" s="30" t="n">
        <v>47.5</v>
      </c>
      <c r="D13" s="28" t="n">
        <v>0.0293401900840557</v>
      </c>
      <c r="E13" s="27" t="n">
        <v>4.3851</v>
      </c>
      <c r="F13" s="29" t="n">
        <f aca="false">$E13*EXP(-E$24*$C13)</f>
        <v>4.18167728573388</v>
      </c>
      <c r="G13" s="0" t="n">
        <f aca="false">$E13*EXP(-E$24*$C13) * $D13</f>
        <v>0.12269120643361</v>
      </c>
      <c r="H13" s="0" t="n">
        <f aca="false">$E13*EXP(-E$24*($B13+$C13))</f>
        <v>3.97773447795635</v>
      </c>
      <c r="L13" s="30" t="s">
        <v>18</v>
      </c>
      <c r="M13" s="30" t="n">
        <v>47.5</v>
      </c>
      <c r="N13" s="28" t="n">
        <v>0.029593381908302</v>
      </c>
      <c r="O13" s="27" t="n">
        <v>4.41536</v>
      </c>
      <c r="P13" s="0" t="n">
        <f aca="false">$O13*EXP(-O$24*$M13)</f>
        <v>5.28878939014008</v>
      </c>
      <c r="Q13" s="0" t="n">
        <f aca="false">$O13*$N13 *EXP(-O$24*$M13)</f>
        <v>0.156513164254991</v>
      </c>
      <c r="R13" s="0" t="n">
        <f aca="false">$O13*EXP(-O$24*($B13+$C13))</f>
        <v>6.39546644212083</v>
      </c>
    </row>
    <row r="14" customFormat="false" ht="13.8" hidden="false" customHeight="false" outlineLevel="0" collapsed="false">
      <c r="A14" s="32" t="n">
        <v>50</v>
      </c>
      <c r="B14" s="0" t="n">
        <v>55</v>
      </c>
      <c r="C14" s="30" t="n">
        <v>52.5</v>
      </c>
      <c r="D14" s="28" t="n">
        <v>0.0413390628396196</v>
      </c>
      <c r="E14" s="27" t="n">
        <v>4.23053</v>
      </c>
      <c r="F14" s="0" t="n">
        <f aca="false">$E14*EXP(-E$24*$C14)</f>
        <v>4.0141566708562</v>
      </c>
      <c r="G14" s="0" t="n">
        <f aca="false">$E14*EXP(-E$24*$C14) * $D14</f>
        <v>0.165941474864603</v>
      </c>
      <c r="H14" s="0" t="n">
        <f aca="false">$E14*EXP(-E$24*($B14+$C14))</f>
        <v>3.79933967052379</v>
      </c>
      <c r="L14" s="32" t="n">
        <v>50</v>
      </c>
      <c r="M14" s="30" t="n">
        <v>52.5</v>
      </c>
      <c r="N14" s="28" t="n">
        <v>0.0399016751341</v>
      </c>
      <c r="O14" s="27" t="n">
        <v>4.26228</v>
      </c>
      <c r="P14" s="0" t="n">
        <f aca="false">$O14*EXP(-O$24*$M14)</f>
        <v>5.20335821841353</v>
      </c>
      <c r="Q14" s="0" t="n">
        <f aca="false">$O14*$N14 *EXP(-O$24*$M14)</f>
        <v>0.207622709237486</v>
      </c>
      <c r="R14" s="0" t="n">
        <f aca="false">$O14*EXP(-O$24*($B14+$C14))</f>
        <v>6.41285281184505</v>
      </c>
    </row>
    <row r="15" customFormat="false" ht="13.8" hidden="false" customHeight="false" outlineLevel="0" collapsed="false">
      <c r="A15" s="32" t="n">
        <v>55</v>
      </c>
      <c r="B15" s="0" t="n">
        <v>60</v>
      </c>
      <c r="C15" s="30" t="n">
        <v>57.5</v>
      </c>
      <c r="D15" s="28" t="n">
        <v>0.055960126192719</v>
      </c>
      <c r="E15" s="27" t="n">
        <v>4.02537</v>
      </c>
      <c r="F15" s="0" t="n">
        <f aca="false">$E15*EXP(-E$24*$C15)</f>
        <v>3.80043993390479</v>
      </c>
      <c r="G15" s="0" t="n">
        <f aca="false">$E15*EXP(-E$24*$C15) * $D15</f>
        <v>0.212673098289161</v>
      </c>
      <c r="H15" s="0" t="n">
        <f aca="false">$E15*EXP(-E$24*($B15+$C15))</f>
        <v>3.5791195417688</v>
      </c>
      <c r="L15" s="32" t="n">
        <v>55</v>
      </c>
      <c r="M15" s="30" t="n">
        <v>57.5</v>
      </c>
      <c r="N15" s="28" t="n">
        <v>0.0560022128763731</v>
      </c>
      <c r="O15" s="27" t="n">
        <v>4.05859</v>
      </c>
      <c r="P15" s="0" t="n">
        <f aca="false">$O15*EXP(-O$24*$M15)</f>
        <v>5.04973427279285</v>
      </c>
      <c r="Q15" s="0" t="n">
        <f aca="false">$O15*$N15 *EXP(-O$24*$M15)</f>
        <v>0.282796293714062</v>
      </c>
      <c r="R15" s="0" t="n">
        <f aca="false">$O15*EXP(-O$24*($B15+$C15))</f>
        <v>6.34289711738787</v>
      </c>
    </row>
    <row r="16" customFormat="false" ht="13.8" hidden="false" customHeight="false" outlineLevel="0" collapsed="false">
      <c r="A16" s="32" t="n">
        <v>60</v>
      </c>
      <c r="B16" s="0" t="n">
        <v>65</v>
      </c>
      <c r="C16" s="30" t="n">
        <v>52.5</v>
      </c>
      <c r="D16" s="28" t="n">
        <v>0.0816311026521333</v>
      </c>
      <c r="E16" s="27" t="n">
        <v>3.74993</v>
      </c>
      <c r="F16" s="0" t="n">
        <f aca="false">$E16*EXP(-E$24*$C16)</f>
        <v>3.55813728415678</v>
      </c>
      <c r="G16" s="0" t="n">
        <f aca="false">$E16*EXP(-E$24*$C16) * $D16</f>
        <v>0.290454669893385</v>
      </c>
      <c r="H16" s="0" t="n">
        <f aca="false">$E16*EXP(-E$24*($B16+$C16))</f>
        <v>3.33421467921336</v>
      </c>
      <c r="L16" s="32" t="n">
        <v>60</v>
      </c>
      <c r="M16" s="30" t="n">
        <v>52.5</v>
      </c>
      <c r="N16" s="28" t="n">
        <v>0.0808105829456285</v>
      </c>
      <c r="O16" s="27" t="n">
        <v>3.78241</v>
      </c>
      <c r="P16" s="0" t="n">
        <f aca="false">$O16*EXP(-O$24*$M16)</f>
        <v>4.61753666087388</v>
      </c>
      <c r="Q16" s="0" t="n">
        <f aca="false">$O16*$N16 *EXP(-O$24*$M16)</f>
        <v>0.373145829338029</v>
      </c>
      <c r="R16" s="0" t="n">
        <f aca="false">$O16*EXP(-O$24*($B16+$C16))</f>
        <v>5.91127398573866</v>
      </c>
    </row>
    <row r="17" customFormat="false" ht="13.8" hidden="false" customHeight="false" outlineLevel="0" collapsed="false">
      <c r="A17" s="32" t="n">
        <v>65</v>
      </c>
      <c r="B17" s="0" t="n">
        <v>70</v>
      </c>
      <c r="C17" s="30" t="n">
        <v>67.5</v>
      </c>
      <c r="D17" s="28" t="n">
        <v>0.112201745041241</v>
      </c>
      <c r="E17" s="27" t="n">
        <v>3.38894</v>
      </c>
      <c r="F17" s="0" t="n">
        <f aca="false">$E17*EXP(-E$24*$C17)</f>
        <v>3.16773616150448</v>
      </c>
      <c r="G17" s="0" t="n">
        <f aca="false">$E17*EXP(-E$24*$C17) * $D17</f>
        <v>0.355425525151044</v>
      </c>
      <c r="H17" s="0" t="n">
        <f aca="false">$E17*EXP(-E$24*($B17+$C17))</f>
        <v>2.95357762007937</v>
      </c>
      <c r="L17" s="32" t="n">
        <v>65</v>
      </c>
      <c r="M17" s="30" t="n">
        <v>67.5</v>
      </c>
      <c r="N17" s="28" t="n">
        <v>0.118741917768236</v>
      </c>
      <c r="O17" s="27" t="n">
        <v>3.40803</v>
      </c>
      <c r="P17" s="0" t="n">
        <f aca="false">$O17*EXP(-O$24*$M17)</f>
        <v>4.40453376580828</v>
      </c>
      <c r="Q17" s="0" t="n">
        <f aca="false">$O17*$N17 *EXP(-O$24*$M17)</f>
        <v>0.523002786227027</v>
      </c>
      <c r="R17" s="0" t="n">
        <f aca="false">$O17*EXP(-O$24*($B17+$C17))</f>
        <v>5.74674962142043</v>
      </c>
    </row>
    <row r="18" customFormat="false" ht="13.8" hidden="false" customHeight="false" outlineLevel="0" collapsed="false">
      <c r="A18" s="32" t="s">
        <v>42</v>
      </c>
      <c r="B18" s="0" t="n">
        <v>75</v>
      </c>
      <c r="C18" s="30" t="n">
        <v>72.5</v>
      </c>
      <c r="D18" s="28" t="n">
        <v>0.1780009617227</v>
      </c>
      <c r="E18" s="27" t="n">
        <v>2.90382</v>
      </c>
      <c r="F18" s="0" t="n">
        <f aca="false">$E18*EXP(-E$24*$C18)</f>
        <v>2.70074351646705</v>
      </c>
      <c r="G18" s="0" t="n">
        <f aca="false">$E18*EXP(-E$24*$C18) * $D18</f>
        <v>0.480734943297483</v>
      </c>
      <c r="H18" s="0" t="n">
        <f aca="false">$E18*EXP(-E$24*($B18+$C18))</f>
        <v>2.50559720564638</v>
      </c>
      <c r="L18" s="32" t="s">
        <v>42</v>
      </c>
      <c r="M18" s="30" t="n">
        <v>72.5</v>
      </c>
      <c r="N18" s="28" t="n">
        <v>0.176733498120325</v>
      </c>
      <c r="O18" s="27" t="n">
        <v>2.91078</v>
      </c>
      <c r="P18" s="0" t="n">
        <f aca="false">$O18*EXP(-O$24*$M18)</f>
        <v>3.83404770246631</v>
      </c>
      <c r="Q18" s="0" t="n">
        <f aca="false">$O18*$N18 *EXP(-O$24*$M18)</f>
        <v>0.677604662417066</v>
      </c>
      <c r="R18" s="0" t="n">
        <f aca="false">$O18*EXP(-O$24*($B18+$C18))</f>
        <v>5.09837104874608</v>
      </c>
    </row>
    <row r="19" customFormat="false" ht="13.8" hidden="false" customHeight="false" outlineLevel="0" collapsed="false">
      <c r="A19" s="32" t="s">
        <v>43</v>
      </c>
      <c r="B19" s="0" t="n">
        <v>80</v>
      </c>
      <c r="C19" s="30" t="n">
        <v>77.5</v>
      </c>
      <c r="D19" s="28" t="n">
        <v>0.255065231756749</v>
      </c>
      <c r="E19" s="27" t="n">
        <v>2.28598</v>
      </c>
      <c r="F19" s="0" t="n">
        <f aca="false">$E19*EXP(-E$24*$C19)</f>
        <v>2.11550766923022</v>
      </c>
      <c r="G19" s="0" t="n">
        <f aca="false">$E19*EXP(-E$24*$C19) * $D19</f>
        <v>0.539592453935386</v>
      </c>
      <c r="H19" s="0" t="n">
        <f aca="false">$E19*EXP(-E$24*($B19+$C19))</f>
        <v>1.95285971037271</v>
      </c>
      <c r="L19" s="32" t="s">
        <v>43</v>
      </c>
      <c r="M19" s="30" t="n">
        <v>77.5</v>
      </c>
      <c r="N19" s="28" t="n">
        <v>0.249431998132227</v>
      </c>
      <c r="O19" s="27" t="n">
        <v>2.30079</v>
      </c>
      <c r="P19" s="0" t="n">
        <f aca="false">$O19*EXP(-O$24*$M19)</f>
        <v>3.08870695517149</v>
      </c>
      <c r="Q19" s="0" t="n">
        <f aca="false">$O19*$N19 *EXP(-O$24*$M19)</f>
        <v>0.770422347473331</v>
      </c>
      <c r="R19" s="0" t="n">
        <f aca="false">$O19*EXP(-O$24*($B19+$C19))</f>
        <v>4.18602895967287</v>
      </c>
    </row>
    <row r="20" customFormat="false" ht="13.8" hidden="false" customHeight="false" outlineLevel="0" collapsed="false">
      <c r="A20" s="32" t="s">
        <v>44</v>
      </c>
      <c r="B20" s="0" t="n">
        <v>85</v>
      </c>
      <c r="C20" s="27" t="n">
        <v>82.5</v>
      </c>
      <c r="D20" s="28" t="n">
        <v>0.365706970486636</v>
      </c>
      <c r="E20" s="27" t="n">
        <v>1.59493</v>
      </c>
      <c r="F20" s="0" t="n">
        <f aca="false">$E20*EXP(-E$24*$C20)</f>
        <v>1.46862978658095</v>
      </c>
      <c r="G20" s="0" t="n">
        <f aca="false">$E20*EXP(-E$24*$C20) * $D20</f>
        <v>0.537088150016955</v>
      </c>
      <c r="H20" s="0" t="n">
        <f aca="false">$E20*EXP(-E$24*($B20+$C20))</f>
        <v>1.3489545002125</v>
      </c>
      <c r="L20" s="32" t="s">
        <v>44</v>
      </c>
      <c r="M20" s="27" t="n">
        <v>82.5</v>
      </c>
      <c r="N20" s="28" t="n">
        <v>0.363177923381443</v>
      </c>
      <c r="O20" s="27" t="n">
        <v>1.61469</v>
      </c>
      <c r="P20" s="0" t="n">
        <f aca="false">$O20*EXP(-O$24*$M20)</f>
        <v>2.20922767866686</v>
      </c>
      <c r="Q20" s="0" t="n">
        <f aca="false">$O20*$N20 *EXP(-O$24*$M20)</f>
        <v>0.802342720615036</v>
      </c>
      <c r="R20" s="0" t="n">
        <f aca="false">$O20*EXP(-O$24*($B20+$C20))</f>
        <v>3.05152964480421</v>
      </c>
    </row>
    <row r="21" customFormat="false" ht="13.8" hidden="false" customHeight="false" outlineLevel="0" collapsed="false">
      <c r="A21" s="32" t="s">
        <v>45</v>
      </c>
      <c r="B21" s="0" t="n">
        <v>90</v>
      </c>
      <c r="C21" s="27" t="n">
        <v>87.5</v>
      </c>
      <c r="D21" s="28" t="n">
        <v>0.473325931737697</v>
      </c>
      <c r="E21" s="27" t="n">
        <v>0.94503</v>
      </c>
      <c r="F21" s="0" t="n">
        <f aca="false">$E21*EXP(-E$24*$C21)</f>
        <v>0.865854320276229</v>
      </c>
      <c r="G21" s="0" t="n">
        <f aca="false">$E21*EXP(-E$24*$C21) * $D21</f>
        <v>0.409831302893857</v>
      </c>
      <c r="H21" s="0" t="n">
        <f aca="false">$E21*EXP(-E$24*($B21+$C21))</f>
        <v>0.791331265202268</v>
      </c>
      <c r="L21" s="32" t="s">
        <v>45</v>
      </c>
      <c r="M21" s="27" t="n">
        <v>87.5</v>
      </c>
      <c r="N21" s="28" t="n">
        <v>0.508866731379001</v>
      </c>
      <c r="O21" s="27" t="n">
        <v>0.93675</v>
      </c>
      <c r="P21" s="0" t="n">
        <f aca="false">$O21*EXP(-O$24*$M21)</f>
        <v>1.30625094306147</v>
      </c>
      <c r="Q21" s="0" t="n">
        <f aca="false">$O21*$N21 *EXP(-O$24*$M21)</f>
        <v>0.664707647756429</v>
      </c>
      <c r="R21" s="0" t="n">
        <f aca="false">$O21*EXP(-O$24*($B21+$C21))</f>
        <v>1.8388882162323</v>
      </c>
    </row>
    <row r="22" customFormat="false" ht="13.8" hidden="false" customHeight="false" outlineLevel="0" collapsed="false">
      <c r="A22" s="32" t="s">
        <v>46</v>
      </c>
      <c r="B22" s="0" t="n">
        <v>95</v>
      </c>
      <c r="C22" s="27" t="n">
        <v>95</v>
      </c>
      <c r="D22" s="28" t="n">
        <v>1</v>
      </c>
      <c r="E22" s="27" t="n">
        <v>0.64863</v>
      </c>
      <c r="F22" s="0" t="n">
        <f aca="false">$E22*EXP(-E$24*$C22)</f>
        <v>0.589846566484129</v>
      </c>
      <c r="G22" s="0" t="n">
        <f aca="false">$E22*EXP(-E$24*$C22) * $D22</f>
        <v>0.589846566484129</v>
      </c>
      <c r="H22" s="0" t="n">
        <f aca="false">$E22*EXP(-E$24*($B22+$C22))</f>
        <v>0.536390503049683</v>
      </c>
      <c r="L22" s="32" t="s">
        <v>46</v>
      </c>
      <c r="M22" s="27" t="n">
        <v>95</v>
      </c>
      <c r="N22" s="28" t="n">
        <v>1</v>
      </c>
      <c r="O22" s="27" t="n">
        <v>0.53396</v>
      </c>
      <c r="P22" s="0" t="n">
        <f aca="false">$O22*EXP(-O$24*$M22)</f>
        <v>0.766106297570714</v>
      </c>
      <c r="Q22" s="0" t="n">
        <f aca="false">$O22*$N22 *EXP(-O$24*$M22)</f>
        <v>0.766106297570714</v>
      </c>
      <c r="R22" s="0" t="n">
        <f aca="false">$O22*EXP(-O$24*($B22+$C22))</f>
        <v>1.09918132290341</v>
      </c>
    </row>
    <row r="24" customFormat="false" ht="15" hidden="false" customHeight="false" outlineLevel="0" collapsed="false">
      <c r="C24" s="29"/>
      <c r="D24" s="29"/>
      <c r="E24" s="33" t="n">
        <v>0.001</v>
      </c>
      <c r="F24" s="0" t="n">
        <f aca="false">SUM(F4:F22)</f>
        <v>68.2432423859446</v>
      </c>
      <c r="G24" s="0" t="n">
        <f aca="false">SUM(G4:G22)</f>
        <v>4.13626109231497</v>
      </c>
      <c r="H24" s="0" t="n">
        <f aca="false">SUM(H4:H22)</f>
        <v>65.5525476265906</v>
      </c>
      <c r="O24" s="34" t="n">
        <v>-0.0038</v>
      </c>
      <c r="P24" s="0" t="n">
        <f aca="false">SUM(P4:P22)</f>
        <v>82.5055505638916</v>
      </c>
      <c r="Q24" s="0" t="n">
        <f aca="false">SUM(Q4:Q22)</f>
        <v>5.69883471592788</v>
      </c>
      <c r="R24" s="0" t="n">
        <f aca="false">SUM(R4:R22)</f>
        <v>97.5989137343883</v>
      </c>
    </row>
    <row r="25" customFormat="false" ht="15" hidden="false" customHeight="false" outlineLevel="0" collapsed="false">
      <c r="I25" s="35" t="s">
        <v>47</v>
      </c>
      <c r="J25" s="35" t="s">
        <v>48</v>
      </c>
      <c r="S25" s="35" t="s">
        <v>47</v>
      </c>
      <c r="T25" s="35" t="s">
        <v>48</v>
      </c>
    </row>
    <row r="26" customFormat="false" ht="15" hidden="false" customHeight="false" outlineLevel="0" collapsed="false">
      <c r="I26" s="23" t="n">
        <f aca="false">G24/F24</f>
        <v>0.0606105593418708</v>
      </c>
      <c r="J26" s="23" t="n">
        <f aca="false">1000/H24</f>
        <v>15.2549372405225</v>
      </c>
      <c r="S26" s="23" t="n">
        <f aca="false">Q24/P24</f>
        <v>0.0690721372923238</v>
      </c>
      <c r="T26" s="23" t="n">
        <f aca="false">1000/R24</f>
        <v>10.2460156751484</v>
      </c>
    </row>
    <row r="28" customFormat="false" ht="15" hidden="false" customHeight="false" outlineLevel="0" collapsed="false">
      <c r="B28" s="23" t="s">
        <v>49</v>
      </c>
    </row>
    <row r="29" customFormat="false" ht="15" hidden="false" customHeight="false" outlineLevel="0" collapsed="false">
      <c r="B29" s="23" t="s">
        <v>0</v>
      </c>
      <c r="I29" s="23" t="s">
        <v>23</v>
      </c>
    </row>
    <row r="31" customFormat="false" ht="15" hidden="false" customHeight="false" outlineLevel="0" collapsed="false">
      <c r="B31" s="9" t="s">
        <v>7</v>
      </c>
      <c r="C31" s="36" t="s">
        <v>35</v>
      </c>
      <c r="D31" s="23" t="s">
        <v>50</v>
      </c>
      <c r="I31" s="9" t="s">
        <v>35</v>
      </c>
      <c r="J31" s="23" t="s">
        <v>50</v>
      </c>
    </row>
    <row r="32" customFormat="false" ht="15" hidden="false" customHeight="false" outlineLevel="0" collapsed="false">
      <c r="B32" s="27" t="n">
        <v>2.5</v>
      </c>
      <c r="C32" s="27" t="n">
        <v>4.89289</v>
      </c>
      <c r="D32" s="0" t="n">
        <f aca="false">$C32*EXP(-E$24*$B32)</f>
        <v>4.88067305254731</v>
      </c>
      <c r="I32" s="27" t="n">
        <v>4.90183</v>
      </c>
      <c r="J32" s="0" t="n">
        <f aca="false">$I32*EXP(-O$24*$B32)</f>
        <v>4.94861928219657</v>
      </c>
    </row>
    <row r="33" customFormat="false" ht="15" hidden="false" customHeight="false" outlineLevel="0" collapsed="false">
      <c r="B33" s="27" t="n">
        <v>7.5</v>
      </c>
      <c r="C33" s="27" t="n">
        <v>4.87689</v>
      </c>
      <c r="D33" s="0" t="n">
        <f aca="false">$C33*EXP(-E$24*$B33)</f>
        <v>4.84045014526691</v>
      </c>
      <c r="I33" s="27" t="n">
        <v>4.88868</v>
      </c>
      <c r="J33" s="0" t="n">
        <f aca="false">$I33*EXP(-O$24*$B33)</f>
        <v>5.03001179176652</v>
      </c>
    </row>
    <row r="34" customFormat="false" ht="15" hidden="false" customHeight="false" outlineLevel="0" collapsed="false">
      <c r="B34" s="31" t="n">
        <v>12.5</v>
      </c>
      <c r="C34" s="27" t="n">
        <v>4.86521</v>
      </c>
      <c r="D34" s="0" t="n">
        <f aca="false">$C34*EXP(-E$24*$B34)</f>
        <v>4.80477339074084</v>
      </c>
      <c r="I34" s="27" t="n">
        <v>4.8795</v>
      </c>
      <c r="J34" s="0" t="n">
        <f aca="false">$I34*EXP(-O$24*$B34)</f>
        <v>5.11686913837131</v>
      </c>
    </row>
    <row r="35" customFormat="false" ht="15" hidden="false" customHeight="false" outlineLevel="0" collapsed="false">
      <c r="B35" s="30" t="n">
        <v>17.5</v>
      </c>
      <c r="C35" s="27" t="n">
        <v>4.83832</v>
      </c>
      <c r="D35" s="0" t="n">
        <f aca="false">$C35*EXP(-E$24*$B35)</f>
        <v>4.75438596486304</v>
      </c>
      <c r="F35" s="0" t="n">
        <f aca="false">SUM(D32:D34)</f>
        <v>14.5258965885551</v>
      </c>
      <c r="I35" s="27" t="n">
        <v>4.85489</v>
      </c>
      <c r="J35" s="0" t="n">
        <f aca="false">$I35*EXP(-O$24*$B35)</f>
        <v>5.18871691687892</v>
      </c>
      <c r="L35" s="0" t="n">
        <f aca="false">SUM(J32:J34)</f>
        <v>15.0955002123344</v>
      </c>
    </row>
    <row r="36" customFormat="false" ht="15" hidden="false" customHeight="false" outlineLevel="0" collapsed="false">
      <c r="B36" s="30" t="n">
        <v>22.5</v>
      </c>
      <c r="C36" s="27" t="n">
        <v>4.78552</v>
      </c>
      <c r="D36" s="0" t="n">
        <f aca="false">$C36*EXP(-E$24*$B36)</f>
        <v>4.67904810061346</v>
      </c>
      <c r="F36" s="0" t="n">
        <f aca="false">SUM(D45:D50)</f>
        <v>10.9083180205431</v>
      </c>
      <c r="I36" s="27" t="n">
        <v>4.80617</v>
      </c>
      <c r="J36" s="0" t="n">
        <f aca="false">$I36*EXP(-O$24*$B36)</f>
        <v>5.23517623828501</v>
      </c>
      <c r="L36" s="0" t="n">
        <f aca="false">SUM(J45:J50)</f>
        <v>15.6088733427451</v>
      </c>
    </row>
    <row r="37" customFormat="false" ht="15" hidden="false" customHeight="false" outlineLevel="0" collapsed="false">
      <c r="B37" s="30" t="n">
        <v>27.5</v>
      </c>
      <c r="C37" s="27" t="n">
        <v>4.72163</v>
      </c>
      <c r="D37" s="0" t="n">
        <f aca="false">$C37*EXP(-E$24*$B37)</f>
        <v>4.59355428738487</v>
      </c>
      <c r="I37" s="27" t="n">
        <v>4.74728</v>
      </c>
      <c r="J37" s="0" t="n">
        <f aca="false">$I37*EXP(-O$24*$B37)</f>
        <v>5.27021849819321</v>
      </c>
    </row>
    <row r="38" customFormat="false" ht="15" hidden="false" customHeight="false" outlineLevel="0" collapsed="false">
      <c r="B38" s="30" t="n">
        <v>32.5</v>
      </c>
      <c r="C38" s="27" t="n">
        <v>4.65431</v>
      </c>
      <c r="D38" s="0" t="n">
        <f aca="false">$C38*EXP(-E$24*$B38)</f>
        <v>4.50547656847435</v>
      </c>
      <c r="I38" s="27" t="n">
        <v>4.68538</v>
      </c>
      <c r="J38" s="0" t="n">
        <f aca="false">$I38*EXP(-O$24*$B38)</f>
        <v>5.30127322228137</v>
      </c>
    </row>
    <row r="39" customFormat="false" ht="15" hidden="false" customHeight="false" outlineLevel="0" collapsed="false">
      <c r="B39" s="30" t="n">
        <v>37.5</v>
      </c>
      <c r="C39" s="27" t="n">
        <v>4.58115</v>
      </c>
      <c r="D39" s="0" t="n">
        <f aca="false">$C39*EXP(-E$24*$B39)</f>
        <v>4.41253810674174</v>
      </c>
      <c r="F39" s="0" t="n">
        <f aca="false">SUM(D35:D44)</f>
        <v>42.7736237193258</v>
      </c>
      <c r="I39" s="27" t="n">
        <v>4.61552</v>
      </c>
      <c r="J39" s="0" t="n">
        <f aca="false">$I39*EXP(-O$24*$B39)</f>
        <v>5.32240110822036</v>
      </c>
      <c r="L39" s="0" t="n">
        <f aca="false">SUM(J35:J44)</f>
        <v>51.9800198965494</v>
      </c>
    </row>
    <row r="40" customFormat="false" ht="15" hidden="false" customHeight="false" outlineLevel="0" collapsed="false">
      <c r="B40" s="30" t="n">
        <v>42.5</v>
      </c>
      <c r="C40" s="27" t="n">
        <v>4.49672</v>
      </c>
      <c r="D40" s="0" t="n">
        <f aca="false">$C40*EXP(-E$24*$B40)</f>
        <v>4.30961357411735</v>
      </c>
      <c r="I40" s="27" t="n">
        <v>4.52999</v>
      </c>
      <c r="J40" s="0" t="n">
        <f aca="false">$I40*EXP(-O$24*$B40)</f>
        <v>5.32397248273286</v>
      </c>
    </row>
    <row r="41" customFormat="false" ht="15" hidden="false" customHeight="false" outlineLevel="0" collapsed="false">
      <c r="B41" s="30" t="n">
        <v>47.5</v>
      </c>
      <c r="C41" s="27" t="n">
        <v>4.3851</v>
      </c>
      <c r="D41" s="0" t="n">
        <f aca="false">$C41*EXP(-E$24*$B41)</f>
        <v>4.18167728573388</v>
      </c>
      <c r="I41" s="27" t="n">
        <v>4.41536</v>
      </c>
      <c r="J41" s="0" t="n">
        <f aca="false">$I41*EXP(-O$24*$B41)</f>
        <v>5.28878939014008</v>
      </c>
    </row>
    <row r="42" customFormat="false" ht="15" hidden="false" customHeight="false" outlineLevel="0" collapsed="false">
      <c r="B42" s="30" t="n">
        <v>52.5</v>
      </c>
      <c r="C42" s="27" t="n">
        <v>4.23053</v>
      </c>
      <c r="D42" s="0" t="n">
        <f aca="false">$C42*EXP(-E$24*$B42)</f>
        <v>4.0141566708562</v>
      </c>
      <c r="I42" s="27" t="n">
        <v>4.26228</v>
      </c>
      <c r="J42" s="0" t="n">
        <f aca="false">$I42*EXP(-O$24*$B42)</f>
        <v>5.20335821841353</v>
      </c>
    </row>
    <row r="43" customFormat="false" ht="15" hidden="false" customHeight="false" outlineLevel="0" collapsed="false">
      <c r="B43" s="30" t="n">
        <v>57.5</v>
      </c>
      <c r="C43" s="27" t="n">
        <v>4.02537</v>
      </c>
      <c r="D43" s="0" t="n">
        <f aca="false">$C43*EXP(-E$24*$B43)</f>
        <v>3.80043993390479</v>
      </c>
      <c r="I43" s="27" t="n">
        <v>4.05859</v>
      </c>
      <c r="J43" s="0" t="n">
        <f aca="false">$I43*EXP(-O$24*$B43)</f>
        <v>5.04973427279285</v>
      </c>
    </row>
    <row r="44" customFormat="false" ht="15" hidden="false" customHeight="false" outlineLevel="0" collapsed="false">
      <c r="B44" s="30" t="n">
        <v>62.5</v>
      </c>
      <c r="C44" s="27" t="n">
        <v>3.74993</v>
      </c>
      <c r="D44" s="0" t="n">
        <f aca="false">$C44*EXP(-E$24*$B44)</f>
        <v>3.52273322663614</v>
      </c>
      <c r="I44" s="27" t="n">
        <v>3.78241</v>
      </c>
      <c r="J44" s="0" t="n">
        <f aca="false">$I44*EXP(-O$24*$B44)</f>
        <v>4.79637954861118</v>
      </c>
    </row>
    <row r="45" customFormat="false" ht="15" hidden="false" customHeight="false" outlineLevel="0" collapsed="false">
      <c r="B45" s="30" t="n">
        <v>67.5</v>
      </c>
      <c r="C45" s="27" t="n">
        <v>3.38894</v>
      </c>
      <c r="D45" s="0" t="n">
        <f aca="false">$C45*EXP(-E$24*$B45)</f>
        <v>3.16773616150448</v>
      </c>
      <c r="I45" s="27" t="n">
        <v>3.40803</v>
      </c>
      <c r="J45" s="0" t="n">
        <f aca="false">$I45*EXP(-O$24*$B45)</f>
        <v>4.40453376580828</v>
      </c>
    </row>
    <row r="46" customFormat="false" ht="15" hidden="false" customHeight="false" outlineLevel="0" collapsed="false">
      <c r="B46" s="30" t="n">
        <v>72.5</v>
      </c>
      <c r="C46" s="27" t="n">
        <v>2.90382</v>
      </c>
      <c r="D46" s="0" t="n">
        <f aca="false">$C46*EXP(-E$24*$B46)</f>
        <v>2.70074351646705</v>
      </c>
      <c r="I46" s="27" t="n">
        <v>2.91078</v>
      </c>
      <c r="J46" s="0" t="n">
        <f aca="false">$I46*EXP(-O$24*$B46)</f>
        <v>3.83404770246631</v>
      </c>
    </row>
    <row r="47" customFormat="false" ht="15" hidden="false" customHeight="false" outlineLevel="0" collapsed="false">
      <c r="B47" s="30" t="n">
        <v>77.5</v>
      </c>
      <c r="C47" s="27" t="n">
        <v>2.28598</v>
      </c>
      <c r="D47" s="0" t="n">
        <f aca="false">$C47*EXP(-E$24*$B47)</f>
        <v>2.11550766923022</v>
      </c>
      <c r="I47" s="27" t="n">
        <v>2.30079</v>
      </c>
      <c r="J47" s="0" t="n">
        <f aca="false">$I47*EXP(-O$24*$B47)</f>
        <v>3.08870695517149</v>
      </c>
    </row>
    <row r="48" customFormat="false" ht="15" hidden="false" customHeight="false" outlineLevel="0" collapsed="false">
      <c r="B48" s="27" t="n">
        <v>82.5</v>
      </c>
      <c r="C48" s="27" t="n">
        <v>1.59493</v>
      </c>
      <c r="D48" s="0" t="n">
        <f aca="false">$C48*EXP(-E$24*$B48)</f>
        <v>1.46862978658095</v>
      </c>
      <c r="I48" s="27" t="n">
        <v>1.61469</v>
      </c>
      <c r="J48" s="0" t="n">
        <f aca="false">$I48*EXP(-O$24*$B48)</f>
        <v>2.20922767866686</v>
      </c>
    </row>
    <row r="49" customFormat="false" ht="15" hidden="false" customHeight="false" outlineLevel="0" collapsed="false">
      <c r="B49" s="27" t="n">
        <v>87.5</v>
      </c>
      <c r="C49" s="27" t="n">
        <v>0.94503</v>
      </c>
      <c r="D49" s="0" t="n">
        <f aca="false">$C49*EXP(-E$24*$B49)</f>
        <v>0.865854320276229</v>
      </c>
      <c r="F49" s="35" t="s">
        <v>51</v>
      </c>
      <c r="I49" s="27" t="n">
        <v>0.93675</v>
      </c>
      <c r="J49" s="0" t="n">
        <f aca="false">$I49*EXP(-O$24*$B49)</f>
        <v>1.30625094306147</v>
      </c>
      <c r="L49" s="35" t="s">
        <v>51</v>
      </c>
    </row>
    <row r="50" customFormat="false" ht="15" hidden="false" customHeight="false" outlineLevel="0" collapsed="false">
      <c r="B50" s="27" t="n">
        <v>95</v>
      </c>
      <c r="C50" s="27" t="n">
        <v>0.64863</v>
      </c>
      <c r="D50" s="0" t="n">
        <f aca="false">$C50*EXP(-E$24*$B50)</f>
        <v>0.589846566484129</v>
      </c>
      <c r="F50" s="23" t="n">
        <f aca="false">($F35+$F36)/ $F39</f>
        <v>0.594623798441621</v>
      </c>
      <c r="I50" s="27" t="n">
        <v>0.53396</v>
      </c>
      <c r="J50" s="0" t="n">
        <f aca="false">$I50*EXP(-O$24*$B50)</f>
        <v>0.766106297570714</v>
      </c>
      <c r="L50" s="23" t="n">
        <f aca="false">($L35+$L36)/ $L39</f>
        <v>0.590695686846357</v>
      </c>
    </row>
    <row r="53" customFormat="false" ht="15" hidden="false" customHeight="false" outlineLevel="0" collapsed="false">
      <c r="A53" s="37" t="s">
        <v>52</v>
      </c>
    </row>
    <row r="55" customFormat="false" ht="15" hidden="false" customHeight="false" outlineLevel="0" collapsed="false">
      <c r="A55" s="23" t="s">
        <v>0</v>
      </c>
      <c r="D55" s="23" t="s">
        <v>23</v>
      </c>
    </row>
    <row r="56" customFormat="false" ht="15" hidden="false" customHeight="false" outlineLevel="0" collapsed="false">
      <c r="A56" s="37" t="s">
        <v>52</v>
      </c>
      <c r="B56" s="23" t="s">
        <v>53</v>
      </c>
      <c r="D56" s="37" t="s">
        <v>52</v>
      </c>
      <c r="E56" s="23" t="s">
        <v>53</v>
      </c>
    </row>
    <row r="57" customFormat="false" ht="15" hidden="false" customHeight="false" outlineLevel="0" collapsed="false">
      <c r="A57" s="28" t="n">
        <v>0.02196</v>
      </c>
      <c r="B57" s="0" t="n">
        <f aca="false">$A57*EXP(0.001642717)</f>
        <v>0.0219961037112913</v>
      </c>
      <c r="D57" s="28" t="n">
        <v>0.01989</v>
      </c>
      <c r="E57" s="0" t="n">
        <f aca="false">$D57*EXP(-0.02101836)</f>
        <v>0.0194763076169961</v>
      </c>
    </row>
    <row r="58" customFormat="false" ht="15" hidden="false" customHeight="false" outlineLevel="0" collapsed="false">
      <c r="A58" s="28" t="n">
        <v>0.00047</v>
      </c>
      <c r="B58" s="0" t="n">
        <f aca="false">$A58*EXP(0.001642717)</f>
        <v>0.000470772711489385</v>
      </c>
      <c r="D58" s="28" t="n">
        <v>0.00045</v>
      </c>
      <c r="E58" s="0" t="n">
        <f aca="false">$D58*EXP(-0.02101836)</f>
        <v>0.00044064044382344</v>
      </c>
    </row>
    <row r="59" customFormat="false" ht="15" hidden="false" customHeight="false" outlineLevel="0" collapsed="false">
      <c r="A59" s="28" t="n">
        <v>0.00175</v>
      </c>
      <c r="B59" s="0" t="n">
        <f aca="false">$A59*EXP(0.001642717)</f>
        <v>0.00175287711724771</v>
      </c>
      <c r="D59" s="28" t="n">
        <v>0.00157</v>
      </c>
      <c r="E59" s="0" t="n">
        <f aca="false">$D59*EXP(-0.02101836)</f>
        <v>0.00153734554845067</v>
      </c>
    </row>
    <row r="60" customFormat="false" ht="15" hidden="false" customHeight="false" outlineLevel="0" collapsed="false">
      <c r="A60" s="28" t="n">
        <v>0.00264</v>
      </c>
      <c r="B60" s="0" t="n">
        <f aca="false">$A60*EXP(0.001642717)</f>
        <v>0.00264434033687655</v>
      </c>
      <c r="D60" s="28" t="n">
        <v>0.00247</v>
      </c>
      <c r="E60" s="0" t="n">
        <f aca="false">$D60*EXP(-0.02101836)</f>
        <v>0.00241862643609755</v>
      </c>
    </row>
    <row r="61" customFormat="false" ht="15" hidden="false" customHeight="false" outlineLevel="0" collapsed="false">
      <c r="A61" s="28" t="n">
        <v>0.00273</v>
      </c>
      <c r="B61" s="0" t="n">
        <f aca="false">$A61*EXP(0.001642717)</f>
        <v>0.00273448830290643</v>
      </c>
      <c r="D61" s="28" t="n">
        <v>0.00247</v>
      </c>
      <c r="E61" s="0" t="n">
        <f aca="false">$D61*EXP(-0.02101836)</f>
        <v>0.00241862643609755</v>
      </c>
    </row>
    <row r="62" customFormat="false" ht="15" hidden="false" customHeight="false" outlineLevel="0" collapsed="false">
      <c r="A62" s="28" t="n">
        <v>0.00301</v>
      </c>
      <c r="B62" s="0" t="n">
        <f aca="false">$A62*EXP(0.001642717)</f>
        <v>0.00301494864166606</v>
      </c>
      <c r="D62" s="28" t="n">
        <v>0.00279</v>
      </c>
      <c r="E62" s="0" t="n">
        <f aca="false">$D62*EXP(-0.02101836)</f>
        <v>0.00273197075170533</v>
      </c>
    </row>
    <row r="63" customFormat="false" ht="15" hidden="false" customHeight="false" outlineLevel="0" collapsed="false">
      <c r="A63" s="28" t="n">
        <v>0.00333</v>
      </c>
      <c r="B63" s="0" t="n">
        <f aca="false">$A63*EXP(0.001642717)</f>
        <v>0.00333547474310564</v>
      </c>
      <c r="D63" s="28" t="n">
        <v>0.00323</v>
      </c>
      <c r="E63" s="0" t="n">
        <f aca="false">$D63*EXP(-0.02101836)</f>
        <v>0.00316281918566603</v>
      </c>
    </row>
    <row r="64" customFormat="false" ht="15" hidden="false" customHeight="false" outlineLevel="0" collapsed="false">
      <c r="A64" s="28" t="n">
        <v>0.00412</v>
      </c>
      <c r="B64" s="0" t="n">
        <f aca="false">$A64*EXP(0.001642717)</f>
        <v>0.00412677355603461</v>
      </c>
      <c r="D64" s="28" t="n">
        <v>0.00427</v>
      </c>
      <c r="E64" s="0" t="n">
        <f aca="false">$D64*EXP(-0.02101836)</f>
        <v>0.00418118821139131</v>
      </c>
    </row>
    <row r="65" customFormat="false" ht="15" hidden="false" customHeight="false" outlineLevel="0" collapsed="false">
      <c r="A65" s="28" t="n">
        <v>0.00596</v>
      </c>
      <c r="B65" s="0" t="n">
        <f aca="false">$A65*EXP(0.001642717)</f>
        <v>0.0059697986393122</v>
      </c>
      <c r="D65" s="28" t="n">
        <v>0.00601</v>
      </c>
      <c r="E65" s="0" t="n">
        <f aca="false">$D65*EXP(-0.02101836)</f>
        <v>0.00588499792750861</v>
      </c>
    </row>
    <row r="66" customFormat="false" ht="15" hidden="false" customHeight="false" outlineLevel="0" collapsed="false">
      <c r="A66" s="28" t="n">
        <v>0.00844</v>
      </c>
      <c r="B66" s="0" t="n">
        <f aca="false">$A66*EXP(0.001642717)</f>
        <v>0.00845387592546896</v>
      </c>
      <c r="D66" s="28" t="n">
        <v>0.00814</v>
      </c>
      <c r="E66" s="0" t="n">
        <f aca="false">$D66*EXP(-0.02101836)</f>
        <v>0.00797069602827289</v>
      </c>
    </row>
    <row r="67" customFormat="false" ht="15" hidden="false" customHeight="false" outlineLevel="0" collapsed="false">
      <c r="A67" s="28" t="n">
        <v>0.01151</v>
      </c>
      <c r="B67" s="0" t="n">
        <f aca="false">$A67*EXP(0.001642717)</f>
        <v>0.0115289232111549</v>
      </c>
      <c r="D67" s="28" t="n">
        <v>0.01152</v>
      </c>
      <c r="E67" s="0" t="n">
        <f aca="false">$D67*EXP(-0.02101836)</f>
        <v>0.0112803953618801</v>
      </c>
    </row>
    <row r="68" customFormat="false" ht="15" hidden="false" customHeight="false" outlineLevel="0" collapsed="false">
      <c r="A68" s="28" t="n">
        <v>0.01702</v>
      </c>
      <c r="B68" s="0" t="n">
        <f aca="false">$A68*EXP(0.001642717)</f>
        <v>0.0170479820203177</v>
      </c>
      <c r="D68" s="28" t="n">
        <v>0.01684</v>
      </c>
      <c r="E68" s="0" t="n">
        <f aca="false">$D68*EXP(-0.02101836)</f>
        <v>0.0164897446088594</v>
      </c>
    </row>
    <row r="69" customFormat="false" ht="15" hidden="false" customHeight="false" outlineLevel="0" collapsed="false">
      <c r="A69" s="28" t="n">
        <v>0.02377</v>
      </c>
      <c r="B69" s="0" t="n">
        <f aca="false">$A69*EXP(0.001642717)</f>
        <v>0.0238090794725589</v>
      </c>
      <c r="D69" s="28" t="n">
        <v>0.02525</v>
      </c>
      <c r="E69" s="0" t="n">
        <f aca="false">$D69*EXP(-0.02101836)</f>
        <v>0.0247248249034264</v>
      </c>
    </row>
    <row r="70" customFormat="false" ht="15" hidden="false" customHeight="false" outlineLevel="0" collapsed="false">
      <c r="A70" s="28" t="n">
        <v>0.03908</v>
      </c>
      <c r="B70" s="0" t="n">
        <f aca="false">$A70*EXP(0.001642717)</f>
        <v>0.0391442501383089</v>
      </c>
      <c r="D70" s="28" t="n">
        <v>0.03877</v>
      </c>
      <c r="E70" s="0" t="n">
        <f aca="false">$D70*EXP(-0.02101836)</f>
        <v>0.037963622237855</v>
      </c>
    </row>
    <row r="71" customFormat="false" ht="15" hidden="false" customHeight="false" outlineLevel="0" collapsed="false">
      <c r="A71" s="28" t="n">
        <v>0.05847</v>
      </c>
      <c r="B71" s="0" t="n">
        <f aca="false">$A71*EXP(0.001642717)</f>
        <v>0.0585661285974135</v>
      </c>
      <c r="D71" s="28" t="n">
        <v>0.05699</v>
      </c>
      <c r="E71" s="0" t="n">
        <f aca="false">$D71*EXP(-0.02101836)</f>
        <v>0.055804664207773</v>
      </c>
    </row>
    <row r="72" customFormat="false" ht="15" hidden="false" customHeight="false" outlineLevel="0" collapsed="false">
      <c r="A72" s="28" t="n">
        <v>0.08951</v>
      </c>
      <c r="B72" s="0" t="n">
        <f aca="false">$A72*EXP(0.001642717)</f>
        <v>0.0896571604370529</v>
      </c>
      <c r="D72" s="28" t="n">
        <v>0.08875</v>
      </c>
      <c r="E72" s="0" t="n">
        <f aca="false">$D72*EXP(-0.02101836)</f>
        <v>0.0869040875318451</v>
      </c>
    </row>
    <row r="73" customFormat="false" ht="15" hidden="false" customHeight="false" outlineLevel="0" collapsed="false">
      <c r="A73" s="28" t="n">
        <v>0.12401</v>
      </c>
      <c r="B73" s="0" t="n">
        <f aca="false">$A73*EXP(0.001642717)</f>
        <v>0.124213880748508</v>
      </c>
      <c r="D73" s="28" t="n">
        <v>0.1365</v>
      </c>
      <c r="E73" s="0" t="n">
        <f aca="false">$D73*EXP(-0.02101836)</f>
        <v>0.133660934626444</v>
      </c>
    </row>
    <row r="74" customFormat="false" ht="15" hidden="false" customHeight="false" outlineLevel="0" collapsed="false">
      <c r="A74" s="28" t="n">
        <v>0.20105</v>
      </c>
      <c r="B74" s="0" t="n">
        <f aca="false">$A74*EXP(0.001642717)</f>
        <v>0.201380539670087</v>
      </c>
      <c r="D74" s="28" t="n">
        <v>0.23113</v>
      </c>
      <c r="E74" s="0" t="n">
        <f aca="false">$D74*EXP(-0.02101836)</f>
        <v>0.226322723957582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2022-03-11T15:41:59Z</dcterms:created>
  <dc:creator>Emilly Alves</dc:creator>
  <dc:description/>
  <dc:language>pt-BR</dc:language>
  <cp:lastModifiedBy/>
  <dcterms:modified xsi:type="dcterms:W3CDTF">2022-03-20T15:55:48Z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