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o\Desktop\Material de Faculdade\UnB\Mats UnB\Disciplinas Vigentes UnB\Tópicos em Estatística 2 (Aprendizado de Máquina) - 2024_2\Trabalho - apresentação\"/>
    </mc:Choice>
  </mc:AlternateContent>
  <xr:revisionPtr revIDLastSave="0" documentId="13_ncr:1_{737BDCBE-62A6-4564-B9B1-D5F444DCA6C1}" xr6:coauthVersionLast="47" xr6:coauthVersionMax="47" xr10:uidLastSave="{00000000-0000-0000-0000-000000000000}"/>
  <bookViews>
    <workbookView xWindow="-120" yWindow="-120" windowWidth="20730" windowHeight="11040" xr2:uid="{F85A2F31-5129-4A13-8B1F-6DC1BB12750E}"/>
  </bookViews>
  <sheets>
    <sheet name="Demonstração" sheetId="3" r:id="rId1"/>
    <sheet name="Tabela" sheetId="6" r:id="rId2"/>
  </sheets>
  <definedNames>
    <definedName name="_xlnm._FilterDatabase" localSheetId="0" hidden="1">Demonstração!$B$3:$F$29</definedName>
    <definedName name="_xlnm._FilterDatabase" localSheetId="1" hidden="1">Tabela!$B$3:$F$3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1" i="3" l="1"/>
  <c r="M14" i="3"/>
  <c r="M13" i="3"/>
  <c r="M12" i="3"/>
  <c r="M11" i="3"/>
  <c r="M10" i="3"/>
  <c r="M9" i="3"/>
  <c r="L14" i="3"/>
  <c r="L13" i="3"/>
  <c r="L12" i="3"/>
  <c r="L11" i="3"/>
  <c r="L19" i="3" s="1" a="1"/>
  <c r="L19" i="3" s="1"/>
  <c r="L10" i="3"/>
  <c r="L9" i="3"/>
  <c r="M8" i="3"/>
  <c r="M7" i="3"/>
  <c r="L8" i="3"/>
  <c r="L7" i="3"/>
  <c r="M6" i="3"/>
  <c r="M5" i="3"/>
  <c r="L6" i="3"/>
  <c r="L5" i="3"/>
  <c r="O19" i="3" l="1"/>
  <c r="O20" i="3" s="1"/>
  <c r="X30" i="3" s="1" a="1"/>
  <c r="X30" i="3" s="1"/>
  <c r="K19" i="3"/>
  <c r="M19" i="3" a="1"/>
  <c r="M19" i="3" s="1"/>
  <c r="K20" i="3"/>
  <c r="M20" i="3" a="1"/>
  <c r="M20" i="3" s="1"/>
  <c r="L20" i="3" a="1"/>
  <c r="L20" i="3" s="1"/>
  <c r="J19" i="3"/>
  <c r="J20" i="3"/>
  <c r="X26" i="3" l="1" a="1"/>
  <c r="X26" i="3" s="1"/>
  <c r="X27" i="3" a="1"/>
  <c r="X27" i="3" s="1"/>
  <c r="X25" i="3" a="1"/>
  <c r="X25" i="3" s="1"/>
  <c r="W25" i="3" a="1"/>
  <c r="W25" i="3" s="1"/>
  <c r="W28" i="3" a="1"/>
  <c r="W28" i="3" s="1"/>
  <c r="X28" i="3" a="1"/>
  <c r="X28" i="3" s="1"/>
  <c r="W30" i="3" a="1"/>
  <c r="W30" i="3" s="1"/>
  <c r="N30" i="3" s="1"/>
  <c r="O30" i="3" s="1"/>
  <c r="W29" i="3" a="1"/>
  <c r="W29" i="3" s="1"/>
  <c r="W27" i="3" a="1"/>
  <c r="W27" i="3" s="1"/>
  <c r="X29" i="3" a="1"/>
  <c r="X29" i="3" s="1"/>
  <c r="W26" i="3" a="1"/>
  <c r="W26" i="3" s="1"/>
  <c r="N19" i="3"/>
  <c r="P19" i="3" s="1"/>
  <c r="N20" i="3"/>
  <c r="P20" i="3" s="1"/>
  <c r="N27" i="3" l="1"/>
  <c r="O27" i="3" s="1"/>
  <c r="N25" i="3"/>
  <c r="O25" i="3" s="1"/>
  <c r="P25" i="3" s="1"/>
  <c r="N28" i="3"/>
  <c r="O28" i="3" s="1"/>
  <c r="N26" i="3"/>
  <c r="N29" i="3"/>
  <c r="O29" i="3" s="1"/>
  <c r="Q19" i="3"/>
  <c r="Q20" i="3" s="1"/>
  <c r="Q21" i="3" s="1"/>
  <c r="P30" i="3"/>
  <c r="Q30" i="3" s="1"/>
  <c r="O26" i="3"/>
  <c r="P26" i="3" s="1"/>
  <c r="P27" i="3" l="1"/>
  <c r="Q27" i="3" s="1"/>
  <c r="P28" i="3"/>
  <c r="Q28" i="3" s="1"/>
  <c r="P29" i="3"/>
  <c r="Q29" i="3" s="1"/>
  <c r="Q25" i="3"/>
  <c r="L36" i="3"/>
  <c r="L35" i="3"/>
  <c r="Q26" i="3"/>
  <c r="M36" i="3" l="1"/>
  <c r="M35" i="3"/>
  <c r="O35" i="3"/>
  <c r="O36" i="3" l="1"/>
  <c r="O3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<sst xmlns="http://schemas.openxmlformats.org/spreadsheetml/2006/main" count="353" uniqueCount="42">
  <si>
    <t>Vento</t>
  </si>
  <si>
    <t>Choveu Ontem?</t>
  </si>
  <si>
    <t>Temperatura</t>
  </si>
  <si>
    <t>Umidade</t>
  </si>
  <si>
    <t>Chuva</t>
  </si>
  <si>
    <t>Sim</t>
  </si>
  <si>
    <t>Não</t>
  </si>
  <si>
    <t>Forte</t>
  </si>
  <si>
    <t>Fraco</t>
  </si>
  <si>
    <t>Quente</t>
  </si>
  <si>
    <t>Morno</t>
  </si>
  <si>
    <t>Frio</t>
  </si>
  <si>
    <t>Úmido</t>
  </si>
  <si>
    <t>Médio</t>
  </si>
  <si>
    <t>Seco</t>
  </si>
  <si>
    <t>Verossimilhança</t>
  </si>
  <si>
    <t>Priori</t>
  </si>
  <si>
    <t>P(C|X)</t>
  </si>
  <si>
    <t>Tabela de probabilidades</t>
  </si>
  <si>
    <t>Alfa</t>
  </si>
  <si>
    <t>Base de dados - Treinamento</t>
  </si>
  <si>
    <t>Numerador</t>
  </si>
  <si>
    <t>Previsão - chuva:</t>
  </si>
  <si>
    <t>P(C=Não|X)</t>
  </si>
  <si>
    <t>Previsão</t>
  </si>
  <si>
    <t>P(C=Sim|X)</t>
  </si>
  <si>
    <t>Resultado</t>
  </si>
  <si>
    <t>P(X|C)</t>
  </si>
  <si>
    <t>Posteriori</t>
  </si>
  <si>
    <t>(Produto)</t>
  </si>
  <si>
    <t>P(C)</t>
  </si>
  <si>
    <t>Dados de teste</t>
  </si>
  <si>
    <t>Modelo de previsão</t>
  </si>
  <si>
    <t>Testando o modelo</t>
  </si>
  <si>
    <t>Matriz de confusão</t>
  </si>
  <si>
    <t>Real</t>
  </si>
  <si>
    <t>Acurácia:</t>
  </si>
  <si>
    <t>Sensibilidade:</t>
  </si>
  <si>
    <t>Especificidade:</t>
  </si>
  <si>
    <t>P(C=Não):</t>
  </si>
  <si>
    <t>P(C=Sim):</t>
  </si>
  <si>
    <t>Prioris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</si>
</sst>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2" borderId="0" xfId="0" applyFill="1"/>
    <xf numFmtId="0" fontId="0" fillId="2" borderId="7" xfId="0" applyFill="1" applyBorder="1"/>
    <xf numFmtId="0" fontId="0" fillId="2" borderId="31" xfId="0" applyFill="1" applyBorder="1"/>
    <xf numFmtId="0" fontId="0" fillId="2" borderId="32" xfId="0" applyFill="1" applyBorder="1"/>
    <xf numFmtId="0" fontId="0" fillId="0" borderId="34" xfId="0" applyBorder="1"/>
    <xf numFmtId="0" fontId="0" fillId="0" borderId="36" xfId="0" applyBorder="1"/>
    <xf numFmtId="0" fontId="0" fillId="5" borderId="23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13" xfId="0" applyFill="1" applyBorder="1"/>
    <xf numFmtId="0" fontId="4" fillId="0" borderId="0" xfId="0" applyFont="1" applyAlignment="1">
      <alignment horizontal="center"/>
    </xf>
    <xf numFmtId="0" fontId="0" fillId="2" borderId="37" xfId="0" applyFill="1" applyBorder="1"/>
    <xf numFmtId="0" fontId="0" fillId="2" borderId="25" xfId="0" applyFill="1" applyBorder="1"/>
    <xf numFmtId="0" fontId="3" fillId="4" borderId="30" xfId="0" applyFont="1" applyFill="1" applyBorder="1"/>
    <xf numFmtId="0" fontId="0" fillId="0" borderId="30" xfId="0" applyBorder="1"/>
    <xf numFmtId="0" fontId="0" fillId="2" borderId="39" xfId="0" applyFill="1" applyBorder="1"/>
    <xf numFmtId="0" fontId="0" fillId="2" borderId="40" xfId="0" applyFill="1" applyBorder="1"/>
    <xf numFmtId="0" fontId="0" fillId="0" borderId="30" xfId="0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center" vertical="center"/>
    </xf>
    <xf numFmtId="0" fontId="3" fillId="4" borderId="33" xfId="0" applyFont="1" applyFill="1" applyBorder="1"/>
    <xf numFmtId="0" fontId="2" fillId="3" borderId="14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3" fillId="4" borderId="37" xfId="0" applyFont="1" applyFill="1" applyBorder="1"/>
    <xf numFmtId="0" fontId="2" fillId="3" borderId="16" xfId="0" applyFont="1" applyFill="1" applyBorder="1" applyAlignment="1">
      <alignment horizontal="center" vertical="center"/>
    </xf>
    <xf numFmtId="0" fontId="3" fillId="2" borderId="5" xfId="0" applyFont="1" applyFill="1" applyBorder="1"/>
    <xf numFmtId="0" fontId="3" fillId="2" borderId="8" xfId="0" applyFont="1" applyFill="1" applyBorder="1"/>
    <xf numFmtId="0" fontId="3" fillId="4" borderId="16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45" xfId="0" applyBorder="1"/>
    <xf numFmtId="0" fontId="0" fillId="5" borderId="0" xfId="0" applyFill="1"/>
    <xf numFmtId="0" fontId="0" fillId="3" borderId="0" xfId="0" applyFill="1"/>
    <xf numFmtId="0" fontId="0" fillId="5" borderId="4" xfId="0" applyFill="1" applyBorder="1"/>
    <xf numFmtId="0" fontId="0" fillId="3" borderId="5" xfId="0" applyFill="1" applyBorder="1"/>
    <xf numFmtId="0" fontId="0" fillId="2" borderId="30" xfId="0" applyFill="1" applyBorder="1"/>
    <xf numFmtId="0" fontId="0" fillId="2" borderId="47" xfId="0" applyFill="1" applyBorder="1"/>
    <xf numFmtId="0" fontId="2" fillId="3" borderId="47" xfId="0" applyFont="1" applyFill="1" applyBorder="1" applyAlignment="1">
      <alignment horizontal="center" vertical="center"/>
    </xf>
    <xf numFmtId="164" fontId="0" fillId="0" borderId="0" xfId="0" applyNumberFormat="1"/>
    <xf numFmtId="164" fontId="0" fillId="0" borderId="34" xfId="0" applyNumberFormat="1" applyBorder="1"/>
    <xf numFmtId="164" fontId="0" fillId="0" borderId="7" xfId="0" applyNumberFormat="1" applyBorder="1"/>
    <xf numFmtId="164" fontId="0" fillId="0" borderId="45" xfId="0" applyNumberFormat="1" applyBorder="1"/>
    <xf numFmtId="164" fontId="0" fillId="0" borderId="22" xfId="0" applyNumberFormat="1" applyBorder="1"/>
    <xf numFmtId="164" fontId="3" fillId="0" borderId="18" xfId="0" applyNumberFormat="1" applyFont="1" applyBorder="1"/>
    <xf numFmtId="164" fontId="3" fillId="0" borderId="8" xfId="0" applyNumberFormat="1" applyFont="1" applyBorder="1"/>
    <xf numFmtId="164" fontId="0" fillId="0" borderId="17" xfId="0" applyNumberFormat="1" applyBorder="1"/>
    <xf numFmtId="164" fontId="0" fillId="0" borderId="14" xfId="0" applyNumberFormat="1" applyBorder="1"/>
    <xf numFmtId="164" fontId="0" fillId="0" borderId="20" xfId="0" applyNumberForma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164" fontId="0" fillId="0" borderId="14" xfId="1" applyNumberFormat="1" applyFont="1" applyBorder="1"/>
    <xf numFmtId="164" fontId="0" fillId="0" borderId="5" xfId="1" applyNumberFormat="1" applyFont="1" applyBorder="1"/>
    <xf numFmtId="164" fontId="0" fillId="0" borderId="20" xfId="1" applyNumberFormat="1" applyFont="1" applyBorder="1"/>
    <xf numFmtId="164" fontId="0" fillId="0" borderId="8" xfId="1" applyNumberFormat="1" applyFont="1" applyBorder="1"/>
    <xf numFmtId="164" fontId="3" fillId="2" borderId="16" xfId="0" applyNumberFormat="1" applyFont="1" applyFill="1" applyBorder="1"/>
    <xf numFmtId="164" fontId="3" fillId="2" borderId="19" xfId="0" applyNumberFormat="1" applyFont="1" applyFill="1" applyBorder="1"/>
    <xf numFmtId="0" fontId="0" fillId="5" borderId="30" xfId="0" applyFill="1" applyBorder="1"/>
    <xf numFmtId="0" fontId="3" fillId="2" borderId="30" xfId="0" applyFont="1" applyFill="1" applyBorder="1"/>
    <xf numFmtId="164" fontId="0" fillId="0" borderId="32" xfId="0" applyNumberFormat="1" applyBorder="1"/>
    <xf numFmtId="0" fontId="3" fillId="2" borderId="8" xfId="0" applyFont="1" applyFill="1" applyBorder="1" applyAlignment="1">
      <alignment horizontal="center"/>
    </xf>
    <xf numFmtId="164" fontId="0" fillId="0" borderId="48" xfId="0" applyNumberFormat="1" applyBorder="1"/>
    <xf numFmtId="0" fontId="5" fillId="3" borderId="46" xfId="0" applyFont="1" applyFill="1" applyBorder="1" applyAlignment="1">
      <alignment horizontal="center"/>
    </xf>
    <xf numFmtId="0" fontId="5" fillId="3" borderId="3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3" fillId="4" borderId="37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/>
    </xf>
    <xf numFmtId="0" fontId="5" fillId="3" borderId="23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5" xfId="0" applyFont="1" applyFill="1" applyBorder="1" applyAlignment="1">
      <alignment horizontal="center"/>
    </xf>
    <xf numFmtId="0" fontId="3" fillId="4" borderId="2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/>
    </xf>
    <xf numFmtId="0" fontId="5" fillId="3" borderId="4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 vertical="center"/>
    </xf>
    <xf numFmtId="0" fontId="3" fillId="4" borderId="29" xfId="0" applyFont="1" applyFill="1" applyBorder="1" applyAlignment="1">
      <alignment horizontal="center" vertical="center"/>
    </xf>
    <xf numFmtId="164" fontId="0" fillId="0" borderId="30" xfId="0" applyNumberFormat="1" applyBorder="1" applyAlignment="1">
      <alignment horizontal="center"/>
    </xf>
    <xf numFmtId="0" fontId="0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86D6-FF76-44C3-B9CE-5BEB90B4CDB5}">
  <dimension ref="B1:X36"/>
  <sheetViews>
    <sheetView tabSelected="1" topLeftCell="G2" zoomScale="102" workbookViewId="0">
      <selection activeCell="N9" sqref="N9"/>
    </sheetView>
  </sheetViews>
  <sheetFormatPr defaultRowHeight="15" x14ac:dyDescent="0.25"/>
  <cols>
    <col min="2" max="2" width="18.5703125" customWidth="1"/>
    <col min="3" max="3" width="13.42578125" customWidth="1"/>
    <col min="4" max="5" width="14.42578125" customWidth="1"/>
    <col min="6" max="8" width="12.7109375" customWidth="1"/>
    <col min="10" max="10" width="15.42578125" customWidth="1"/>
    <col min="11" max="13" width="13.28515625" bestFit="1" customWidth="1"/>
    <col min="14" max="14" width="15.5703125" customWidth="1"/>
    <col min="15" max="15" width="10.42578125" customWidth="1"/>
    <col min="16" max="16" width="10.28515625" customWidth="1"/>
    <col min="17" max="17" width="13" customWidth="1"/>
    <col min="23" max="24" width="0" hidden="1" customWidth="1"/>
  </cols>
  <sheetData>
    <row r="1" spans="2:17" ht="15.75" thickBot="1" x14ac:dyDescent="0.3"/>
    <row r="2" spans="2:17" ht="16.5" thickBot="1" x14ac:dyDescent="0.3">
      <c r="B2" s="77" t="s">
        <v>20</v>
      </c>
      <c r="C2" s="78"/>
      <c r="D2" s="78"/>
      <c r="E2" s="78"/>
      <c r="F2" s="79"/>
      <c r="G2" s="14"/>
      <c r="H2" s="14"/>
      <c r="J2" s="87" t="s">
        <v>18</v>
      </c>
      <c r="K2" s="88"/>
      <c r="L2" s="88"/>
      <c r="M2" s="89"/>
    </row>
    <row r="3" spans="2:17" x14ac:dyDescent="0.25">
      <c r="B3" s="31" t="s">
        <v>1</v>
      </c>
      <c r="C3" s="17" t="s">
        <v>0</v>
      </c>
      <c r="D3" s="17" t="s">
        <v>2</v>
      </c>
      <c r="E3" s="17" t="s">
        <v>3</v>
      </c>
      <c r="F3" s="35" t="s">
        <v>4</v>
      </c>
      <c r="J3" s="10"/>
      <c r="K3" s="11"/>
      <c r="L3" s="90" t="s">
        <v>4</v>
      </c>
      <c r="M3" s="91"/>
    </row>
    <row r="4" spans="2:17" x14ac:dyDescent="0.25">
      <c r="B4" s="1" t="s">
        <v>6</v>
      </c>
      <c r="C4" t="s">
        <v>8</v>
      </c>
      <c r="D4" t="s">
        <v>9</v>
      </c>
      <c r="E4" t="s">
        <v>13</v>
      </c>
      <c r="F4" s="2" t="s">
        <v>6</v>
      </c>
      <c r="J4" s="12"/>
      <c r="K4" s="13"/>
      <c r="L4" s="7" t="s">
        <v>6</v>
      </c>
      <c r="M4" s="19" t="s">
        <v>5</v>
      </c>
    </row>
    <row r="5" spans="2:17" x14ac:dyDescent="0.25">
      <c r="B5" s="36" t="s">
        <v>6</v>
      </c>
      <c r="C5" s="4" t="s">
        <v>7</v>
      </c>
      <c r="D5" s="4" t="s">
        <v>9</v>
      </c>
      <c r="E5" s="4" t="s">
        <v>12</v>
      </c>
      <c r="F5" s="37" t="s">
        <v>6</v>
      </c>
      <c r="J5" s="92" t="s">
        <v>1</v>
      </c>
      <c r="K5" s="6" t="s">
        <v>6</v>
      </c>
      <c r="L5" s="58">
        <f>(COUNTIFS($B$4:$B$21,$K5,$F$4:$F$21,L$4)+$O$6)/(COUNTIF($F$4:$F$21,L$4)+2*$O$6)</f>
        <v>0.72727272727272729</v>
      </c>
      <c r="M5" s="59">
        <f>(COUNTIFS($B$4:$B$21,$K5,$F$4:$F$21,M$4)+$O$6)/(COUNTIF($F$4:$F$21,M$4)+2*$O$6)</f>
        <v>0.42857142857142855</v>
      </c>
      <c r="O5" s="30" t="s">
        <v>19</v>
      </c>
    </row>
    <row r="6" spans="2:17" x14ac:dyDescent="0.25">
      <c r="B6" s="1" t="s">
        <v>6</v>
      </c>
      <c r="C6" t="s">
        <v>7</v>
      </c>
      <c r="D6" t="s">
        <v>9</v>
      </c>
      <c r="E6" t="s">
        <v>14</v>
      </c>
      <c r="F6" s="2" t="s">
        <v>6</v>
      </c>
      <c r="J6" s="83"/>
      <c r="K6" s="6" t="s">
        <v>5</v>
      </c>
      <c r="L6" s="60">
        <f>(COUNTIFS($B$4:$B$21,$K6,$F$4:$F$21,L$4)+$O$6)/(COUNTIF($F$4:$F$21,L$4)+2*$O$6)</f>
        <v>0.27272727272727271</v>
      </c>
      <c r="M6" s="61">
        <f>(COUNTIFS($B$4:$B$21,$K6,$F$4:$F$21,M$4)+$O$6)/(COUNTIF($F$4:$F$21,M$4)+2*$O$6)</f>
        <v>0.5714285714285714</v>
      </c>
      <c r="O6" s="21">
        <v>0</v>
      </c>
    </row>
    <row r="7" spans="2:17" x14ac:dyDescent="0.25">
      <c r="B7" s="36" t="s">
        <v>6</v>
      </c>
      <c r="C7" s="4" t="s">
        <v>7</v>
      </c>
      <c r="D7" s="4" t="s">
        <v>11</v>
      </c>
      <c r="E7" s="4" t="s">
        <v>13</v>
      </c>
      <c r="F7" s="37" t="s">
        <v>6</v>
      </c>
      <c r="J7" s="92" t="s">
        <v>0</v>
      </c>
      <c r="K7" s="6" t="s">
        <v>8</v>
      </c>
      <c r="L7" s="58">
        <f>(COUNTIFS($C$4:$C$21,$K7,$F$4:$F$21,L$4)+$O$6)/(COUNTIF($F$4:$F$21,L$4)+2*$O$6)</f>
        <v>0.63636363636363635</v>
      </c>
      <c r="M7" s="59">
        <f>(COUNTIFS($C$4:$C$21,$K7,$F$4:$F$21,M$4)+$O$6)/(COUNTIF($F$4:$F$21,M$4)+2*$O$6)</f>
        <v>0.42857142857142855</v>
      </c>
    </row>
    <row r="8" spans="2:17" x14ac:dyDescent="0.25">
      <c r="B8" s="1" t="s">
        <v>5</v>
      </c>
      <c r="C8" t="s">
        <v>8</v>
      </c>
      <c r="D8" t="s">
        <v>9</v>
      </c>
      <c r="E8" t="s">
        <v>13</v>
      </c>
      <c r="F8" s="2" t="s">
        <v>6</v>
      </c>
      <c r="J8" s="83"/>
      <c r="K8" s="6" t="s">
        <v>7</v>
      </c>
      <c r="L8" s="60">
        <f>(COUNTIFS($C$4:$C$21,$K8,$F$4:$F$21,L$4)+$O$6)/(COUNTIF($F$4:$F$21,L$4)+2*$O$6)</f>
        <v>0.36363636363636365</v>
      </c>
      <c r="M8" s="61">
        <f>(COUNTIFS($C$4:$C$21,$K8,$F$4:$F$21,M$4)+$O$6)/(COUNTIF($F$4:$F$21,M$4)+2*$O$6)</f>
        <v>0.5714285714285714</v>
      </c>
    </row>
    <row r="9" spans="2:17" x14ac:dyDescent="0.25">
      <c r="B9" s="36" t="s">
        <v>6</v>
      </c>
      <c r="C9" s="4" t="s">
        <v>7</v>
      </c>
      <c r="D9" s="4" t="s">
        <v>11</v>
      </c>
      <c r="E9" s="4" t="s">
        <v>14</v>
      </c>
      <c r="F9" s="37" t="s">
        <v>6</v>
      </c>
      <c r="J9" s="92" t="s">
        <v>2</v>
      </c>
      <c r="K9" s="6" t="s">
        <v>11</v>
      </c>
      <c r="L9" s="58">
        <f t="shared" ref="L9:M11" si="0">(COUNTIFS($D$4:$D$21,$K9,$F$4:$F$21,L$4)+$O$6)/(COUNTIF($F$4:$F$21,L$4)+3*$O$6)</f>
        <v>0.27272727272727271</v>
      </c>
      <c r="M9" s="59">
        <f t="shared" si="0"/>
        <v>0.42857142857142855</v>
      </c>
      <c r="N9" s="95"/>
      <c r="O9" s="66"/>
      <c r="P9" s="30" t="s">
        <v>41</v>
      </c>
    </row>
    <row r="10" spans="2:17" x14ac:dyDescent="0.25">
      <c r="B10" s="1" t="s">
        <v>5</v>
      </c>
      <c r="C10" t="s">
        <v>8</v>
      </c>
      <c r="D10" t="s">
        <v>11</v>
      </c>
      <c r="E10" t="s">
        <v>12</v>
      </c>
      <c r="F10" s="2" t="s">
        <v>5</v>
      </c>
      <c r="J10" s="82"/>
      <c r="K10" s="6" t="s">
        <v>10</v>
      </c>
      <c r="L10" s="60">
        <f t="shared" si="0"/>
        <v>0.27272727272727271</v>
      </c>
      <c r="M10" s="61">
        <f t="shared" si="0"/>
        <v>0.2857142857142857</v>
      </c>
      <c r="O10" s="67" t="s">
        <v>39</v>
      </c>
      <c r="P10" s="94">
        <v>0.5</v>
      </c>
    </row>
    <row r="11" spans="2:17" x14ac:dyDescent="0.25">
      <c r="B11" s="36" t="s">
        <v>5</v>
      </c>
      <c r="C11" s="4" t="s">
        <v>7</v>
      </c>
      <c r="D11" s="4" t="s">
        <v>11</v>
      </c>
      <c r="E11" s="4" t="s">
        <v>13</v>
      </c>
      <c r="F11" s="37" t="s">
        <v>5</v>
      </c>
      <c r="J11" s="83"/>
      <c r="K11" s="6" t="s">
        <v>9</v>
      </c>
      <c r="L11" s="60">
        <f t="shared" si="0"/>
        <v>0.45454545454545453</v>
      </c>
      <c r="M11" s="61">
        <f t="shared" si="0"/>
        <v>0.2857142857142857</v>
      </c>
      <c r="O11" s="67" t="s">
        <v>40</v>
      </c>
      <c r="P11" s="94">
        <f>1-P10</f>
        <v>0.5</v>
      </c>
    </row>
    <row r="12" spans="2:17" x14ac:dyDescent="0.25">
      <c r="B12" s="1" t="s">
        <v>6</v>
      </c>
      <c r="C12" t="s">
        <v>8</v>
      </c>
      <c r="D12" t="s">
        <v>10</v>
      </c>
      <c r="E12" t="s">
        <v>12</v>
      </c>
      <c r="F12" s="2" t="s">
        <v>6</v>
      </c>
      <c r="J12" s="82" t="s">
        <v>3</v>
      </c>
      <c r="K12" s="6" t="s">
        <v>14</v>
      </c>
      <c r="L12" s="58">
        <f t="shared" ref="L12:M14" si="1">(COUNTIFS($E$4:$E$21,$K12,$F$4:$F$21,L$4)+$O$6)/(COUNTIF($F$4:$F$21,L$4)+3*$O$6)</f>
        <v>0.45454545454545453</v>
      </c>
      <c r="M12" s="59">
        <f t="shared" si="1"/>
        <v>0</v>
      </c>
    </row>
    <row r="13" spans="2:17" x14ac:dyDescent="0.25">
      <c r="B13" s="36" t="s">
        <v>5</v>
      </c>
      <c r="C13" s="4" t="s">
        <v>7</v>
      </c>
      <c r="D13" s="4" t="s">
        <v>9</v>
      </c>
      <c r="E13" s="4" t="s">
        <v>12</v>
      </c>
      <c r="F13" s="37" t="s">
        <v>5</v>
      </c>
      <c r="J13" s="82"/>
      <c r="K13" s="6" t="s">
        <v>13</v>
      </c>
      <c r="L13" s="60">
        <f t="shared" si="1"/>
        <v>0.36363636363636365</v>
      </c>
      <c r="M13" s="61">
        <f t="shared" si="1"/>
        <v>0.2857142857142857</v>
      </c>
    </row>
    <row r="14" spans="2:17" ht="15.75" thickBot="1" x14ac:dyDescent="0.3">
      <c r="B14" s="1" t="s">
        <v>6</v>
      </c>
      <c r="C14" t="s">
        <v>7</v>
      </c>
      <c r="D14" t="s">
        <v>10</v>
      </c>
      <c r="E14" t="s">
        <v>13</v>
      </c>
      <c r="F14" s="2" t="s">
        <v>5</v>
      </c>
      <c r="J14" s="93"/>
      <c r="K14" s="20" t="s">
        <v>12</v>
      </c>
      <c r="L14" s="62">
        <f t="shared" si="1"/>
        <v>0.18181818181818182</v>
      </c>
      <c r="M14" s="63">
        <f t="shared" si="1"/>
        <v>0.7142857142857143</v>
      </c>
    </row>
    <row r="15" spans="2:17" ht="15.75" thickBot="1" x14ac:dyDescent="0.3">
      <c r="B15" s="36" t="s">
        <v>6</v>
      </c>
      <c r="C15" s="4" t="s">
        <v>8</v>
      </c>
      <c r="D15" s="4" t="s">
        <v>10</v>
      </c>
      <c r="E15" s="4" t="s">
        <v>12</v>
      </c>
      <c r="F15" s="37" t="s">
        <v>5</v>
      </c>
    </row>
    <row r="16" spans="2:17" ht="15.75" x14ac:dyDescent="0.25">
      <c r="B16" s="1" t="s">
        <v>6</v>
      </c>
      <c r="C16" t="s">
        <v>8</v>
      </c>
      <c r="D16" t="s">
        <v>9</v>
      </c>
      <c r="E16" t="s">
        <v>14</v>
      </c>
      <c r="F16" s="2" t="s">
        <v>6</v>
      </c>
      <c r="I16" s="84" t="s">
        <v>32</v>
      </c>
      <c r="J16" s="85"/>
      <c r="K16" s="85"/>
      <c r="L16" s="85"/>
      <c r="M16" s="85"/>
      <c r="N16" s="85"/>
      <c r="O16" s="85"/>
      <c r="P16" s="85"/>
      <c r="Q16" s="86"/>
    </row>
    <row r="17" spans="2:24" x14ac:dyDescent="0.25">
      <c r="B17" s="36" t="s">
        <v>5</v>
      </c>
      <c r="C17" s="4" t="s">
        <v>8</v>
      </c>
      <c r="D17" s="4" t="s">
        <v>11</v>
      </c>
      <c r="E17" s="4" t="s">
        <v>14</v>
      </c>
      <c r="F17" s="37" t="s">
        <v>6</v>
      </c>
      <c r="I17" s="82" t="s">
        <v>4</v>
      </c>
      <c r="J17" s="28" t="s">
        <v>1</v>
      </c>
      <c r="K17" s="28" t="s">
        <v>0</v>
      </c>
      <c r="L17" s="28" t="s">
        <v>2</v>
      </c>
      <c r="M17" s="28" t="s">
        <v>3</v>
      </c>
      <c r="N17" s="26" t="s">
        <v>15</v>
      </c>
      <c r="O17" s="29" t="s">
        <v>16</v>
      </c>
      <c r="P17" s="29" t="s">
        <v>21</v>
      </c>
      <c r="Q17" s="27" t="s">
        <v>28</v>
      </c>
    </row>
    <row r="18" spans="2:24" x14ac:dyDescent="0.25">
      <c r="B18" s="1" t="s">
        <v>5</v>
      </c>
      <c r="C18" t="s">
        <v>8</v>
      </c>
      <c r="D18" t="s">
        <v>11</v>
      </c>
      <c r="E18" t="s">
        <v>12</v>
      </c>
      <c r="F18" s="2" t="s">
        <v>5</v>
      </c>
      <c r="I18" s="83"/>
      <c r="J18" s="18"/>
      <c r="K18" s="18"/>
      <c r="L18" s="18"/>
      <c r="M18" s="18"/>
      <c r="N18" s="24" t="s">
        <v>27</v>
      </c>
      <c r="O18" s="23" t="s">
        <v>30</v>
      </c>
      <c r="P18" s="25" t="s">
        <v>29</v>
      </c>
      <c r="Q18" s="27" t="s">
        <v>17</v>
      </c>
    </row>
    <row r="19" spans="2:24" x14ac:dyDescent="0.25">
      <c r="B19" s="36" t="s">
        <v>6</v>
      </c>
      <c r="C19" s="4" t="s">
        <v>8</v>
      </c>
      <c r="D19" s="4" t="s">
        <v>10</v>
      </c>
      <c r="E19" s="4" t="s">
        <v>13</v>
      </c>
      <c r="F19" s="37" t="s">
        <v>6</v>
      </c>
      <c r="I19" s="15" t="s">
        <v>6</v>
      </c>
      <c r="J19" s="48">
        <f>IF(J$18=$K$5,$L$5,$L$6)</f>
        <v>0.27272727272727271</v>
      </c>
      <c r="K19" s="48">
        <f>IF(K$18=$K$7,$L$7,$L$8)</f>
        <v>0.36363636363636365</v>
      </c>
      <c r="L19" s="48" t="e" cm="1">
        <f t="array" ref="L19">_xlfn.IFS(L$18=$K$9,$L$9,L$18=$K$10,$L$10,L$18=$K$11,$L$11)</f>
        <v>#N/A</v>
      </c>
      <c r="M19" s="49" t="e" cm="1">
        <f t="array" ref="M19">_xlfn.IFS(M$18=$K$12,$L$12,M$18=$K$13,$L$13,M$18=$K$14,$L$14)</f>
        <v>#N/A</v>
      </c>
      <c r="N19" s="52" t="e">
        <f>J19*K19*L19*M19</f>
        <v>#N/A</v>
      </c>
      <c r="O19" s="68">
        <f>P10</f>
        <v>0.5</v>
      </c>
      <c r="P19" s="49" t="e">
        <f>N19*O19</f>
        <v>#N/A</v>
      </c>
      <c r="Q19" s="53" t="e">
        <f>P19/(P19+P20)</f>
        <v>#N/A</v>
      </c>
    </row>
    <row r="20" spans="2:24" ht="15.75" thickBot="1" x14ac:dyDescent="0.3">
      <c r="B20" s="1" t="s">
        <v>6</v>
      </c>
      <c r="C20" t="s">
        <v>7</v>
      </c>
      <c r="D20" t="s">
        <v>9</v>
      </c>
      <c r="E20" t="s">
        <v>12</v>
      </c>
      <c r="F20" s="2" t="s">
        <v>5</v>
      </c>
      <c r="I20" s="16" t="s">
        <v>5</v>
      </c>
      <c r="J20" s="50">
        <f>IF(J$18=$K$5,$M$5,$M$6)</f>
        <v>0.5714285714285714</v>
      </c>
      <c r="K20" s="50">
        <f>IF(K$18=$K$7,$M$7,$M$8)</f>
        <v>0.5714285714285714</v>
      </c>
      <c r="L20" s="50" t="e" cm="1">
        <f t="array" ref="L20">_xlfn.IFS(L$18=$K$9,$M$9,L$18=$K$10,$M$10,L$18=$K$11,$M$11)</f>
        <v>#N/A</v>
      </c>
      <c r="M20" s="51" t="e" cm="1">
        <f t="array" ref="M20">_xlfn.IFS(M$18=$K$12,$M$12,M$18=$K$13,$M$13,M$18=$K$14,$M$14)</f>
        <v>#N/A</v>
      </c>
      <c r="N20" s="50" t="e">
        <f>J20*K20*L20*M20</f>
        <v>#N/A</v>
      </c>
      <c r="O20" s="70">
        <f>1-O19</f>
        <v>0.5</v>
      </c>
      <c r="P20" s="51" t="e">
        <f>N20*O20</f>
        <v>#N/A</v>
      </c>
      <c r="Q20" s="54" t="e">
        <f>1-Q19</f>
        <v>#N/A</v>
      </c>
    </row>
    <row r="21" spans="2:24" ht="15.75" thickBot="1" x14ac:dyDescent="0.3">
      <c r="B21" s="38" t="s">
        <v>5</v>
      </c>
      <c r="C21" s="5" t="s">
        <v>8</v>
      </c>
      <c r="D21" s="5" t="s">
        <v>10</v>
      </c>
      <c r="E21" s="5" t="s">
        <v>14</v>
      </c>
      <c r="F21" s="39" t="s">
        <v>6</v>
      </c>
      <c r="O21" s="80" t="s">
        <v>22</v>
      </c>
      <c r="P21" s="81"/>
      <c r="Q21" s="69" t="e">
        <f>IF(Q19&gt;Q20,I19,I20)</f>
        <v>#N/A</v>
      </c>
    </row>
    <row r="22" spans="2:24" ht="15.75" thickBot="1" x14ac:dyDescent="0.3"/>
    <row r="23" spans="2:24" ht="15.75" x14ac:dyDescent="0.25">
      <c r="B23" s="77" t="s">
        <v>31</v>
      </c>
      <c r="C23" s="78"/>
      <c r="D23" s="78"/>
      <c r="E23" s="78"/>
      <c r="F23" s="79"/>
      <c r="I23" s="84" t="s">
        <v>33</v>
      </c>
      <c r="J23" s="85"/>
      <c r="K23" s="85"/>
      <c r="L23" s="85"/>
      <c r="M23" s="85"/>
      <c r="N23" s="85"/>
      <c r="O23" s="85"/>
      <c r="P23" s="85"/>
      <c r="Q23" s="86"/>
    </row>
    <row r="24" spans="2:24" x14ac:dyDescent="0.25">
      <c r="B24" s="31" t="s">
        <v>1</v>
      </c>
      <c r="C24" s="17" t="s">
        <v>0</v>
      </c>
      <c r="D24" s="17" t="s">
        <v>2</v>
      </c>
      <c r="E24" s="17" t="s">
        <v>3</v>
      </c>
      <c r="F24" s="35" t="s">
        <v>4</v>
      </c>
      <c r="I24" s="31" t="s">
        <v>1</v>
      </c>
      <c r="J24" s="17" t="s">
        <v>0</v>
      </c>
      <c r="K24" s="17" t="s">
        <v>2</v>
      </c>
      <c r="L24" s="17" t="s">
        <v>3</v>
      </c>
      <c r="M24" s="17" t="s">
        <v>4</v>
      </c>
      <c r="N24" s="22" t="s">
        <v>23</v>
      </c>
      <c r="O24" s="22" t="s">
        <v>25</v>
      </c>
      <c r="P24" s="22" t="s">
        <v>24</v>
      </c>
      <c r="Q24" s="32" t="s">
        <v>26</v>
      </c>
    </row>
    <row r="25" spans="2:24" x14ac:dyDescent="0.25">
      <c r="B25" s="1" t="s">
        <v>6</v>
      </c>
      <c r="C25" t="s">
        <v>8</v>
      </c>
      <c r="D25" t="s">
        <v>9</v>
      </c>
      <c r="E25" t="s">
        <v>13</v>
      </c>
      <c r="F25" s="2" t="s">
        <v>6</v>
      </c>
      <c r="I25" s="1" t="s">
        <v>6</v>
      </c>
      <c r="J25" t="s">
        <v>8</v>
      </c>
      <c r="K25" t="s">
        <v>9</v>
      </c>
      <c r="L25" t="s">
        <v>13</v>
      </c>
      <c r="M25" t="s">
        <v>6</v>
      </c>
      <c r="N25" s="55">
        <f t="shared" ref="N25:N30" si="2">W25/(W25+X25)</f>
        <v>0.83611819677656474</v>
      </c>
      <c r="O25" s="48">
        <f>1-N25</f>
        <v>0.16388180322343526</v>
      </c>
      <c r="P25" s="8" t="str">
        <f>IF(N25&gt;O25,"Não","Sim")</f>
        <v>Não</v>
      </c>
      <c r="Q25" s="33" t="str">
        <f>IF(P25=M25,"Certo","Errado")</f>
        <v>Certo</v>
      </c>
      <c r="W25" cm="1">
        <f t="array" ref="W25">IF($I25=$K$5,$L$5,$L$6)*IF($J25=$K$7,$L$7,$L$8)*_xlfn.IFS($K25=$K$9,$L$9,$K25=$K$10,$L$10,$K25=$K$11,$L$11)*_xlfn.IFS($L25=$K$12,$L$12,$L25=$K$13,$L$13,$L25=$K$14,$L$14)*$O$19</f>
        <v>3.824875350044396E-2</v>
      </c>
      <c r="X25" cm="1">
        <f t="array" ref="X25">IF($I25=$K$5,$M$5,$M$6)*IF($J25=$K$7,$M$7,$M$8)*_xlfn.IFS($K25=$K$9,$M$9,$K25=$K$10,$M$10,$K25=$K$11,$M$11)*_xlfn.IFS($L25=$K$12,$M$12,$L25=$K$13,$M$13,$L25=$K$14,$M$14)*$O$20</f>
        <v>7.4968763015410235E-3</v>
      </c>
    </row>
    <row r="26" spans="2:24" x14ac:dyDescent="0.25">
      <c r="B26" s="36" t="s">
        <v>6</v>
      </c>
      <c r="C26" s="4" t="s">
        <v>7</v>
      </c>
      <c r="D26" s="4" t="s">
        <v>9</v>
      </c>
      <c r="E26" s="4" t="s">
        <v>12</v>
      </c>
      <c r="F26" s="37" t="s">
        <v>5</v>
      </c>
      <c r="I26" s="36" t="s">
        <v>6</v>
      </c>
      <c r="J26" s="4" t="s">
        <v>7</v>
      </c>
      <c r="K26" s="4" t="s">
        <v>9</v>
      </c>
      <c r="L26" s="4" t="s">
        <v>12</v>
      </c>
      <c r="M26" s="4" t="s">
        <v>5</v>
      </c>
      <c r="N26" s="56">
        <f t="shared" si="2"/>
        <v>0.30425622911089639</v>
      </c>
      <c r="O26" s="48">
        <f t="shared" ref="O26:O30" si="3">1-N26</f>
        <v>0.69574377088910366</v>
      </c>
      <c r="P26" s="9" t="str">
        <f>IF(N26&gt;O26,"Não","Sim")</f>
        <v>Sim</v>
      </c>
      <c r="Q26" s="33" t="str">
        <f t="shared" ref="Q26:Q30" si="4">IF(P26=M26,"Certo","Errado")</f>
        <v>Certo</v>
      </c>
      <c r="W26" cm="1">
        <f t="array" ref="W26">IF($I26=$K$5,$L$5,$L$6)*IF($J26=$K$7,$L$7,$L$8)*_xlfn.IFS($K26=$K$9,$L$9,$K26=$K$10,$L$10,$K26=$K$11,$L$11)*_xlfn.IFS($L26=$K$12,$L$12,$L26=$K$13,$L$13,$L26=$K$14,$L$14)*$O$19</f>
        <v>1.0928215285841132E-2</v>
      </c>
      <c r="X26" cm="1">
        <f t="array" ref="X26">IF($I26=$K$5,$M$5,$M$6)*IF($J26=$K$7,$M$7,$M$8)*_xlfn.IFS($K26=$K$9,$M$9,$K26=$K$10,$M$10,$K26=$K$11,$M$11)*_xlfn.IFS($L26=$K$12,$M$12,$L26=$K$13,$M$13,$L26=$K$14,$M$14)*$O$20</f>
        <v>2.4989587671803412E-2</v>
      </c>
    </row>
    <row r="27" spans="2:24" x14ac:dyDescent="0.25">
      <c r="B27" s="1" t="s">
        <v>5</v>
      </c>
      <c r="C27" t="s">
        <v>8</v>
      </c>
      <c r="D27" t="s">
        <v>11</v>
      </c>
      <c r="E27" t="s">
        <v>14</v>
      </c>
      <c r="F27" s="2" t="s">
        <v>6</v>
      </c>
      <c r="I27" s="1" t="s">
        <v>5</v>
      </c>
      <c r="J27" t="s">
        <v>8</v>
      </c>
      <c r="K27" t="s">
        <v>11</v>
      </c>
      <c r="L27" t="s">
        <v>14</v>
      </c>
      <c r="M27" t="s">
        <v>6</v>
      </c>
      <c r="N27" s="56">
        <f t="shared" si="2"/>
        <v>1</v>
      </c>
      <c r="O27" s="48">
        <f t="shared" si="3"/>
        <v>0</v>
      </c>
      <c r="P27" s="9" t="str">
        <f t="shared" ref="P27:P30" si="5">IF(N27&gt;O27,"Não","Sim")</f>
        <v>Não</v>
      </c>
      <c r="Q27" s="33" t="str">
        <f t="shared" si="4"/>
        <v>Certo</v>
      </c>
      <c r="W27" cm="1">
        <f t="array" ref="W27">IF($I27=$K$5,$L$5,$L$6)*IF($J27=$K$7,$L$7,$L$8)*_xlfn.IFS($K27=$K$9,$L$9,$K27=$K$10,$L$10,$K27=$K$11,$L$11)*_xlfn.IFS($L27=$K$12,$L$12,$L27=$K$13,$L$13,$L27=$K$14,$L$14)*$O$19</f>
        <v>1.0757461921999861E-2</v>
      </c>
      <c r="X27" cm="1">
        <f t="array" ref="X27">IF($I27=$K$5,$M$5,$M$6)*IF($J27=$K$7,$M$7,$M$8)*_xlfn.IFS($K27=$K$9,$M$9,$K27=$K$10,$M$10,$K27=$K$11,$M$11)*_xlfn.IFS($L27=$K$12,$M$12,$L27=$K$13,$M$13,$L27=$K$14,$M$14)*$O$20</f>
        <v>0</v>
      </c>
    </row>
    <row r="28" spans="2:24" x14ac:dyDescent="0.25">
      <c r="B28" s="36" t="s">
        <v>5</v>
      </c>
      <c r="C28" s="4" t="s">
        <v>8</v>
      </c>
      <c r="D28" s="4" t="s">
        <v>11</v>
      </c>
      <c r="E28" s="4" t="s">
        <v>13</v>
      </c>
      <c r="F28" s="37" t="s">
        <v>6</v>
      </c>
      <c r="I28" s="36" t="s">
        <v>5</v>
      </c>
      <c r="J28" s="4" t="s">
        <v>8</v>
      </c>
      <c r="K28" s="4" t="s">
        <v>11</v>
      </c>
      <c r="L28" s="4" t="s">
        <v>13</v>
      </c>
      <c r="M28" s="4" t="s">
        <v>6</v>
      </c>
      <c r="N28" s="56">
        <f t="shared" si="2"/>
        <v>0.36466401961422468</v>
      </c>
      <c r="O28" s="48">
        <f t="shared" si="3"/>
        <v>0.63533598038577532</v>
      </c>
      <c r="P28" s="9" t="str">
        <f t="shared" si="5"/>
        <v>Sim</v>
      </c>
      <c r="Q28" s="33" t="str">
        <f t="shared" si="4"/>
        <v>Errado</v>
      </c>
      <c r="W28" cm="1">
        <f t="array" ref="W28">IF($I28=$K$5,$L$5,$L$6)*IF($J28=$K$7,$L$7,$L$8)*_xlfn.IFS($K28=$K$9,$L$9,$K28=$K$10,$L$10,$K28=$K$11,$L$11)*_xlfn.IFS($L28=$K$12,$L$12,$L28=$K$13,$L$13,$L28=$K$14,$L$14)*$O$19</f>
        <v>8.6059695375998897E-3</v>
      </c>
      <c r="X28" cm="1">
        <f t="array" ref="X28">IF($I28=$K$5,$M$5,$M$6)*IF($J28=$K$7,$M$7,$M$8)*_xlfn.IFS($K28=$K$9,$M$9,$K28=$K$10,$M$10,$K28=$K$11,$M$11)*_xlfn.IFS($L28=$K$12,$M$12,$L28=$K$13,$M$13,$L28=$K$14,$M$14)*$O$20</f>
        <v>1.4993752603082045E-2</v>
      </c>
    </row>
    <row r="29" spans="2:24" x14ac:dyDescent="0.25">
      <c r="B29" s="1" t="s">
        <v>5</v>
      </c>
      <c r="C29" t="s">
        <v>7</v>
      </c>
      <c r="D29" t="s">
        <v>10</v>
      </c>
      <c r="E29" t="s">
        <v>13</v>
      </c>
      <c r="F29" s="2" t="s">
        <v>5</v>
      </c>
      <c r="I29" s="1" t="s">
        <v>5</v>
      </c>
      <c r="J29" t="s">
        <v>7</v>
      </c>
      <c r="K29" t="s">
        <v>10</v>
      </c>
      <c r="L29" t="s">
        <v>13</v>
      </c>
      <c r="M29" t="s">
        <v>5</v>
      </c>
      <c r="N29" s="56">
        <f t="shared" si="2"/>
        <v>0.26952964214885317</v>
      </c>
      <c r="O29" s="48">
        <f t="shared" si="3"/>
        <v>0.73047035785114689</v>
      </c>
      <c r="P29" s="9" t="str">
        <f t="shared" si="5"/>
        <v>Sim</v>
      </c>
      <c r="Q29" s="33" t="str">
        <f t="shared" si="4"/>
        <v>Certo</v>
      </c>
      <c r="W29" cm="1">
        <f t="array" ref="W29">IF($I29=$K$5,$L$5,$L$6)*IF($J29=$K$7,$L$7,$L$8)*_xlfn.IFS($K29=$K$9,$L$9,$K29=$K$10,$L$10,$K29=$K$11,$L$11)*_xlfn.IFS($L29=$K$12,$L$12,$L29=$K$13,$L$13,$L29=$K$14,$L$14)*$O$19</f>
        <v>4.9176968786285085E-3</v>
      </c>
      <c r="X29" cm="1">
        <f t="array" ref="X29">IF($I29=$K$5,$M$5,$M$6)*IF($J29=$K$7,$M$7,$M$8)*_xlfn.IFS($K29=$K$9,$M$9,$K29=$K$10,$M$10,$K29=$K$11,$M$11)*_xlfn.IFS($L29=$K$12,$M$12,$L29=$K$13,$M$13,$L29=$K$14,$M$14)*$O$20</f>
        <v>1.3327780091628485E-2</v>
      </c>
    </row>
    <row r="30" spans="2:24" ht="15.75" thickBot="1" x14ac:dyDescent="0.3">
      <c r="B30" s="38" t="s">
        <v>6</v>
      </c>
      <c r="C30" s="5" t="s">
        <v>8</v>
      </c>
      <c r="D30" s="5" t="s">
        <v>9</v>
      </c>
      <c r="E30" s="5" t="s">
        <v>12</v>
      </c>
      <c r="F30" s="39" t="s">
        <v>6</v>
      </c>
      <c r="I30" s="38" t="s">
        <v>6</v>
      </c>
      <c r="J30" s="5" t="s">
        <v>8</v>
      </c>
      <c r="K30" s="5" t="s">
        <v>9</v>
      </c>
      <c r="L30" s="5" t="s">
        <v>12</v>
      </c>
      <c r="M30" s="5" t="s">
        <v>6</v>
      </c>
      <c r="N30" s="57">
        <f t="shared" si="2"/>
        <v>0.50504648323786283</v>
      </c>
      <c r="O30" s="50">
        <f t="shared" si="3"/>
        <v>0.49495351676213717</v>
      </c>
      <c r="P30" s="40" t="str">
        <f t="shared" si="5"/>
        <v>Não</v>
      </c>
      <c r="Q30" s="34" t="str">
        <f t="shared" si="4"/>
        <v>Certo</v>
      </c>
      <c r="W30" cm="1">
        <f t="array" ref="W30">IF($I30=$K$5,$L$5,$L$6)*IF($J30=$K$7,$L$7,$L$8)*_xlfn.IFS($K30=$K$9,$L$9,$K30=$K$10,$L$10,$K30=$K$11,$L$11)*_xlfn.IFS($L30=$K$12,$L$12,$L30=$K$13,$L$13,$L30=$K$14,$L$14)*$O$19</f>
        <v>1.912437675022198E-2</v>
      </c>
      <c r="X30" cm="1">
        <f t="array" ref="X30">IF($I30=$K$5,$M$5,$M$6)*IF($J30=$K$7,$M$7,$M$8)*_xlfn.IFS($K30=$K$9,$M$9,$K30=$K$10,$M$10,$K30=$K$11,$M$11)*_xlfn.IFS($L30=$K$12,$M$12,$L30=$K$13,$M$13,$L30=$K$14,$M$14)*$O$20</f>
        <v>1.8742190753852559E-2</v>
      </c>
    </row>
    <row r="31" spans="2:24" ht="15.75" thickBot="1" x14ac:dyDescent="0.3"/>
    <row r="32" spans="2:24" ht="15.75" x14ac:dyDescent="0.25">
      <c r="J32" s="71" t="s">
        <v>34</v>
      </c>
      <c r="K32" s="72"/>
      <c r="L32" s="72"/>
      <c r="M32" s="72"/>
      <c r="N32" s="72"/>
      <c r="O32" s="73"/>
    </row>
    <row r="33" spans="10:15" x14ac:dyDescent="0.25">
      <c r="J33" s="43"/>
      <c r="K33" s="41"/>
      <c r="L33" s="76" t="s">
        <v>35</v>
      </c>
      <c r="M33" s="76"/>
      <c r="N33" s="42"/>
      <c r="O33" s="44"/>
    </row>
    <row r="34" spans="10:15" x14ac:dyDescent="0.25">
      <c r="J34" s="43"/>
      <c r="K34" s="41"/>
      <c r="L34" s="45" t="s">
        <v>6</v>
      </c>
      <c r="M34" s="6" t="s">
        <v>5</v>
      </c>
      <c r="N34" s="22" t="s">
        <v>36</v>
      </c>
      <c r="O34" s="64">
        <f>($L$35+$M$36)/SUM(L35:M36)</f>
        <v>0.83333333333333337</v>
      </c>
    </row>
    <row r="35" spans="10:15" x14ac:dyDescent="0.25">
      <c r="J35" s="74" t="s">
        <v>24</v>
      </c>
      <c r="K35" s="45" t="s">
        <v>6</v>
      </c>
      <c r="L35">
        <f>COUNTIFS($M$25:$M$30,$L$34,$P$25:$P$30,$K$35)</f>
        <v>3</v>
      </c>
      <c r="M35">
        <f>COUNTIFS($M$25:$M$30,$M$34,$P$25:$P$30,$K$35)</f>
        <v>0</v>
      </c>
      <c r="N35" s="22" t="s">
        <v>37</v>
      </c>
      <c r="O35" s="64">
        <f>$L$35/($L$35+$L$36)</f>
        <v>0.75</v>
      </c>
    </row>
    <row r="36" spans="10:15" ht="15.75" thickBot="1" x14ac:dyDescent="0.3">
      <c r="J36" s="75"/>
      <c r="K36" s="46" t="s">
        <v>5</v>
      </c>
      <c r="L36" s="3">
        <f>COUNTIFS($M$25:$M$30,$L$34,$P$25:$P$30,$K$36)</f>
        <v>1</v>
      </c>
      <c r="M36" s="3">
        <f>COUNTIFS($M$25:$M$30,$M$34,$P$25:$P$30,$K$36)</f>
        <v>2</v>
      </c>
      <c r="N36" s="47" t="s">
        <v>38</v>
      </c>
      <c r="O36" s="65">
        <f>$M$36/($M$36+$M$35)</f>
        <v>1</v>
      </c>
    </row>
  </sheetData>
  <mergeCells count="15">
    <mergeCell ref="I17:I18"/>
    <mergeCell ref="I16:Q16"/>
    <mergeCell ref="I23:Q23"/>
    <mergeCell ref="B2:F2"/>
    <mergeCell ref="J2:M2"/>
    <mergeCell ref="L3:M3"/>
    <mergeCell ref="J5:J6"/>
    <mergeCell ref="J7:J8"/>
    <mergeCell ref="J9:J11"/>
    <mergeCell ref="J12:J14"/>
    <mergeCell ref="J32:O32"/>
    <mergeCell ref="J35:J36"/>
    <mergeCell ref="L33:M33"/>
    <mergeCell ref="B23:F23"/>
    <mergeCell ref="O21:P21"/>
  </mergeCells>
  <dataValidations count="4">
    <dataValidation type="list" errorStyle="warning" allowBlank="1" showInputMessage="1" showErrorMessage="1" sqref="J18" xr:uid="{36B4FC6E-5A94-4BFF-872B-9D7134752DA0}">
      <formula1>$K$5:$K$6</formula1>
    </dataValidation>
    <dataValidation type="list" errorStyle="warning" allowBlank="1" showInputMessage="1" showErrorMessage="1" sqref="K18" xr:uid="{42B46F3B-5BEF-4F50-B519-26053A961202}">
      <formula1>$K$7:$K$8</formula1>
    </dataValidation>
    <dataValidation type="list" errorStyle="warning" allowBlank="1" showInputMessage="1" showErrorMessage="1" sqref="L18" xr:uid="{A8548B15-84B9-4031-8E23-EFEE5A43BEA3}">
      <formula1>$K$9:$K$11</formula1>
    </dataValidation>
    <dataValidation type="list" errorStyle="warning" allowBlank="1" showInputMessage="1" showErrorMessage="1" sqref="M18" xr:uid="{408D72CB-43DB-41F9-ACC1-432CBBB27F63}">
      <formula1>$K$12:$K$14</formula1>
    </dataValidation>
  </dataValidations>
  <pageMargins left="0.511811024" right="0.511811024" top="0.78740157499999996" bottom="0.78740157499999996" header="0.31496062000000002" footer="0.31496062000000002"/>
  <ignoredErrors>
    <ignoredError sqref="P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4457-B000-4278-9E40-C325C071D430}">
  <dimension ref="B1:F30"/>
  <sheetViews>
    <sheetView topLeftCell="A14" zoomScale="117" workbookViewId="0">
      <selection activeCell="G15" sqref="G15"/>
    </sheetView>
  </sheetViews>
  <sheetFormatPr defaultRowHeight="15" x14ac:dyDescent="0.25"/>
  <cols>
    <col min="2" max="2" width="18.28515625" customWidth="1"/>
    <col min="3" max="3" width="9.7109375" customWidth="1"/>
    <col min="4" max="4" width="15.28515625" customWidth="1"/>
    <col min="5" max="5" width="12.28515625" customWidth="1"/>
    <col min="6" max="6" width="9.7109375" customWidth="1"/>
  </cols>
  <sheetData>
    <row r="1" spans="2:6" ht="15.75" thickBot="1" x14ac:dyDescent="0.3"/>
    <row r="2" spans="2:6" ht="15.75" x14ac:dyDescent="0.25">
      <c r="B2" s="77" t="s">
        <v>20</v>
      </c>
      <c r="C2" s="78"/>
      <c r="D2" s="78"/>
      <c r="E2" s="78"/>
      <c r="F2" s="79"/>
    </row>
    <row r="3" spans="2:6" x14ac:dyDescent="0.25">
      <c r="B3" s="31" t="s">
        <v>1</v>
      </c>
      <c r="C3" s="17" t="s">
        <v>0</v>
      </c>
      <c r="D3" s="17" t="s">
        <v>2</v>
      </c>
      <c r="E3" s="17" t="s">
        <v>3</v>
      </c>
      <c r="F3" s="35" t="s">
        <v>4</v>
      </c>
    </row>
    <row r="4" spans="2:6" x14ac:dyDescent="0.25">
      <c r="B4" s="1" t="s">
        <v>6</v>
      </c>
      <c r="C4" t="s">
        <v>8</v>
      </c>
      <c r="D4" t="s">
        <v>9</v>
      </c>
      <c r="E4" t="s">
        <v>13</v>
      </c>
      <c r="F4" s="2" t="s">
        <v>6</v>
      </c>
    </row>
    <row r="5" spans="2:6" x14ac:dyDescent="0.25">
      <c r="B5" s="36" t="s">
        <v>6</v>
      </c>
      <c r="C5" s="4" t="s">
        <v>7</v>
      </c>
      <c r="D5" s="4" t="s">
        <v>9</v>
      </c>
      <c r="E5" s="4" t="s">
        <v>12</v>
      </c>
      <c r="F5" s="37" t="s">
        <v>6</v>
      </c>
    </row>
    <row r="6" spans="2:6" x14ac:dyDescent="0.25">
      <c r="B6" s="1" t="s">
        <v>6</v>
      </c>
      <c r="C6" t="s">
        <v>7</v>
      </c>
      <c r="D6" t="s">
        <v>9</v>
      </c>
      <c r="E6" t="s">
        <v>14</v>
      </c>
      <c r="F6" s="2" t="s">
        <v>6</v>
      </c>
    </row>
    <row r="7" spans="2:6" x14ac:dyDescent="0.25">
      <c r="B7" s="36" t="s">
        <v>6</v>
      </c>
      <c r="C7" s="4" t="s">
        <v>7</v>
      </c>
      <c r="D7" s="4" t="s">
        <v>11</v>
      </c>
      <c r="E7" s="4" t="s">
        <v>13</v>
      </c>
      <c r="F7" s="37" t="s">
        <v>6</v>
      </c>
    </row>
    <row r="8" spans="2:6" x14ac:dyDescent="0.25">
      <c r="B8" s="1" t="s">
        <v>5</v>
      </c>
      <c r="C8" t="s">
        <v>8</v>
      </c>
      <c r="D8" t="s">
        <v>9</v>
      </c>
      <c r="E8" t="s">
        <v>13</v>
      </c>
      <c r="F8" s="2" t="s">
        <v>6</v>
      </c>
    </row>
    <row r="9" spans="2:6" x14ac:dyDescent="0.25">
      <c r="B9" s="36" t="s">
        <v>6</v>
      </c>
      <c r="C9" s="4" t="s">
        <v>7</v>
      </c>
      <c r="D9" s="4" t="s">
        <v>11</v>
      </c>
      <c r="E9" s="4" t="s">
        <v>14</v>
      </c>
      <c r="F9" s="37" t="s">
        <v>6</v>
      </c>
    </row>
    <row r="10" spans="2:6" x14ac:dyDescent="0.25">
      <c r="B10" s="1" t="s">
        <v>5</v>
      </c>
      <c r="C10" t="s">
        <v>8</v>
      </c>
      <c r="D10" t="s">
        <v>11</v>
      </c>
      <c r="E10" t="s">
        <v>12</v>
      </c>
      <c r="F10" s="2" t="s">
        <v>5</v>
      </c>
    </row>
    <row r="11" spans="2:6" x14ac:dyDescent="0.25">
      <c r="B11" s="36" t="s">
        <v>5</v>
      </c>
      <c r="C11" s="4" t="s">
        <v>7</v>
      </c>
      <c r="D11" s="4" t="s">
        <v>11</v>
      </c>
      <c r="E11" s="4" t="s">
        <v>13</v>
      </c>
      <c r="F11" s="37" t="s">
        <v>5</v>
      </c>
    </row>
    <row r="12" spans="2:6" x14ac:dyDescent="0.25">
      <c r="B12" s="1" t="s">
        <v>6</v>
      </c>
      <c r="C12" t="s">
        <v>8</v>
      </c>
      <c r="D12" t="s">
        <v>10</v>
      </c>
      <c r="E12" t="s">
        <v>12</v>
      </c>
      <c r="F12" s="2" t="s">
        <v>6</v>
      </c>
    </row>
    <row r="13" spans="2:6" x14ac:dyDescent="0.25">
      <c r="B13" s="36" t="s">
        <v>5</v>
      </c>
      <c r="C13" s="4" t="s">
        <v>7</v>
      </c>
      <c r="D13" s="4" t="s">
        <v>9</v>
      </c>
      <c r="E13" s="4" t="s">
        <v>12</v>
      </c>
      <c r="F13" s="37" t="s">
        <v>5</v>
      </c>
    </row>
    <row r="14" spans="2:6" x14ac:dyDescent="0.25">
      <c r="B14" s="1" t="s">
        <v>6</v>
      </c>
      <c r="C14" t="s">
        <v>7</v>
      </c>
      <c r="D14" t="s">
        <v>10</v>
      </c>
      <c r="E14" t="s">
        <v>13</v>
      </c>
      <c r="F14" s="2" t="s">
        <v>5</v>
      </c>
    </row>
    <row r="15" spans="2:6" x14ac:dyDescent="0.25">
      <c r="B15" s="36" t="s">
        <v>6</v>
      </c>
      <c r="C15" s="4" t="s">
        <v>8</v>
      </c>
      <c r="D15" s="4" t="s">
        <v>10</v>
      </c>
      <c r="E15" s="4" t="s">
        <v>12</v>
      </c>
      <c r="F15" s="37" t="s">
        <v>5</v>
      </c>
    </row>
    <row r="16" spans="2:6" x14ac:dyDescent="0.25">
      <c r="B16" s="1" t="s">
        <v>6</v>
      </c>
      <c r="C16" t="s">
        <v>8</v>
      </c>
      <c r="D16" t="s">
        <v>9</v>
      </c>
      <c r="E16" t="s">
        <v>14</v>
      </c>
      <c r="F16" s="2" t="s">
        <v>6</v>
      </c>
    </row>
    <row r="17" spans="2:6" x14ac:dyDescent="0.25">
      <c r="B17" s="36" t="s">
        <v>5</v>
      </c>
      <c r="C17" s="4" t="s">
        <v>8</v>
      </c>
      <c r="D17" s="4" t="s">
        <v>11</v>
      </c>
      <c r="E17" s="4" t="s">
        <v>14</v>
      </c>
      <c r="F17" s="37" t="s">
        <v>6</v>
      </c>
    </row>
    <row r="18" spans="2:6" x14ac:dyDescent="0.25">
      <c r="B18" s="1" t="s">
        <v>5</v>
      </c>
      <c r="C18" t="s">
        <v>8</v>
      </c>
      <c r="D18" t="s">
        <v>11</v>
      </c>
      <c r="E18" t="s">
        <v>12</v>
      </c>
      <c r="F18" s="2" t="s">
        <v>5</v>
      </c>
    </row>
    <row r="19" spans="2:6" x14ac:dyDescent="0.25">
      <c r="B19" s="36" t="s">
        <v>6</v>
      </c>
      <c r="C19" s="4" t="s">
        <v>8</v>
      </c>
      <c r="D19" s="4" t="s">
        <v>10</v>
      </c>
      <c r="E19" s="4" t="s">
        <v>13</v>
      </c>
      <c r="F19" s="37" t="s">
        <v>6</v>
      </c>
    </row>
    <row r="20" spans="2:6" x14ac:dyDescent="0.25">
      <c r="B20" s="1" t="s">
        <v>6</v>
      </c>
      <c r="C20" t="s">
        <v>7</v>
      </c>
      <c r="D20" t="s">
        <v>9</v>
      </c>
      <c r="E20" t="s">
        <v>12</v>
      </c>
      <c r="F20" s="2" t="s">
        <v>5</v>
      </c>
    </row>
    <row r="21" spans="2:6" ht="15.75" thickBot="1" x14ac:dyDescent="0.3">
      <c r="B21" s="38" t="s">
        <v>5</v>
      </c>
      <c r="C21" s="5" t="s">
        <v>8</v>
      </c>
      <c r="D21" s="5" t="s">
        <v>10</v>
      </c>
      <c r="E21" s="5" t="s">
        <v>14</v>
      </c>
      <c r="F21" s="39" t="s">
        <v>6</v>
      </c>
    </row>
    <row r="22" spans="2:6" ht="15.75" thickBot="1" x14ac:dyDescent="0.3"/>
    <row r="23" spans="2:6" ht="15.75" x14ac:dyDescent="0.25">
      <c r="B23" s="77" t="s">
        <v>31</v>
      </c>
      <c r="C23" s="78"/>
      <c r="D23" s="78"/>
      <c r="E23" s="78"/>
      <c r="F23" s="79"/>
    </row>
    <row r="24" spans="2:6" x14ac:dyDescent="0.25">
      <c r="B24" s="31" t="s">
        <v>1</v>
      </c>
      <c r="C24" s="17" t="s">
        <v>0</v>
      </c>
      <c r="D24" s="17" t="s">
        <v>2</v>
      </c>
      <c r="E24" s="17" t="s">
        <v>3</v>
      </c>
      <c r="F24" s="35" t="s">
        <v>4</v>
      </c>
    </row>
    <row r="25" spans="2:6" x14ac:dyDescent="0.25">
      <c r="B25" s="1" t="s">
        <v>6</v>
      </c>
      <c r="C25" t="s">
        <v>8</v>
      </c>
      <c r="D25" t="s">
        <v>9</v>
      </c>
      <c r="E25" t="s">
        <v>13</v>
      </c>
      <c r="F25" s="2" t="s">
        <v>6</v>
      </c>
    </row>
    <row r="26" spans="2:6" x14ac:dyDescent="0.25">
      <c r="B26" s="36" t="s">
        <v>6</v>
      </c>
      <c r="C26" s="4" t="s">
        <v>7</v>
      </c>
      <c r="D26" s="4" t="s">
        <v>9</v>
      </c>
      <c r="E26" s="4" t="s">
        <v>12</v>
      </c>
      <c r="F26" s="37" t="s">
        <v>5</v>
      </c>
    </row>
    <row r="27" spans="2:6" x14ac:dyDescent="0.25">
      <c r="B27" s="1" t="s">
        <v>5</v>
      </c>
      <c r="C27" t="s">
        <v>8</v>
      </c>
      <c r="D27" t="s">
        <v>11</v>
      </c>
      <c r="E27" t="s">
        <v>14</v>
      </c>
      <c r="F27" s="2" t="s">
        <v>6</v>
      </c>
    </row>
    <row r="28" spans="2:6" x14ac:dyDescent="0.25">
      <c r="B28" s="36" t="s">
        <v>5</v>
      </c>
      <c r="C28" s="4" t="s">
        <v>8</v>
      </c>
      <c r="D28" s="4" t="s">
        <v>11</v>
      </c>
      <c r="E28" s="4" t="s">
        <v>13</v>
      </c>
      <c r="F28" s="37" t="s">
        <v>6</v>
      </c>
    </row>
    <row r="29" spans="2:6" x14ac:dyDescent="0.25">
      <c r="B29" s="1" t="s">
        <v>5</v>
      </c>
      <c r="C29" t="s">
        <v>7</v>
      </c>
      <c r="D29" t="s">
        <v>10</v>
      </c>
      <c r="E29" t="s">
        <v>13</v>
      </c>
      <c r="F29" s="2" t="s">
        <v>5</v>
      </c>
    </row>
    <row r="30" spans="2:6" ht="15.75" thickBot="1" x14ac:dyDescent="0.3">
      <c r="B30" s="38" t="s">
        <v>6</v>
      </c>
      <c r="C30" s="5" t="s">
        <v>8</v>
      </c>
      <c r="D30" s="5" t="s">
        <v>9</v>
      </c>
      <c r="E30" s="5" t="s">
        <v>12</v>
      </c>
      <c r="F30" s="39" t="s">
        <v>6</v>
      </c>
    </row>
  </sheetData>
  <autoFilter ref="B3:F3" xr:uid="{8BDD4457-B000-4278-9E40-C325C071D430}"/>
  <mergeCells count="2">
    <mergeCell ref="B2:F2"/>
    <mergeCell ref="B23:F2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4A05283EAA11428F5A99EA9679B80E" ma:contentTypeVersion="11" ma:contentTypeDescription="Crie um novo documento." ma:contentTypeScope="" ma:versionID="632d2b29f14dac9096d1379fe4bbbedc">
  <xsd:schema xmlns:xsd="http://www.w3.org/2001/XMLSchema" xmlns:xs="http://www.w3.org/2001/XMLSchema" xmlns:p="http://schemas.microsoft.com/office/2006/metadata/properties" xmlns:ns2="d3947849-2461-4218-bf7d-a5448e013206" xmlns:ns3="b9e56c3a-be57-4b58-a76d-824bba1ec1a6" targetNamespace="http://schemas.microsoft.com/office/2006/metadata/properties" ma:root="true" ma:fieldsID="4c82804c5d444ce1999b02558c013b51" ns2:_="" ns3:_="">
    <xsd:import namespace="d3947849-2461-4218-bf7d-a5448e013206"/>
    <xsd:import namespace="b9e56c3a-be57-4b58-a76d-824bba1ec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47849-2461-4218-bf7d-a5448e013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56c3a-be57-4b58-a76d-824bba1ec1a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ba9c881-1105-492a-8c5a-e5493cf68656}" ma:internalName="TaxCatchAll" ma:showField="CatchAllData" ma:web="b9e56c3a-be57-4b58-a76d-824bba1ec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e56c3a-be57-4b58-a76d-824bba1ec1a6" xsi:nil="true"/>
    <lcf76f155ced4ddcb4097134ff3c332f xmlns="d3947849-2461-4218-bf7d-a5448e01320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46BEB1-02CA-42CD-942D-767CB537F8EA}"/>
</file>

<file path=customXml/itemProps2.xml><?xml version="1.0" encoding="utf-8"?>
<ds:datastoreItem xmlns:ds="http://schemas.openxmlformats.org/officeDocument/2006/customXml" ds:itemID="{2BCACABF-B27B-4415-B186-520A658ECFEC}"/>
</file>

<file path=customXml/itemProps3.xml><?xml version="1.0" encoding="utf-8"?>
<ds:datastoreItem xmlns:ds="http://schemas.openxmlformats.org/officeDocument/2006/customXml" ds:itemID="{8AA5BCC0-C6A2-4AC5-A2EE-2BCF67C6F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Demonstração</vt:lpstr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Sanchi Cardoso do Amaral</dc:creator>
  <cp:lastModifiedBy>Breno Sanchi Cardoso do Amaral</cp:lastModifiedBy>
  <dcterms:created xsi:type="dcterms:W3CDTF">2025-01-17T17:47:39Z</dcterms:created>
  <dcterms:modified xsi:type="dcterms:W3CDTF">2025-01-26T23:10:37Z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0x0101000E4A05283EAA11428F5A99EA9679B80E</vt:lpwstr>
  </property>
</Properties>
</file>