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Glenn Chia\Desktop\TERM4\50.002 Computation Structures\Team Meetings\"/>
    </mc:Choice>
  </mc:AlternateContent>
  <xr:revisionPtr revIDLastSave="0" documentId="13_ncr:1_{99DF0C4B-0D1D-46E2-B687-D62EFE257E95}" xr6:coauthVersionLast="37" xr6:coauthVersionMax="37" xr10:uidLastSave="{00000000-0000-0000-0000-000000000000}"/>
  <bookViews>
    <workbookView xWindow="0" yWindow="0" windowWidth="11424" windowHeight="7980" activeTab="5" xr2:uid="{83D84873-C104-4B7F-9904-1A0F9E79EC8B}"/>
  </bookViews>
  <sheets>
    <sheet name="Operations" sheetId="1" r:id="rId1"/>
    <sheet name="Adder" sheetId="2" r:id="rId2"/>
    <sheet name="MultDiv" sheetId="3" r:id="rId3"/>
    <sheet name="Compare" sheetId="4" r:id="rId4"/>
    <sheet name="Boolean" sheetId="5" r:id="rId5"/>
    <sheet name="Shifter" sheetId="6" r:id="rId6"/>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9" i="3" l="1"/>
  <c r="L3" i="2"/>
  <c r="L4" i="2"/>
  <c r="L5" i="2"/>
  <c r="L6" i="2"/>
  <c r="L7" i="2"/>
  <c r="L8" i="2"/>
  <c r="L9" i="2"/>
  <c r="L2" i="2"/>
  <c r="L18" i="2"/>
  <c r="I25" i="6" l="1"/>
  <c r="I19" i="6"/>
  <c r="I12" i="6"/>
  <c r="I5" i="6"/>
  <c r="B16" i="6"/>
  <c r="B9" i="6"/>
  <c r="B2" i="6"/>
  <c r="B5" i="5"/>
  <c r="B4" i="5"/>
  <c r="B3" i="5"/>
  <c r="B2" i="5"/>
  <c r="B22" i="4"/>
  <c r="B12" i="4"/>
  <c r="B2" i="4"/>
  <c r="L8" i="3"/>
  <c r="G20" i="3"/>
  <c r="L20" i="3" s="1"/>
  <c r="L18" i="3"/>
  <c r="L19" i="3"/>
  <c r="L21" i="3"/>
  <c r="L22" i="3"/>
  <c r="L16" i="3"/>
  <c r="I17" i="3"/>
  <c r="L17" i="3" s="1"/>
  <c r="L14" i="3"/>
  <c r="L15" i="3"/>
  <c r="L12" i="3"/>
  <c r="L13" i="3"/>
  <c r="L11" i="3"/>
  <c r="F13" i="3"/>
  <c r="L3" i="3"/>
  <c r="L4" i="3"/>
  <c r="L5" i="3"/>
  <c r="L6" i="3"/>
  <c r="L7" i="3"/>
  <c r="L2" i="3"/>
  <c r="B11" i="3"/>
  <c r="B2" i="3"/>
  <c r="L12" i="2"/>
  <c r="L13" i="2"/>
  <c r="L14" i="2"/>
  <c r="L15" i="2"/>
  <c r="L16" i="2"/>
  <c r="L17" i="2"/>
  <c r="I11" i="2"/>
  <c r="L11" i="2" s="1"/>
  <c r="B11" i="2"/>
  <c r="B2" i="2"/>
  <c r="C5" i="1"/>
  <c r="C15" i="1"/>
  <c r="C14" i="1"/>
  <c r="C13" i="1"/>
  <c r="C12" i="1"/>
  <c r="C11" i="1"/>
  <c r="C10" i="1"/>
  <c r="C9" i="1"/>
  <c r="C8" i="1"/>
  <c r="C7" i="1"/>
  <c r="C6" i="1"/>
  <c r="C4" i="1"/>
  <c r="C3" i="1"/>
  <c r="C2" i="1"/>
</calcChain>
</file>

<file path=xl/sharedStrings.xml><?xml version="1.0" encoding="utf-8"?>
<sst xmlns="http://schemas.openxmlformats.org/spreadsheetml/2006/main" count="560" uniqueCount="162">
  <si>
    <t>Operation</t>
  </si>
  <si>
    <t>ALUFN[5:0]</t>
  </si>
  <si>
    <t>hex</t>
  </si>
  <si>
    <t>ADD</t>
  </si>
  <si>
    <t>SUB</t>
  </si>
  <si>
    <t>AND</t>
  </si>
  <si>
    <t>OR</t>
  </si>
  <si>
    <t>XOR</t>
  </si>
  <si>
    <t>"A" (LDR)</t>
  </si>
  <si>
    <t>SHL</t>
  </si>
  <si>
    <t>SHR</t>
  </si>
  <si>
    <t>SRA</t>
  </si>
  <si>
    <t>CMPEQ</t>
  </si>
  <si>
    <t>CMPLT</t>
  </si>
  <si>
    <t>CMPLE</t>
  </si>
  <si>
    <t>MULT</t>
  </si>
  <si>
    <t>0x00</t>
  </si>
  <si>
    <t>0x01</t>
  </si>
  <si>
    <t>0x02</t>
  </si>
  <si>
    <t>0x18</t>
  </si>
  <si>
    <t>0x1E</t>
  </si>
  <si>
    <t>0x16</t>
  </si>
  <si>
    <t>0x1A</t>
  </si>
  <si>
    <t>0x20</t>
  </si>
  <si>
    <t>0x21</t>
  </si>
  <si>
    <t>0x23</t>
  </si>
  <si>
    <t>0x33</t>
  </si>
  <si>
    <t>0x35</t>
  </si>
  <si>
    <t>0x37</t>
  </si>
  <si>
    <t>Adder</t>
  </si>
  <si>
    <t>Sub-Circuit</t>
  </si>
  <si>
    <t>Compare</t>
  </si>
  <si>
    <t>Shifter</t>
  </si>
  <si>
    <t>Boolean</t>
  </si>
  <si>
    <t>0x03</t>
  </si>
  <si>
    <t>DIV</t>
  </si>
  <si>
    <t>Product/Div</t>
  </si>
  <si>
    <t>Test Case</t>
  </si>
  <si>
    <t>Positive + Positive</t>
  </si>
  <si>
    <t>Remarks</t>
  </si>
  <si>
    <t>No Overflow</t>
  </si>
  <si>
    <t>Positive + Zero</t>
  </si>
  <si>
    <t>Positive + Negative</t>
  </si>
  <si>
    <t>Overflow</t>
  </si>
  <si>
    <t>A (decimal)</t>
  </si>
  <si>
    <t>B (decimal)</t>
  </si>
  <si>
    <t>A (binary)</t>
  </si>
  <si>
    <t>B (Binary)</t>
  </si>
  <si>
    <t>Expected (16bits)</t>
  </si>
  <si>
    <t>Overflow (Large)</t>
  </si>
  <si>
    <t>Overflow (Small)</t>
  </si>
  <si>
    <t>Still positive</t>
  </si>
  <si>
    <t>Zero</t>
  </si>
  <si>
    <t>Negative</t>
  </si>
  <si>
    <t>00000000 00111010</t>
  </si>
  <si>
    <t>01111111 11111111</t>
  </si>
  <si>
    <t>00000000 00000001</t>
  </si>
  <si>
    <t>10000000 00000000</t>
  </si>
  <si>
    <t>11111111 11111100</t>
  </si>
  <si>
    <t>00001001 01010110</t>
  </si>
  <si>
    <t>00000000 00000000</t>
  </si>
  <si>
    <t>00001001 10010000</t>
  </si>
  <si>
    <t>00011101 01101110</t>
  </si>
  <si>
    <t xml:space="preserve">00001001 00100110
																														</t>
  </si>
  <si>
    <t>11111110 01011011</t>
  </si>
  <si>
    <t>00100010 11100100</t>
  </si>
  <si>
    <t>11011101 00011100</t>
  </si>
  <si>
    <t>00000001 11110100</t>
  </si>
  <si>
    <t>11111101 01010101</t>
  </si>
  <si>
    <t>11111111 01001001</t>
  </si>
  <si>
    <t>00000111 10000001</t>
  </si>
  <si>
    <t xml:space="preserve">Negative - Negative </t>
  </si>
  <si>
    <t>Negative - Zero</t>
  </si>
  <si>
    <t>Negative - Positive</t>
  </si>
  <si>
    <t>Still Negative</t>
  </si>
  <si>
    <t>Positive</t>
  </si>
  <si>
    <t>11111111 11111110</t>
  </si>
  <si>
    <t>11001111 00101100</t>
  </si>
  <si>
    <t>11111111 10100001</t>
  </si>
  <si>
    <t>11101111 01110001</t>
  </si>
  <si>
    <t>11100110 01111010</t>
  </si>
  <si>
    <t>11101001 11010111</t>
  </si>
  <si>
    <t>11100001 01100110</t>
  </si>
  <si>
    <t>00100110 10010001</t>
  </si>
  <si>
    <t>11011010 00000101</t>
  </si>
  <si>
    <t>11001111 10001011</t>
  </si>
  <si>
    <t>10111111 11101001</t>
  </si>
  <si>
    <t>00000111 01100001</t>
  </si>
  <si>
    <t>Positive * Positive</t>
  </si>
  <si>
    <t>Positive * Zero</t>
  </si>
  <si>
    <t>Positive * Negative</t>
  </si>
  <si>
    <t>Negative / Zero</t>
  </si>
  <si>
    <t>Error</t>
  </si>
  <si>
    <t xml:space="preserve">Overflow </t>
  </si>
  <si>
    <t>Negative * Zero</t>
  </si>
  <si>
    <t>Negative * Negative</t>
  </si>
  <si>
    <t>Zero + Zero</t>
  </si>
  <si>
    <t>Zero - Zero</t>
  </si>
  <si>
    <t>Zero * Zero</t>
  </si>
  <si>
    <t>Positive / Positive</t>
  </si>
  <si>
    <t>Positive / Zero</t>
  </si>
  <si>
    <t>Zero/Zero</t>
  </si>
  <si>
    <t>Positive / Negative</t>
  </si>
  <si>
    <t>&gt;1</t>
  </si>
  <si>
    <t xml:space="preserve">Positive/Positive </t>
  </si>
  <si>
    <t>&lt;1</t>
  </si>
  <si>
    <t>Positive/Positive</t>
  </si>
  <si>
    <t>&lt;-1</t>
  </si>
  <si>
    <t>Positive/Negative</t>
  </si>
  <si>
    <t>&gt;-1</t>
  </si>
  <si>
    <t xml:space="preserve">Negative/Negative </t>
  </si>
  <si>
    <t xml:space="preserve">Negative/Positive </t>
  </si>
  <si>
    <t>00000000 00010101</t>
  </si>
  <si>
    <t>11111111 11111011</t>
  </si>
  <si>
    <t>00000000 01010010</t>
  </si>
  <si>
    <t>00101111 11100001</t>
  </si>
  <si>
    <t>11010010 01000010</t>
  </si>
  <si>
    <t>00000100 11000010</t>
  </si>
  <si>
    <t>A&lt;B</t>
  </si>
  <si>
    <t>A&gt;B</t>
  </si>
  <si>
    <t>A=B</t>
  </si>
  <si>
    <t>Both +</t>
  </si>
  <si>
    <t>One - One +</t>
  </si>
  <si>
    <t>Both -</t>
  </si>
  <si>
    <t>Both Positive</t>
  </si>
  <si>
    <t>both 0</t>
  </si>
  <si>
    <t>Both Negative</t>
  </si>
  <si>
    <t>00001001 01000110</t>
  </si>
  <si>
    <t>11111101 11111111</t>
  </si>
  <si>
    <t>B positive shift by 1</t>
  </si>
  <si>
    <t xml:space="preserve">B positive No Shift </t>
  </si>
  <si>
    <t>B Negative shift by 1</t>
  </si>
  <si>
    <t xml:space="preserve">B Negative No Shift </t>
  </si>
  <si>
    <t>Positive A</t>
  </si>
  <si>
    <t>Negative A</t>
  </si>
  <si>
    <t>00000000 00100000</t>
  </si>
  <si>
    <t>11111111 10100000</t>
  </si>
  <si>
    <t>01000101 11001000</t>
  </si>
  <si>
    <t>B positive shift by 16</t>
  </si>
  <si>
    <t>B Negative shift by 16</t>
  </si>
  <si>
    <t>00010001 01110010</t>
  </si>
  <si>
    <t>11111111 11111111</t>
  </si>
  <si>
    <t>00000000 00001111</t>
  </si>
  <si>
    <t>11111111 10101111</t>
  </si>
  <si>
    <t>11100111 10010110</t>
  </si>
  <si>
    <t>11110100 10111001</t>
  </si>
  <si>
    <t>10100100 11110000</t>
  </si>
  <si>
    <t>00000000 10000001</t>
  </si>
  <si>
    <t>Decimal Answer</t>
  </si>
  <si>
    <t>Hex</t>
  </si>
  <si>
    <t>00001001 00100110</t>
  </si>
  <si>
    <t>* Some special test cases for the overflow would be the large overflow where the boundary cases are used which are 32767 and -32768</t>
  </si>
  <si>
    <t xml:space="preserve">* Rationale for testing this is such that we cover 3 groups of numbers, positive, negative and zero. Subsequently, we test when the output is non-overflow, overflow and zero. </t>
  </si>
  <si>
    <t>* Some justifications for the numbers chosen would be that we also wanted to see if the appending of the 2 io_dip groups are correct. Hence we chose numbers that had '1's in the second group of io_dip to check if the concatenation of the io_dip is done correctly</t>
  </si>
  <si>
    <t xml:space="preserve">* Rationale for testing this is such that we cover 3 groups of numbers, positive, negative and zero. </t>
  </si>
  <si>
    <t>* For Multiply, we test 3 main cases which are overflow, zero and non overflow for each combination of positive, negative and zero</t>
  </si>
  <si>
    <t>* Division presents another challenge because Mojo rounds down the numbers based on their absolute values. Meaning that -4.8 abs will be 4.8 and will be rounded down to 4. Taking the negative of it will will produce the result -4</t>
  </si>
  <si>
    <t xml:space="preserve">* We then do a permmutations of positve and negative to develop the test cases </t>
  </si>
  <si>
    <t>* This one was way easier because there was no overflow case or no divide by 0 error</t>
  </si>
  <si>
    <t>* By far the easiest test case to develop just that making sure the expected value is correct took a long time to look through each bit at a time</t>
  </si>
  <si>
    <t xml:space="preserve">* Coming up with the SHL and SHR cases followed roughly the same idea. The only thing to note is that we want to test for positive and negative values for shift BUT the last 5 bits are the same. This should produce the same output because the left-most </t>
  </si>
  <si>
    <t>* For the SRA case it was slightly different because the bits that fill in the new empty space is determined by the MSB of the the binary that is being shifted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</si>
</sst>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0" fontId="0" fillId="0" borderId="0" xfId="0" applyAlignment="1">
      <alignment horizontal="left"/>
    </xf>
    <xf numFmtId="0" fontId="0" fillId="2" borderId="0" xfId="0" applyFill="1"/>
    <xf numFmtId="0" fontId="0" fillId="0" borderId="1" xfId="0" applyBorder="1"/>
    <xf numFmtId="0" fontId="0" fillId="0" borderId="1" xfId="0" applyBorder="1" applyAlignment="1">
      <alignment horizontal="center"/>
    </xf>
    <xf numFmtId="1" fontId="0" fillId="0" borderId="1" xfId="0" applyNumberFormat="1" applyBorder="1"/>
    <xf numFmtId="0" fontId="1" fillId="3" borderId="1" xfId="0"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applyAlignment="1"/>
    <xf numFmtId="0" fontId="1" fillId="3" borderId="11" xfId="0" applyFont="1" applyFill="1" applyBorder="1"/>
    <xf numFmtId="0" fontId="1" fillId="3" borderId="12" xfId="0" applyFont="1" applyFill="1" applyBorder="1"/>
    <xf numFmtId="0" fontId="1" fillId="3" borderId="13" xfId="0" applyFont="1" applyFill="1" applyBorder="1"/>
    <xf numFmtId="0" fontId="0" fillId="0" borderId="0" xfId="0" applyFill="1"/>
    <xf numFmtId="0" fontId="0" fillId="0" borderId="1" xfId="0" applyBorder="1" applyAlignment="1">
      <alignment horizontal="left"/>
    </xf>
    <xf numFmtId="1" fontId="0" fillId="0" borderId="10" xfId="0" applyNumberFormat="1" applyBorder="1"/>
    <xf numFmtId="0" fontId="0" fillId="4" borderId="1" xfId="0" applyFill="1" applyBorder="1"/>
    <xf numFmtId="0" fontId="0" fillId="5" borderId="10" xfId="0" applyFill="1" applyBorder="1"/>
    <xf numFmtId="0" fontId="0" fillId="2" borderId="0" xfId="0" applyFill="1" applyAlignment="1">
      <alignment horizontal="left"/>
    </xf>
    <xf numFmtId="0" fontId="1" fillId="3" borderId="1" xfId="0" applyFont="1" applyFill="1" applyBorder="1" applyAlignment="1">
      <alignment horizontal="left"/>
    </xf>
    <xf numFmtId="1" fontId="0" fillId="0" borderId="1" xfId="0" applyNumberFormat="1" applyBorder="1" applyAlignment="1">
      <alignment horizontal="left"/>
    </xf>
    <xf numFmtId="0" fontId="0" fillId="2" borderId="1" xfId="0" applyFill="1" applyBorder="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14" xfId="0" applyBorder="1"/>
    <xf numFmtId="0" fontId="0" fillId="0" borderId="15" xfId="0" applyBorder="1"/>
    <xf numFmtId="0" fontId="0" fillId="0" borderId="16" xfId="0" applyBorder="1"/>
    <xf numFmtId="0" fontId="0" fillId="0" borderId="1" xfId="0" applyBorder="1" applyAlignment="1">
      <alignment horizontal="left"/>
    </xf>
    <xf numFmtId="0" fontId="0" fillId="0" borderId="1" xfId="0" applyBorder="1" applyAlignment="1">
      <alignment horizontal="left" wrapText="1"/>
    </xf>
    <xf numFmtId="0" fontId="0" fillId="0" borderId="15" xfId="0" applyBorder="1" applyAlignment="1">
      <alignment horizontal="left"/>
    </xf>
    <xf numFmtId="0" fontId="0" fillId="0" borderId="1" xfId="0" applyBorder="1" applyAlignment="1">
      <alignment horizontal="left" vertical="center" wrapText="1"/>
    </xf>
    <xf numFmtId="0" fontId="0" fillId="0" borderId="17"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17" xfId="0" applyBorder="1" applyAlignment="1">
      <alignment horizontal="left" vertical="center" wrapText="1"/>
    </xf>
    <xf numFmtId="0" fontId="0" fillId="0" borderId="18" xfId="0" applyBorder="1" applyAlignment="1">
      <alignment horizontal="left" vertical="center" wrapText="1"/>
    </xf>
    <xf numFmtId="0" fontId="0" fillId="0" borderId="19" xfId="0" applyBorder="1" applyAlignment="1">
      <alignment horizontal="left" vertical="center" wrapText="1"/>
    </xf>
    <xf numFmtId="1" fontId="0" fillId="0" borderId="15" xfId="0" applyNumberFormat="1" applyBorder="1"/>
    <xf numFmtId="0" fontId="0" fillId="2" borderId="15" xfId="0" applyFill="1" applyBorder="1"/>
    <xf numFmtId="0" fontId="0" fillId="0" borderId="1" xfId="0"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1C36E-6BC3-4E32-8C00-148DEFC80328}">
  <dimension ref="A1:D15"/>
  <sheetViews>
    <sheetView workbookViewId="0">
      <selection activeCell="F10" sqref="F10"/>
    </sheetView>
  </sheetViews>
  <sheetFormatPr defaultRowHeight="14.4" x14ac:dyDescent="0.3"/>
  <cols>
    <col min="1" max="1" width="10.6640625" bestFit="1" customWidth="1"/>
    <col min="2" max="2" width="9.44140625" bestFit="1" customWidth="1"/>
    <col min="3" max="3" width="10.5546875" bestFit="1" customWidth="1"/>
    <col min="4" max="4" width="5" bestFit="1" customWidth="1"/>
  </cols>
  <sheetData>
    <row r="1" spans="1:4" x14ac:dyDescent="0.3">
      <c r="A1" s="6" t="s">
        <v>30</v>
      </c>
      <c r="B1" s="6" t="s">
        <v>0</v>
      </c>
      <c r="C1" s="6" t="s">
        <v>1</v>
      </c>
      <c r="D1" s="6" t="s">
        <v>2</v>
      </c>
    </row>
    <row r="2" spans="1:4" x14ac:dyDescent="0.3">
      <c r="A2" s="4" t="s">
        <v>29</v>
      </c>
      <c r="B2" s="3" t="s">
        <v>3</v>
      </c>
      <c r="C2" s="5" t="str">
        <f>CONCATENATE(0,0,0,0,0,0)</f>
        <v>000000</v>
      </c>
      <c r="D2" s="3" t="s">
        <v>16</v>
      </c>
    </row>
    <row r="3" spans="1:4" x14ac:dyDescent="0.3">
      <c r="A3" s="4"/>
      <c r="B3" s="3" t="s">
        <v>4</v>
      </c>
      <c r="C3" s="5" t="str">
        <f>CONCATENATE(0,0,0,0,0,1)</f>
        <v>000001</v>
      </c>
      <c r="D3" s="3" t="s">
        <v>17</v>
      </c>
    </row>
    <row r="4" spans="1:4" x14ac:dyDescent="0.3">
      <c r="A4" s="4" t="s">
        <v>36</v>
      </c>
      <c r="B4" s="3" t="s">
        <v>15</v>
      </c>
      <c r="C4" s="5" t="str">
        <f>CONCATENATE(0,0,0,0,1,0)</f>
        <v>000010</v>
      </c>
      <c r="D4" s="3" t="s">
        <v>18</v>
      </c>
    </row>
    <row r="5" spans="1:4" x14ac:dyDescent="0.3">
      <c r="A5" s="4"/>
      <c r="B5" s="3" t="s">
        <v>35</v>
      </c>
      <c r="C5" s="5" t="str">
        <f>CONCATENATE(0,0,0,0,1,1)</f>
        <v>000011</v>
      </c>
      <c r="D5" s="3" t="s">
        <v>34</v>
      </c>
    </row>
    <row r="6" spans="1:4" x14ac:dyDescent="0.3">
      <c r="A6" s="4" t="s">
        <v>33</v>
      </c>
      <c r="B6" s="3" t="s">
        <v>5</v>
      </c>
      <c r="C6" s="5" t="str">
        <f>CONCATENATE(0,1,1,0,0,0)</f>
        <v>011000</v>
      </c>
      <c r="D6" s="3" t="s">
        <v>19</v>
      </c>
    </row>
    <row r="7" spans="1:4" x14ac:dyDescent="0.3">
      <c r="A7" s="4"/>
      <c r="B7" s="3" t="s">
        <v>6</v>
      </c>
      <c r="C7" s="5" t="str">
        <f>CONCATENATE(0,1,1,1,1,0)</f>
        <v>011110</v>
      </c>
      <c r="D7" s="3" t="s">
        <v>20</v>
      </c>
    </row>
    <row r="8" spans="1:4" x14ac:dyDescent="0.3">
      <c r="A8" s="4"/>
      <c r="B8" s="3" t="s">
        <v>7</v>
      </c>
      <c r="C8" s="5" t="str">
        <f>CONCATENATE(0,1,0,1,1,0)</f>
        <v>010110</v>
      </c>
      <c r="D8" s="3" t="s">
        <v>21</v>
      </c>
    </row>
    <row r="9" spans="1:4" x14ac:dyDescent="0.3">
      <c r="A9" s="4"/>
      <c r="B9" s="3" t="s">
        <v>8</v>
      </c>
      <c r="C9" s="5" t="str">
        <f>CONCATENATE(0,1,1,0,1,0)</f>
        <v>011010</v>
      </c>
      <c r="D9" s="3" t="s">
        <v>22</v>
      </c>
    </row>
    <row r="10" spans="1:4" x14ac:dyDescent="0.3">
      <c r="A10" s="4" t="s">
        <v>32</v>
      </c>
      <c r="B10" s="3" t="s">
        <v>9</v>
      </c>
      <c r="C10" s="5" t="str">
        <f>CONCATENATE(1,0,0,0,0,0)</f>
        <v>100000</v>
      </c>
      <c r="D10" s="3" t="s">
        <v>23</v>
      </c>
    </row>
    <row r="11" spans="1:4" x14ac:dyDescent="0.3">
      <c r="A11" s="4"/>
      <c r="B11" s="3" t="s">
        <v>10</v>
      </c>
      <c r="C11" s="5" t="str">
        <f>CONCATENATE(1,0,0,0,0,1)</f>
        <v>100001</v>
      </c>
      <c r="D11" s="3" t="s">
        <v>24</v>
      </c>
    </row>
    <row r="12" spans="1:4" x14ac:dyDescent="0.3">
      <c r="A12" s="4"/>
      <c r="B12" s="3" t="s">
        <v>11</v>
      </c>
      <c r="C12" s="5" t="str">
        <f>CONCATENATE(1,0,0,0,1,1)</f>
        <v>100011</v>
      </c>
      <c r="D12" s="3" t="s">
        <v>25</v>
      </c>
    </row>
    <row r="13" spans="1:4" x14ac:dyDescent="0.3">
      <c r="A13" s="4" t="s">
        <v>31</v>
      </c>
      <c r="B13" s="3" t="s">
        <v>12</v>
      </c>
      <c r="C13" s="5" t="str">
        <f>CONCATENATE(1,1,0,0,1,1)</f>
        <v>110011</v>
      </c>
      <c r="D13" s="3" t="s">
        <v>26</v>
      </c>
    </row>
    <row r="14" spans="1:4" x14ac:dyDescent="0.3">
      <c r="A14" s="4"/>
      <c r="B14" s="3" t="s">
        <v>13</v>
      </c>
      <c r="C14" s="5" t="str">
        <f>CONCATENATE(1,1,0,1,0,1)</f>
        <v>110101</v>
      </c>
      <c r="D14" s="3" t="s">
        <v>27</v>
      </c>
    </row>
    <row r="15" spans="1:4" x14ac:dyDescent="0.3">
      <c r="A15" s="4"/>
      <c r="B15" s="3" t="s">
        <v>14</v>
      </c>
      <c r="C15" s="5" t="str">
        <f>CONCATENATE(1,1,0,1,1,1)</f>
        <v>110111</v>
      </c>
      <c r="D15" s="3" t="s">
        <v>28</v>
      </c>
    </row>
  </sheetData>
  <mergeCells count="5">
    <mergeCell ref="A10:A12"/>
    <mergeCell ref="A13:A15"/>
    <mergeCell ref="A2:A3"/>
    <mergeCell ref="A4:A5"/>
    <mergeCell ref="A6:A9"/>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08B96-2FE3-4E15-86FF-AEF85AC1F535}">
  <dimension ref="A1:L21"/>
  <sheetViews>
    <sheetView zoomScaleNormal="100" workbookViewId="0">
      <selection activeCell="C12" sqref="C12"/>
    </sheetView>
  </sheetViews>
  <sheetFormatPr defaultRowHeight="14.4" x14ac:dyDescent="0.3"/>
  <cols>
    <col min="1" max="1" width="9.44140625" bestFit="1" customWidth="1"/>
    <col min="2" max="2" width="10.5546875" bestFit="1" customWidth="1"/>
    <col min="3" max="3" width="4.88671875" bestFit="1" customWidth="1"/>
    <col min="5" max="5" width="18.5546875" bestFit="1" customWidth="1"/>
    <col min="6" max="6" width="14.77734375" bestFit="1" customWidth="1"/>
    <col min="7" max="7" width="10" bestFit="1" customWidth="1"/>
    <col min="8" max="8" width="19.21875" bestFit="1" customWidth="1"/>
    <col min="9" max="9" width="10" bestFit="1" customWidth="1"/>
    <col min="10" max="10" width="19.21875" bestFit="1" customWidth="1"/>
    <col min="11" max="11" width="18.6640625" bestFit="1" customWidth="1"/>
    <col min="12" max="12" width="14.109375" bestFit="1" customWidth="1"/>
  </cols>
  <sheetData>
    <row r="1" spans="1:12" ht="15" thickBot="1" x14ac:dyDescent="0.35">
      <c r="A1" s="6" t="s">
        <v>0</v>
      </c>
      <c r="B1" s="6" t="s">
        <v>1</v>
      </c>
      <c r="C1" s="6" t="s">
        <v>149</v>
      </c>
      <c r="E1" s="17" t="s">
        <v>37</v>
      </c>
      <c r="F1" s="18" t="s">
        <v>39</v>
      </c>
      <c r="G1" s="18" t="s">
        <v>44</v>
      </c>
      <c r="H1" s="18" t="s">
        <v>46</v>
      </c>
      <c r="I1" s="18" t="s">
        <v>45</v>
      </c>
      <c r="J1" s="18" t="s">
        <v>47</v>
      </c>
      <c r="K1" s="18" t="s">
        <v>48</v>
      </c>
      <c r="L1" s="19" t="s">
        <v>148</v>
      </c>
    </row>
    <row r="2" spans="1:12" x14ac:dyDescent="0.3">
      <c r="A2" s="3" t="s">
        <v>3</v>
      </c>
      <c r="B2" s="5" t="str">
        <f>CONCATENATE(0,0,0,0,0,0)</f>
        <v>000000</v>
      </c>
      <c r="C2" s="3" t="s">
        <v>16</v>
      </c>
      <c r="E2" s="7" t="s">
        <v>38</v>
      </c>
      <c r="F2" s="8" t="s">
        <v>40</v>
      </c>
      <c r="G2" s="8">
        <v>58</v>
      </c>
      <c r="H2" s="8" t="s">
        <v>54</v>
      </c>
      <c r="I2" s="8">
        <v>2390</v>
      </c>
      <c r="J2" s="8" t="s">
        <v>59</v>
      </c>
      <c r="K2" s="8" t="s">
        <v>61</v>
      </c>
      <c r="L2" s="9">
        <f>G2+I2</f>
        <v>2448</v>
      </c>
    </row>
    <row r="3" spans="1:12" x14ac:dyDescent="0.3">
      <c r="A3" s="2"/>
      <c r="B3" s="2"/>
      <c r="C3" s="2"/>
      <c r="E3" s="10" t="s">
        <v>41</v>
      </c>
      <c r="F3" s="3" t="s">
        <v>40</v>
      </c>
      <c r="G3" s="3">
        <v>7534</v>
      </c>
      <c r="H3" s="3" t="s">
        <v>62</v>
      </c>
      <c r="I3" s="3">
        <v>0</v>
      </c>
      <c r="J3" s="3" t="s">
        <v>60</v>
      </c>
      <c r="K3" s="3" t="s">
        <v>62</v>
      </c>
      <c r="L3" s="11">
        <f t="shared" ref="L3:L9" si="0">G3+I3</f>
        <v>7534</v>
      </c>
    </row>
    <row r="4" spans="1:12" x14ac:dyDescent="0.3">
      <c r="A4" s="2"/>
      <c r="B4" s="2"/>
      <c r="C4" s="2"/>
      <c r="E4" s="10" t="s">
        <v>42</v>
      </c>
      <c r="F4" s="3" t="s">
        <v>51</v>
      </c>
      <c r="G4" s="3">
        <v>2342</v>
      </c>
      <c r="H4" s="16" t="s">
        <v>63</v>
      </c>
      <c r="I4" s="3">
        <v>-421</v>
      </c>
      <c r="J4" s="3" t="s">
        <v>64</v>
      </c>
      <c r="K4" s="3" t="s">
        <v>70</v>
      </c>
      <c r="L4" s="11">
        <f t="shared" si="0"/>
        <v>1921</v>
      </c>
    </row>
    <row r="5" spans="1:12" x14ac:dyDescent="0.3">
      <c r="A5" s="2"/>
      <c r="B5" s="2"/>
      <c r="C5" s="2"/>
      <c r="E5" s="10" t="s">
        <v>42</v>
      </c>
      <c r="F5" s="3" t="s">
        <v>52</v>
      </c>
      <c r="G5" s="3">
        <v>8932</v>
      </c>
      <c r="H5" s="16" t="s">
        <v>65</v>
      </c>
      <c r="I5" s="3">
        <v>-8932</v>
      </c>
      <c r="J5" s="3" t="s">
        <v>66</v>
      </c>
      <c r="K5" s="3" t="s">
        <v>60</v>
      </c>
      <c r="L5" s="11">
        <f t="shared" si="0"/>
        <v>0</v>
      </c>
    </row>
    <row r="6" spans="1:12" x14ac:dyDescent="0.3">
      <c r="A6" s="2"/>
      <c r="B6" s="2"/>
      <c r="C6" s="2"/>
      <c r="E6" s="10" t="s">
        <v>42</v>
      </c>
      <c r="F6" s="3" t="s">
        <v>53</v>
      </c>
      <c r="G6" s="3">
        <v>500</v>
      </c>
      <c r="H6" s="16" t="s">
        <v>67</v>
      </c>
      <c r="I6" s="3">
        <v>-683</v>
      </c>
      <c r="J6" s="3" t="s">
        <v>68</v>
      </c>
      <c r="K6" s="3" t="s">
        <v>69</v>
      </c>
      <c r="L6" s="11">
        <f t="shared" si="0"/>
        <v>-183</v>
      </c>
    </row>
    <row r="7" spans="1:12" x14ac:dyDescent="0.3">
      <c r="A7" s="2"/>
      <c r="B7" s="2"/>
      <c r="C7" s="2"/>
      <c r="E7" s="10" t="s">
        <v>38</v>
      </c>
      <c r="F7" s="3" t="s">
        <v>50</v>
      </c>
      <c r="G7" s="3">
        <v>32767</v>
      </c>
      <c r="H7" s="3" t="s">
        <v>55</v>
      </c>
      <c r="I7" s="3">
        <v>1</v>
      </c>
      <c r="J7" s="3" t="s">
        <v>56</v>
      </c>
      <c r="K7" s="5" t="s">
        <v>57</v>
      </c>
      <c r="L7" s="11">
        <f t="shared" si="0"/>
        <v>32768</v>
      </c>
    </row>
    <row r="8" spans="1:12" x14ac:dyDescent="0.3">
      <c r="A8" s="2"/>
      <c r="B8" s="2"/>
      <c r="C8" s="2"/>
      <c r="E8" s="10" t="s">
        <v>38</v>
      </c>
      <c r="F8" s="3" t="s">
        <v>49</v>
      </c>
      <c r="G8" s="3">
        <v>32767</v>
      </c>
      <c r="H8" s="3" t="s">
        <v>55</v>
      </c>
      <c r="I8" s="3">
        <v>32767</v>
      </c>
      <c r="J8" s="3" t="s">
        <v>55</v>
      </c>
      <c r="K8" s="5" t="s">
        <v>76</v>
      </c>
      <c r="L8" s="11">
        <f t="shared" si="0"/>
        <v>65534</v>
      </c>
    </row>
    <row r="9" spans="1:12" ht="15" thickBot="1" x14ac:dyDescent="0.35">
      <c r="A9" s="2"/>
      <c r="B9" s="2"/>
      <c r="C9" s="2"/>
      <c r="E9" s="12" t="s">
        <v>96</v>
      </c>
      <c r="F9" s="13" t="s">
        <v>52</v>
      </c>
      <c r="G9" s="13">
        <v>0</v>
      </c>
      <c r="H9" s="13" t="s">
        <v>60</v>
      </c>
      <c r="I9" s="13">
        <v>0</v>
      </c>
      <c r="J9" s="13" t="s">
        <v>60</v>
      </c>
      <c r="K9" s="13" t="s">
        <v>60</v>
      </c>
      <c r="L9" s="14">
        <f t="shared" si="0"/>
        <v>0</v>
      </c>
    </row>
    <row r="10" spans="1:12" ht="15" thickBot="1" x14ac:dyDescent="0.35">
      <c r="A10" s="20"/>
      <c r="B10" s="20"/>
      <c r="C10" s="20"/>
    </row>
    <row r="11" spans="1:12" x14ac:dyDescent="0.3">
      <c r="A11" s="3" t="s">
        <v>4</v>
      </c>
      <c r="B11" s="5" t="str">
        <f>CONCATENATE(0,0,0,0,0,1)</f>
        <v>000001</v>
      </c>
      <c r="C11" s="3" t="s">
        <v>17</v>
      </c>
      <c r="E11" s="7" t="s">
        <v>71</v>
      </c>
      <c r="F11" s="8" t="s">
        <v>74</v>
      </c>
      <c r="G11" s="8">
        <v>-12500</v>
      </c>
      <c r="H11" s="8" t="s">
        <v>77</v>
      </c>
      <c r="I11" s="8">
        <f>-95</f>
        <v>-95</v>
      </c>
      <c r="J11" s="8" t="s">
        <v>78</v>
      </c>
      <c r="K11" s="8" t="s">
        <v>85</v>
      </c>
      <c r="L11" s="9">
        <f>G11-I11</f>
        <v>-12405</v>
      </c>
    </row>
    <row r="12" spans="1:12" x14ac:dyDescent="0.3">
      <c r="E12" s="10" t="s">
        <v>72</v>
      </c>
      <c r="F12" s="3" t="s">
        <v>40</v>
      </c>
      <c r="G12" s="3">
        <v>-4239</v>
      </c>
      <c r="H12" s="3" t="s">
        <v>79</v>
      </c>
      <c r="I12" s="3">
        <v>0</v>
      </c>
      <c r="J12" s="3" t="s">
        <v>60</v>
      </c>
      <c r="K12" s="3" t="s">
        <v>79</v>
      </c>
      <c r="L12" s="11">
        <f t="shared" ref="L12:L18" si="1">G12-I12</f>
        <v>-4239</v>
      </c>
    </row>
    <row r="13" spans="1:12" x14ac:dyDescent="0.3">
      <c r="E13" s="10" t="s">
        <v>73</v>
      </c>
      <c r="F13" s="3" t="s">
        <v>40</v>
      </c>
      <c r="G13" s="3">
        <v>-6534</v>
      </c>
      <c r="H13" s="3" t="s">
        <v>80</v>
      </c>
      <c r="I13" s="3">
        <v>9873</v>
      </c>
      <c r="J13" s="3" t="s">
        <v>83</v>
      </c>
      <c r="K13" s="3" t="s">
        <v>86</v>
      </c>
      <c r="L13" s="11">
        <f t="shared" si="1"/>
        <v>-16407</v>
      </c>
    </row>
    <row r="14" spans="1:12" x14ac:dyDescent="0.3">
      <c r="E14" s="10" t="s">
        <v>71</v>
      </c>
      <c r="F14" s="3" t="s">
        <v>52</v>
      </c>
      <c r="G14" s="3">
        <v>-5673</v>
      </c>
      <c r="H14" s="3" t="s">
        <v>81</v>
      </c>
      <c r="I14" s="3">
        <v>-5673</v>
      </c>
      <c r="J14" s="3" t="s">
        <v>81</v>
      </c>
      <c r="K14" s="3" t="s">
        <v>60</v>
      </c>
      <c r="L14" s="11">
        <f t="shared" si="1"/>
        <v>0</v>
      </c>
    </row>
    <row r="15" spans="1:12" x14ac:dyDescent="0.3">
      <c r="E15" s="10" t="s">
        <v>71</v>
      </c>
      <c r="F15" s="3" t="s">
        <v>75</v>
      </c>
      <c r="G15" s="3">
        <v>-7834</v>
      </c>
      <c r="H15" s="3" t="s">
        <v>82</v>
      </c>
      <c r="I15" s="3">
        <v>-9723</v>
      </c>
      <c r="J15" s="3" t="s">
        <v>84</v>
      </c>
      <c r="K15" s="3" t="s">
        <v>87</v>
      </c>
      <c r="L15" s="11">
        <f t="shared" si="1"/>
        <v>1889</v>
      </c>
    </row>
    <row r="16" spans="1:12" x14ac:dyDescent="0.3">
      <c r="E16" s="10" t="s">
        <v>73</v>
      </c>
      <c r="F16" s="3" t="s">
        <v>50</v>
      </c>
      <c r="G16" s="3">
        <v>-32768</v>
      </c>
      <c r="H16" s="3" t="s">
        <v>57</v>
      </c>
      <c r="I16" s="3">
        <v>1</v>
      </c>
      <c r="J16" s="3" t="s">
        <v>56</v>
      </c>
      <c r="K16" s="3" t="s">
        <v>55</v>
      </c>
      <c r="L16" s="11">
        <f t="shared" si="1"/>
        <v>-32769</v>
      </c>
    </row>
    <row r="17" spans="1:12" x14ac:dyDescent="0.3">
      <c r="E17" s="10" t="s">
        <v>73</v>
      </c>
      <c r="F17" s="3" t="s">
        <v>49</v>
      </c>
      <c r="G17" s="3">
        <v>-32768</v>
      </c>
      <c r="H17" s="3" t="s">
        <v>57</v>
      </c>
      <c r="I17" s="3">
        <v>32767</v>
      </c>
      <c r="J17" s="3" t="s">
        <v>55</v>
      </c>
      <c r="K17" s="3" t="s">
        <v>56</v>
      </c>
      <c r="L17" s="11">
        <f t="shared" si="1"/>
        <v>-65535</v>
      </c>
    </row>
    <row r="18" spans="1:12" x14ac:dyDescent="0.3">
      <c r="E18" s="31" t="s">
        <v>97</v>
      </c>
      <c r="F18" s="32" t="s">
        <v>52</v>
      </c>
      <c r="G18" s="32">
        <v>0</v>
      </c>
      <c r="H18" s="32" t="s">
        <v>60</v>
      </c>
      <c r="I18" s="32">
        <v>0</v>
      </c>
      <c r="J18" s="32" t="s">
        <v>60</v>
      </c>
      <c r="K18" s="32" t="s">
        <v>60</v>
      </c>
      <c r="L18" s="33">
        <f t="shared" si="1"/>
        <v>0</v>
      </c>
    </row>
    <row r="19" spans="1:12" x14ac:dyDescent="0.3">
      <c r="A19" s="34" t="s">
        <v>152</v>
      </c>
      <c r="B19" s="34"/>
      <c r="C19" s="34"/>
      <c r="D19" s="34"/>
      <c r="E19" s="34"/>
      <c r="F19" s="34"/>
      <c r="G19" s="34"/>
      <c r="H19" s="34"/>
      <c r="I19" s="34"/>
      <c r="J19" s="34"/>
      <c r="K19" s="34"/>
      <c r="L19" s="34"/>
    </row>
    <row r="20" spans="1:12" x14ac:dyDescent="0.3">
      <c r="A20" s="34" t="s">
        <v>151</v>
      </c>
      <c r="B20" s="34"/>
      <c r="C20" s="34"/>
      <c r="D20" s="34"/>
      <c r="E20" s="34"/>
      <c r="F20" s="34"/>
      <c r="G20" s="34"/>
      <c r="H20" s="34"/>
      <c r="I20" s="34"/>
      <c r="J20" s="34"/>
      <c r="K20" s="34"/>
      <c r="L20" s="34"/>
    </row>
    <row r="21" spans="1:12" ht="28.2" customHeight="1" x14ac:dyDescent="0.3">
      <c r="A21" s="35" t="s">
        <v>153</v>
      </c>
      <c r="B21" s="35"/>
      <c r="C21" s="35"/>
      <c r="D21" s="35"/>
      <c r="E21" s="35"/>
      <c r="F21" s="35"/>
      <c r="G21" s="35"/>
      <c r="H21" s="35"/>
      <c r="I21" s="35"/>
      <c r="J21" s="35"/>
      <c r="K21" s="35"/>
      <c r="L21" s="35"/>
    </row>
  </sheetData>
  <mergeCells count="3">
    <mergeCell ref="A21:L21"/>
    <mergeCell ref="A20:L20"/>
    <mergeCell ref="A19:L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C4600-12E1-4FD5-B265-ED50BF042CA5}">
  <dimension ref="A1:L26"/>
  <sheetViews>
    <sheetView zoomScale="99" workbookViewId="0">
      <selection activeCell="A23" sqref="A23:L25"/>
    </sheetView>
  </sheetViews>
  <sheetFormatPr defaultRowHeight="14.4" x14ac:dyDescent="0.3"/>
  <cols>
    <col min="1" max="1" width="9.33203125" bestFit="1" customWidth="1"/>
    <col min="2" max="2" width="10.5546875" customWidth="1"/>
    <col min="5" max="5" width="18.21875" bestFit="1" customWidth="1"/>
    <col min="6" max="6" width="11.44140625" bestFit="1" customWidth="1"/>
    <col min="7" max="7" width="10.88671875" bestFit="1" customWidth="1"/>
    <col min="8" max="8" width="18.21875" bestFit="1" customWidth="1"/>
    <col min="9" max="9" width="10.6640625" customWidth="1"/>
    <col min="10" max="11" width="18.21875" bestFit="1" customWidth="1"/>
    <col min="12" max="12" width="14.5546875" bestFit="1" customWidth="1"/>
  </cols>
  <sheetData>
    <row r="1" spans="1:12" x14ac:dyDescent="0.3">
      <c r="A1" s="26" t="s">
        <v>0</v>
      </c>
      <c r="B1" s="26" t="s">
        <v>1</v>
      </c>
      <c r="C1" s="26" t="s">
        <v>149</v>
      </c>
      <c r="D1" s="1"/>
      <c r="E1" s="26" t="s">
        <v>37</v>
      </c>
      <c r="F1" s="26" t="s">
        <v>39</v>
      </c>
      <c r="G1" s="26" t="s">
        <v>44</v>
      </c>
      <c r="H1" s="26" t="s">
        <v>46</v>
      </c>
      <c r="I1" s="26" t="s">
        <v>45</v>
      </c>
      <c r="J1" s="26" t="s">
        <v>47</v>
      </c>
      <c r="K1" s="26" t="s">
        <v>48</v>
      </c>
      <c r="L1" s="26" t="s">
        <v>148</v>
      </c>
    </row>
    <row r="2" spans="1:12" x14ac:dyDescent="0.3">
      <c r="A2" s="21" t="s">
        <v>15</v>
      </c>
      <c r="B2" s="27" t="str">
        <f>CONCATENATE(0,0,0,0,1,0)</f>
        <v>000010</v>
      </c>
      <c r="C2" s="21" t="s">
        <v>18</v>
      </c>
      <c r="D2" s="1"/>
      <c r="E2" s="21" t="s">
        <v>88</v>
      </c>
      <c r="F2" s="21" t="s">
        <v>40</v>
      </c>
      <c r="G2" s="21">
        <v>58</v>
      </c>
      <c r="H2" s="21" t="s">
        <v>54</v>
      </c>
      <c r="I2" s="21">
        <v>21</v>
      </c>
      <c r="J2" s="21" t="s">
        <v>112</v>
      </c>
      <c r="K2" s="21" t="s">
        <v>117</v>
      </c>
      <c r="L2" s="21">
        <f>G2*I2</f>
        <v>1218</v>
      </c>
    </row>
    <row r="3" spans="1:12" x14ac:dyDescent="0.3">
      <c r="A3" s="25"/>
      <c r="B3" s="25"/>
      <c r="C3" s="25"/>
      <c r="D3" s="1"/>
      <c r="E3" s="21" t="s">
        <v>89</v>
      </c>
      <c r="F3" s="21" t="s">
        <v>52</v>
      </c>
      <c r="G3" s="21">
        <v>7534</v>
      </c>
      <c r="H3" s="21" t="s">
        <v>62</v>
      </c>
      <c r="I3" s="21">
        <v>0</v>
      </c>
      <c r="J3" s="21" t="s">
        <v>60</v>
      </c>
      <c r="K3" s="21" t="s">
        <v>60</v>
      </c>
      <c r="L3" s="21">
        <f t="shared" ref="L3:L7" si="0">G3*I3</f>
        <v>0</v>
      </c>
    </row>
    <row r="4" spans="1:12" x14ac:dyDescent="0.3">
      <c r="A4" s="25"/>
      <c r="B4" s="25"/>
      <c r="C4" s="25"/>
      <c r="D4" s="1"/>
      <c r="E4" s="21" t="s">
        <v>94</v>
      </c>
      <c r="F4" s="21" t="s">
        <v>52</v>
      </c>
      <c r="G4" s="21">
        <v>-12500</v>
      </c>
      <c r="H4" s="21" t="s">
        <v>77</v>
      </c>
      <c r="I4" s="21">
        <v>0</v>
      </c>
      <c r="J4" s="21" t="s">
        <v>60</v>
      </c>
      <c r="K4" s="21" t="s">
        <v>60</v>
      </c>
      <c r="L4" s="21">
        <f t="shared" si="0"/>
        <v>0</v>
      </c>
    </row>
    <row r="5" spans="1:12" x14ac:dyDescent="0.3">
      <c r="A5" s="25"/>
      <c r="B5" s="25"/>
      <c r="C5" s="25"/>
      <c r="D5" s="1"/>
      <c r="E5" s="21" t="s">
        <v>90</v>
      </c>
      <c r="F5" s="21" t="s">
        <v>40</v>
      </c>
      <c r="G5" s="21">
        <v>2342</v>
      </c>
      <c r="H5" s="21" t="s">
        <v>150</v>
      </c>
      <c r="I5" s="21">
        <v>-5</v>
      </c>
      <c r="J5" s="21" t="s">
        <v>113</v>
      </c>
      <c r="K5" s="21" t="s">
        <v>116</v>
      </c>
      <c r="L5" s="21">
        <f t="shared" si="0"/>
        <v>-11710</v>
      </c>
    </row>
    <row r="6" spans="1:12" x14ac:dyDescent="0.3">
      <c r="A6" s="25"/>
      <c r="B6" s="25"/>
      <c r="C6" s="25"/>
      <c r="D6" s="1"/>
      <c r="E6" s="21" t="s">
        <v>90</v>
      </c>
      <c r="F6" s="21" t="s">
        <v>43</v>
      </c>
      <c r="G6" s="21">
        <v>8932</v>
      </c>
      <c r="H6" s="21" t="s">
        <v>65</v>
      </c>
      <c r="I6" s="21">
        <v>-8932</v>
      </c>
      <c r="J6" s="21" t="s">
        <v>66</v>
      </c>
      <c r="K6" s="21" t="s">
        <v>146</v>
      </c>
      <c r="L6" s="21">
        <f t="shared" si="0"/>
        <v>-79780624</v>
      </c>
    </row>
    <row r="7" spans="1:12" x14ac:dyDescent="0.3">
      <c r="A7" s="25"/>
      <c r="B7" s="25"/>
      <c r="C7" s="25"/>
      <c r="D7" s="1"/>
      <c r="E7" s="21" t="s">
        <v>88</v>
      </c>
      <c r="F7" s="21" t="s">
        <v>93</v>
      </c>
      <c r="G7" s="21">
        <v>32767</v>
      </c>
      <c r="H7" s="21" t="s">
        <v>55</v>
      </c>
      <c r="I7" s="21">
        <v>32767</v>
      </c>
      <c r="J7" s="21" t="s">
        <v>55</v>
      </c>
      <c r="K7" s="27" t="s">
        <v>56</v>
      </c>
      <c r="L7" s="21">
        <f t="shared" si="0"/>
        <v>1073676289</v>
      </c>
    </row>
    <row r="8" spans="1:12" x14ac:dyDescent="0.3">
      <c r="A8" s="25"/>
      <c r="B8" s="25"/>
      <c r="C8" s="25"/>
      <c r="D8" s="1"/>
      <c r="E8" s="21" t="s">
        <v>95</v>
      </c>
      <c r="F8" s="21" t="s">
        <v>93</v>
      </c>
      <c r="G8" s="21">
        <v>-4239</v>
      </c>
      <c r="H8" s="21" t="s">
        <v>79</v>
      </c>
      <c r="I8" s="21">
        <v>-4239</v>
      </c>
      <c r="J8" s="21" t="s">
        <v>79</v>
      </c>
      <c r="K8" s="21" t="s">
        <v>115</v>
      </c>
      <c r="L8" s="21">
        <f>G8*I8</f>
        <v>17969121</v>
      </c>
    </row>
    <row r="9" spans="1:12" x14ac:dyDescent="0.3">
      <c r="A9" s="25"/>
      <c r="B9" s="25"/>
      <c r="C9" s="25"/>
      <c r="D9" s="1"/>
      <c r="E9" s="21" t="s">
        <v>98</v>
      </c>
      <c r="F9" s="21" t="s">
        <v>52</v>
      </c>
      <c r="G9" s="21">
        <v>0</v>
      </c>
      <c r="H9" s="21" t="s">
        <v>60</v>
      </c>
      <c r="I9" s="21">
        <v>0</v>
      </c>
      <c r="J9" s="21" t="s">
        <v>60</v>
      </c>
      <c r="K9" s="21" t="s">
        <v>60</v>
      </c>
      <c r="L9" s="21">
        <f>G9*I9</f>
        <v>0</v>
      </c>
    </row>
    <row r="10" spans="1:12" x14ac:dyDescent="0.3">
      <c r="A10" s="1"/>
      <c r="B10" s="1"/>
      <c r="C10" s="1"/>
      <c r="D10" s="1"/>
      <c r="E10" s="1"/>
      <c r="F10" s="1"/>
      <c r="G10" s="1"/>
      <c r="H10" s="1"/>
      <c r="I10" s="1"/>
      <c r="J10" s="1"/>
      <c r="K10" s="1"/>
      <c r="L10" s="1"/>
    </row>
    <row r="11" spans="1:12" x14ac:dyDescent="0.3">
      <c r="A11" s="21" t="s">
        <v>35</v>
      </c>
      <c r="B11" s="27" t="str">
        <f>CONCATENATE(0,0,0,0,1,1)</f>
        <v>000011</v>
      </c>
      <c r="C11" s="21" t="s">
        <v>34</v>
      </c>
      <c r="D11" s="1"/>
      <c r="E11" s="21" t="s">
        <v>99</v>
      </c>
      <c r="F11" s="21" t="s">
        <v>103</v>
      </c>
      <c r="G11" s="21">
        <v>7534</v>
      </c>
      <c r="H11" s="21" t="s">
        <v>62</v>
      </c>
      <c r="I11" s="21">
        <v>58</v>
      </c>
      <c r="J11" s="21" t="s">
        <v>54</v>
      </c>
      <c r="K11" s="21" t="s">
        <v>147</v>
      </c>
      <c r="L11" s="21">
        <f>G11/I11</f>
        <v>129.89655172413794</v>
      </c>
    </row>
    <row r="12" spans="1:12" x14ac:dyDescent="0.3">
      <c r="A12" s="1"/>
      <c r="B12" s="1"/>
      <c r="C12" s="1"/>
      <c r="D12" s="1"/>
      <c r="E12" s="21" t="s">
        <v>106</v>
      </c>
      <c r="F12" s="21" t="s">
        <v>105</v>
      </c>
      <c r="G12" s="21">
        <v>58</v>
      </c>
      <c r="H12" s="21" t="s">
        <v>54</v>
      </c>
      <c r="I12" s="21">
        <v>7534</v>
      </c>
      <c r="J12" s="21" t="s">
        <v>62</v>
      </c>
      <c r="K12" s="21" t="s">
        <v>60</v>
      </c>
      <c r="L12" s="21">
        <f>G12/I12</f>
        <v>7.6984337669232811E-3</v>
      </c>
    </row>
    <row r="13" spans="1:12" x14ac:dyDescent="0.3">
      <c r="A13" s="1"/>
      <c r="B13" s="1"/>
      <c r="C13" s="1"/>
      <c r="D13" s="1"/>
      <c r="E13" s="21" t="s">
        <v>104</v>
      </c>
      <c r="F13" s="21">
        <f>1</f>
        <v>1</v>
      </c>
      <c r="G13" s="21">
        <v>7534</v>
      </c>
      <c r="H13" s="21" t="s">
        <v>62</v>
      </c>
      <c r="I13" s="21">
        <v>7534</v>
      </c>
      <c r="J13" s="21" t="s">
        <v>62</v>
      </c>
      <c r="K13" s="21" t="s">
        <v>56</v>
      </c>
      <c r="L13" s="21">
        <f>G13/I13</f>
        <v>1</v>
      </c>
    </row>
    <row r="14" spans="1:12" x14ac:dyDescent="0.3">
      <c r="A14" s="1"/>
      <c r="B14" s="1"/>
      <c r="C14" s="1"/>
      <c r="D14" s="1"/>
      <c r="E14" s="21" t="s">
        <v>100</v>
      </c>
      <c r="F14" s="21" t="s">
        <v>92</v>
      </c>
      <c r="G14" s="21">
        <v>-4239</v>
      </c>
      <c r="H14" s="21" t="s">
        <v>79</v>
      </c>
      <c r="I14" s="21">
        <v>0</v>
      </c>
      <c r="J14" s="21" t="s">
        <v>60</v>
      </c>
      <c r="K14" s="21" t="s">
        <v>141</v>
      </c>
      <c r="L14" s="21" t="e">
        <f t="shared" ref="L14" si="1">G14/I14</f>
        <v>#DIV/0!</v>
      </c>
    </row>
    <row r="15" spans="1:12" x14ac:dyDescent="0.3">
      <c r="A15" s="1"/>
      <c r="B15" s="1"/>
      <c r="C15" s="1"/>
      <c r="D15" s="1"/>
      <c r="E15" s="21" t="s">
        <v>102</v>
      </c>
      <c r="F15" s="21" t="s">
        <v>107</v>
      </c>
      <c r="G15" s="21">
        <v>-5673</v>
      </c>
      <c r="H15" s="21" t="s">
        <v>81</v>
      </c>
      <c r="I15" s="21">
        <v>-5673</v>
      </c>
      <c r="J15" s="21" t="s">
        <v>81</v>
      </c>
      <c r="K15" s="21" t="s">
        <v>56</v>
      </c>
      <c r="L15" s="21">
        <f>G15/I15</f>
        <v>1</v>
      </c>
    </row>
    <row r="16" spans="1:12" x14ac:dyDescent="0.3">
      <c r="A16" s="1"/>
      <c r="B16" s="1"/>
      <c r="C16" s="1"/>
      <c r="D16" s="1"/>
      <c r="E16" s="21" t="s">
        <v>108</v>
      </c>
      <c r="F16" s="21" t="s">
        <v>109</v>
      </c>
      <c r="G16" s="21">
        <v>58</v>
      </c>
      <c r="H16" s="21" t="s">
        <v>54</v>
      </c>
      <c r="I16" s="21">
        <v>-7834</v>
      </c>
      <c r="J16" s="21" t="s">
        <v>82</v>
      </c>
      <c r="K16" s="21" t="s">
        <v>60</v>
      </c>
      <c r="L16" s="21">
        <f>G16/I16</f>
        <v>-7.4036252233852439E-3</v>
      </c>
    </row>
    <row r="17" spans="1:12" x14ac:dyDescent="0.3">
      <c r="A17" s="1"/>
      <c r="B17" s="1"/>
      <c r="C17" s="1"/>
      <c r="D17" s="1"/>
      <c r="E17" s="21" t="s">
        <v>110</v>
      </c>
      <c r="F17" s="21" t="s">
        <v>103</v>
      </c>
      <c r="G17" s="21">
        <v>-7834</v>
      </c>
      <c r="H17" s="21" t="s">
        <v>82</v>
      </c>
      <c r="I17" s="21">
        <f>-95</f>
        <v>-95</v>
      </c>
      <c r="J17" s="21" t="s">
        <v>78</v>
      </c>
      <c r="K17" s="21" t="s">
        <v>114</v>
      </c>
      <c r="L17" s="21">
        <f>G17/I17</f>
        <v>82.463157894736838</v>
      </c>
    </row>
    <row r="18" spans="1:12" x14ac:dyDescent="0.3">
      <c r="A18" s="1"/>
      <c r="B18" s="1"/>
      <c r="C18" s="1"/>
      <c r="D18" s="1"/>
      <c r="E18" s="21" t="s">
        <v>110</v>
      </c>
      <c r="F18" s="21" t="s">
        <v>105</v>
      </c>
      <c r="G18" s="21">
        <v>-7834</v>
      </c>
      <c r="H18" s="21" t="s">
        <v>82</v>
      </c>
      <c r="I18" s="21">
        <v>-32768</v>
      </c>
      <c r="J18" s="21" t="s">
        <v>57</v>
      </c>
      <c r="K18" s="21" t="s">
        <v>60</v>
      </c>
      <c r="L18" s="21">
        <f t="shared" ref="L18:L22" si="2">G18/I18</f>
        <v>0.23907470703125</v>
      </c>
    </row>
    <row r="19" spans="1:12" x14ac:dyDescent="0.3">
      <c r="A19" s="1"/>
      <c r="B19" s="1"/>
      <c r="C19" s="1"/>
      <c r="D19" s="1"/>
      <c r="E19" s="21" t="s">
        <v>111</v>
      </c>
      <c r="F19" s="21" t="s">
        <v>107</v>
      </c>
      <c r="G19" s="21">
        <v>-32768</v>
      </c>
      <c r="H19" s="21" t="s">
        <v>57</v>
      </c>
      <c r="I19" s="21">
        <v>7534</v>
      </c>
      <c r="J19" s="21" t="s">
        <v>62</v>
      </c>
      <c r="K19" s="21" t="s">
        <v>58</v>
      </c>
      <c r="L19" s="21">
        <f t="shared" si="2"/>
        <v>-4.349349615078312</v>
      </c>
    </row>
    <row r="20" spans="1:12" x14ac:dyDescent="0.3">
      <c r="A20" s="1"/>
      <c r="B20" s="1"/>
      <c r="C20" s="1"/>
      <c r="D20" s="1"/>
      <c r="E20" s="21" t="s">
        <v>111</v>
      </c>
      <c r="F20" s="21" t="s">
        <v>109</v>
      </c>
      <c r="G20" s="21">
        <f>-95</f>
        <v>-95</v>
      </c>
      <c r="H20" s="21" t="s">
        <v>78</v>
      </c>
      <c r="I20" s="21">
        <v>7534</v>
      </c>
      <c r="J20" s="21" t="s">
        <v>62</v>
      </c>
      <c r="K20" s="21" t="s">
        <v>60</v>
      </c>
      <c r="L20" s="21">
        <f t="shared" si="2"/>
        <v>-1.2609503583753651E-2</v>
      </c>
    </row>
    <row r="21" spans="1:12" x14ac:dyDescent="0.3">
      <c r="A21" s="1"/>
      <c r="B21" s="1"/>
      <c r="C21" s="1"/>
      <c r="D21" s="1"/>
      <c r="E21" s="21" t="s">
        <v>91</v>
      </c>
      <c r="F21" s="21" t="s">
        <v>92</v>
      </c>
      <c r="G21" s="21">
        <v>-6534</v>
      </c>
      <c r="H21" s="21" t="s">
        <v>80</v>
      </c>
      <c r="I21" s="21">
        <v>0</v>
      </c>
      <c r="J21" s="21" t="s">
        <v>60</v>
      </c>
      <c r="K21" s="21" t="s">
        <v>56</v>
      </c>
      <c r="L21" s="21" t="e">
        <f t="shared" si="2"/>
        <v>#DIV/0!</v>
      </c>
    </row>
    <row r="22" spans="1:12" x14ac:dyDescent="0.3">
      <c r="A22" s="1"/>
      <c r="B22" s="1"/>
      <c r="C22" s="1"/>
      <c r="D22" s="1"/>
      <c r="E22" s="36" t="s">
        <v>101</v>
      </c>
      <c r="F22" s="36" t="s">
        <v>92</v>
      </c>
      <c r="G22" s="36">
        <v>0</v>
      </c>
      <c r="H22" s="36" t="s">
        <v>60</v>
      </c>
      <c r="I22" s="36">
        <v>0</v>
      </c>
      <c r="J22" s="36" t="s">
        <v>60</v>
      </c>
      <c r="K22" s="36" t="s">
        <v>141</v>
      </c>
      <c r="L22" s="36" t="e">
        <f t="shared" si="2"/>
        <v>#DIV/0!</v>
      </c>
    </row>
    <row r="23" spans="1:12" x14ac:dyDescent="0.3">
      <c r="A23" s="34" t="s">
        <v>154</v>
      </c>
      <c r="B23" s="34"/>
      <c r="C23" s="34"/>
      <c r="D23" s="34"/>
      <c r="E23" s="34"/>
      <c r="F23" s="34"/>
      <c r="G23" s="34"/>
      <c r="H23" s="34"/>
      <c r="I23" s="34"/>
      <c r="J23" s="34"/>
      <c r="K23" s="34"/>
      <c r="L23" s="34"/>
    </row>
    <row r="24" spans="1:12" x14ac:dyDescent="0.3">
      <c r="A24" s="3" t="s">
        <v>155</v>
      </c>
      <c r="B24" s="3"/>
      <c r="C24" s="3"/>
      <c r="D24" s="3"/>
      <c r="E24" s="3"/>
      <c r="F24" s="3"/>
      <c r="G24" s="3"/>
      <c r="H24" s="3"/>
      <c r="I24" s="3"/>
      <c r="J24" s="3"/>
      <c r="K24" s="3"/>
      <c r="L24" s="3"/>
    </row>
    <row r="25" spans="1:12" ht="30" customHeight="1" x14ac:dyDescent="0.3">
      <c r="A25" s="37" t="s">
        <v>156</v>
      </c>
      <c r="B25" s="37"/>
      <c r="C25" s="37"/>
      <c r="D25" s="37"/>
      <c r="E25" s="37"/>
      <c r="F25" s="37"/>
      <c r="G25" s="37"/>
      <c r="H25" s="37"/>
      <c r="I25" s="37"/>
      <c r="J25" s="37"/>
      <c r="K25" s="37"/>
      <c r="L25" s="37"/>
    </row>
    <row r="26" spans="1:12" x14ac:dyDescent="0.3">
      <c r="A26" s="29"/>
      <c r="B26" s="29"/>
      <c r="C26" s="29"/>
      <c r="D26" s="29"/>
      <c r="E26" s="29"/>
      <c r="F26" s="29"/>
      <c r="G26" s="29"/>
      <c r="H26" s="29"/>
      <c r="I26" s="29"/>
      <c r="J26" s="29"/>
      <c r="K26" s="29"/>
      <c r="L26" s="29"/>
    </row>
  </sheetData>
  <mergeCells count="3">
    <mergeCell ref="A23:L23"/>
    <mergeCell ref="A25:L25"/>
    <mergeCell ref="A26:L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6B333-B919-4289-9997-8AC8C5C127E7}">
  <dimension ref="A1:K33"/>
  <sheetViews>
    <sheetView zoomScale="77" workbookViewId="0">
      <selection activeCell="P32" sqref="P32"/>
    </sheetView>
  </sheetViews>
  <sheetFormatPr defaultRowHeight="14.4" x14ac:dyDescent="0.3"/>
  <cols>
    <col min="1" max="1" width="9.44140625" customWidth="1"/>
    <col min="2" max="2" width="10.5546875" customWidth="1"/>
    <col min="3" max="3" width="4.88671875" bestFit="1" customWidth="1"/>
    <col min="6" max="6" width="12.5546875" bestFit="1" customWidth="1"/>
    <col min="7" max="7" width="10" bestFit="1" customWidth="1"/>
    <col min="8" max="8" width="19.5546875" customWidth="1"/>
    <col min="9" max="9" width="10" bestFit="1" customWidth="1"/>
    <col min="10" max="11" width="17.6640625" bestFit="1" customWidth="1"/>
  </cols>
  <sheetData>
    <row r="1" spans="1:11" ht="15" thickBot="1" x14ac:dyDescent="0.35">
      <c r="A1" s="17" t="s">
        <v>0</v>
      </c>
      <c r="B1" s="18" t="s">
        <v>1</v>
      </c>
      <c r="C1" s="19" t="s">
        <v>2</v>
      </c>
      <c r="E1" s="17" t="s">
        <v>37</v>
      </c>
      <c r="F1" s="18" t="s">
        <v>39</v>
      </c>
      <c r="G1" s="18" t="s">
        <v>44</v>
      </c>
      <c r="H1" s="18" t="s">
        <v>46</v>
      </c>
      <c r="I1" s="18" t="s">
        <v>45</v>
      </c>
      <c r="J1" s="18" t="s">
        <v>47</v>
      </c>
      <c r="K1" s="19" t="s">
        <v>48</v>
      </c>
    </row>
    <row r="2" spans="1:11" x14ac:dyDescent="0.3">
      <c r="A2" s="15" t="s">
        <v>12</v>
      </c>
      <c r="B2" s="22" t="str">
        <f>CONCATENATE(1,1,0,0,1,1)</f>
        <v>110011</v>
      </c>
      <c r="C2" s="15" t="s">
        <v>26</v>
      </c>
      <c r="E2" s="15" t="s">
        <v>118</v>
      </c>
      <c r="F2" s="15" t="s">
        <v>121</v>
      </c>
      <c r="G2" s="15">
        <v>21</v>
      </c>
      <c r="H2" s="15" t="s">
        <v>112</v>
      </c>
      <c r="I2" s="15">
        <v>58</v>
      </c>
      <c r="J2" s="15" t="s">
        <v>54</v>
      </c>
      <c r="K2" s="24" t="s">
        <v>60</v>
      </c>
    </row>
    <row r="3" spans="1:11" x14ac:dyDescent="0.3">
      <c r="A3" s="2"/>
      <c r="B3" s="2"/>
      <c r="C3" s="2"/>
      <c r="E3" s="3" t="s">
        <v>118</v>
      </c>
      <c r="F3" s="3" t="s">
        <v>122</v>
      </c>
      <c r="G3" s="3">
        <v>-12500</v>
      </c>
      <c r="H3" s="3" t="s">
        <v>77</v>
      </c>
      <c r="I3" s="3">
        <v>58</v>
      </c>
      <c r="J3" s="3" t="s">
        <v>54</v>
      </c>
      <c r="K3" s="24" t="s">
        <v>60</v>
      </c>
    </row>
    <row r="4" spans="1:11" x14ac:dyDescent="0.3">
      <c r="A4" s="2"/>
      <c r="B4" s="2"/>
      <c r="C4" s="2"/>
      <c r="E4" s="3" t="s">
        <v>118</v>
      </c>
      <c r="F4" s="3" t="s">
        <v>123</v>
      </c>
      <c r="G4" s="3">
        <v>-12500</v>
      </c>
      <c r="H4" s="3" t="s">
        <v>77</v>
      </c>
      <c r="I4" s="3">
        <v>-8932</v>
      </c>
      <c r="J4" s="3" t="s">
        <v>66</v>
      </c>
      <c r="K4" s="24" t="s">
        <v>60</v>
      </c>
    </row>
    <row r="5" spans="1:11" x14ac:dyDescent="0.3">
      <c r="A5" s="2"/>
      <c r="B5" s="2"/>
      <c r="C5" s="2"/>
      <c r="E5" s="3" t="s">
        <v>119</v>
      </c>
      <c r="F5" s="3" t="s">
        <v>121</v>
      </c>
      <c r="G5" s="3">
        <v>7534</v>
      </c>
      <c r="H5" s="3" t="s">
        <v>62</v>
      </c>
      <c r="I5" s="3">
        <v>58</v>
      </c>
      <c r="J5" s="3" t="s">
        <v>54</v>
      </c>
      <c r="K5" s="24" t="s">
        <v>60</v>
      </c>
    </row>
    <row r="6" spans="1:11" x14ac:dyDescent="0.3">
      <c r="A6" s="2"/>
      <c r="B6" s="2"/>
      <c r="C6" s="2"/>
      <c r="E6" s="3" t="s">
        <v>119</v>
      </c>
      <c r="F6" s="3" t="s">
        <v>122</v>
      </c>
      <c r="G6" s="3">
        <v>58</v>
      </c>
      <c r="H6" s="3" t="s">
        <v>54</v>
      </c>
      <c r="I6" s="3">
        <v>-12500</v>
      </c>
      <c r="J6" s="3" t="s">
        <v>77</v>
      </c>
      <c r="K6" s="24" t="s">
        <v>60</v>
      </c>
    </row>
    <row r="7" spans="1:11" x14ac:dyDescent="0.3">
      <c r="A7" s="2"/>
      <c r="B7" s="2"/>
      <c r="C7" s="2"/>
      <c r="E7" s="3" t="s">
        <v>119</v>
      </c>
      <c r="F7" s="3" t="s">
        <v>123</v>
      </c>
      <c r="G7" s="3">
        <v>-8932</v>
      </c>
      <c r="H7" s="3" t="s">
        <v>66</v>
      </c>
      <c r="I7" s="3">
        <v>-12500</v>
      </c>
      <c r="J7" s="3" t="s">
        <v>77</v>
      </c>
      <c r="K7" s="24" t="s">
        <v>60</v>
      </c>
    </row>
    <row r="8" spans="1:11" x14ac:dyDescent="0.3">
      <c r="A8" s="2"/>
      <c r="B8" s="2"/>
      <c r="C8" s="2"/>
      <c r="E8" s="3" t="s">
        <v>120</v>
      </c>
      <c r="F8" s="3" t="s">
        <v>124</v>
      </c>
      <c r="G8" s="3">
        <v>58</v>
      </c>
      <c r="H8" s="3" t="s">
        <v>54</v>
      </c>
      <c r="I8" s="3">
        <v>58</v>
      </c>
      <c r="J8" s="3" t="s">
        <v>54</v>
      </c>
      <c r="K8" s="23" t="s">
        <v>56</v>
      </c>
    </row>
    <row r="9" spans="1:11" x14ac:dyDescent="0.3">
      <c r="A9" s="2"/>
      <c r="B9" s="2"/>
      <c r="C9" s="2"/>
      <c r="E9" s="3" t="s">
        <v>120</v>
      </c>
      <c r="F9" s="3" t="s">
        <v>125</v>
      </c>
      <c r="G9" s="3">
        <v>0</v>
      </c>
      <c r="H9" s="3" t="s">
        <v>60</v>
      </c>
      <c r="I9" s="3">
        <v>0</v>
      </c>
      <c r="J9" s="3" t="s">
        <v>60</v>
      </c>
      <c r="K9" s="23" t="s">
        <v>56</v>
      </c>
    </row>
    <row r="10" spans="1:11" x14ac:dyDescent="0.3">
      <c r="A10" s="2"/>
      <c r="B10" s="2"/>
      <c r="C10" s="2"/>
      <c r="E10" s="3" t="s">
        <v>120</v>
      </c>
      <c r="F10" s="3" t="s">
        <v>126</v>
      </c>
      <c r="G10" s="3">
        <v>-8932</v>
      </c>
      <c r="H10" s="3" t="s">
        <v>66</v>
      </c>
      <c r="I10" s="3">
        <v>-8932</v>
      </c>
      <c r="J10" s="3" t="s">
        <v>66</v>
      </c>
      <c r="K10" s="23" t="s">
        <v>56</v>
      </c>
    </row>
    <row r="12" spans="1:11" x14ac:dyDescent="0.3">
      <c r="A12" s="3" t="s">
        <v>13</v>
      </c>
      <c r="B12" s="5" t="str">
        <f>CONCATENATE(1,1,0,1,0,1)</f>
        <v>110101</v>
      </c>
      <c r="C12" s="3" t="s">
        <v>27</v>
      </c>
      <c r="E12" s="3" t="s">
        <v>118</v>
      </c>
      <c r="F12" s="3" t="s">
        <v>121</v>
      </c>
      <c r="G12" s="3">
        <v>21</v>
      </c>
      <c r="H12" s="3" t="s">
        <v>112</v>
      </c>
      <c r="I12" s="3">
        <v>58</v>
      </c>
      <c r="J12" s="3" t="s">
        <v>54</v>
      </c>
      <c r="K12" s="23" t="s">
        <v>56</v>
      </c>
    </row>
    <row r="13" spans="1:11" x14ac:dyDescent="0.3">
      <c r="A13" s="2"/>
      <c r="B13" s="2"/>
      <c r="C13" s="2"/>
      <c r="E13" s="3" t="s">
        <v>118</v>
      </c>
      <c r="F13" s="3" t="s">
        <v>122</v>
      </c>
      <c r="G13" s="3">
        <v>-12500</v>
      </c>
      <c r="H13" s="3" t="s">
        <v>77</v>
      </c>
      <c r="I13" s="3">
        <v>58</v>
      </c>
      <c r="J13" s="3" t="s">
        <v>54</v>
      </c>
      <c r="K13" s="23" t="s">
        <v>56</v>
      </c>
    </row>
    <row r="14" spans="1:11" x14ac:dyDescent="0.3">
      <c r="A14" s="2"/>
      <c r="B14" s="2"/>
      <c r="C14" s="2"/>
      <c r="E14" s="3" t="s">
        <v>118</v>
      </c>
      <c r="F14" s="3" t="s">
        <v>123</v>
      </c>
      <c r="G14" s="3">
        <v>-12500</v>
      </c>
      <c r="H14" s="3" t="s">
        <v>77</v>
      </c>
      <c r="I14" s="3">
        <v>-8932</v>
      </c>
      <c r="J14" s="3" t="s">
        <v>66</v>
      </c>
      <c r="K14" s="23" t="s">
        <v>56</v>
      </c>
    </row>
    <row r="15" spans="1:11" x14ac:dyDescent="0.3">
      <c r="A15" s="2"/>
      <c r="B15" s="2"/>
      <c r="C15" s="2"/>
      <c r="E15" s="3" t="s">
        <v>119</v>
      </c>
      <c r="F15" s="3" t="s">
        <v>121</v>
      </c>
      <c r="G15" s="3">
        <v>7534</v>
      </c>
      <c r="H15" s="3" t="s">
        <v>62</v>
      </c>
      <c r="I15" s="3">
        <v>58</v>
      </c>
      <c r="J15" s="3" t="s">
        <v>54</v>
      </c>
      <c r="K15" s="24" t="s">
        <v>60</v>
      </c>
    </row>
    <row r="16" spans="1:11" x14ac:dyDescent="0.3">
      <c r="A16" s="2"/>
      <c r="B16" s="2"/>
      <c r="C16" s="2"/>
      <c r="E16" s="3" t="s">
        <v>119</v>
      </c>
      <c r="F16" s="3" t="s">
        <v>122</v>
      </c>
      <c r="G16" s="3">
        <v>58</v>
      </c>
      <c r="H16" s="3" t="s">
        <v>54</v>
      </c>
      <c r="I16" s="3">
        <v>-12500</v>
      </c>
      <c r="J16" s="3" t="s">
        <v>77</v>
      </c>
      <c r="K16" s="24" t="s">
        <v>60</v>
      </c>
    </row>
    <row r="17" spans="1:11" x14ac:dyDescent="0.3">
      <c r="A17" s="2"/>
      <c r="B17" s="2"/>
      <c r="C17" s="2"/>
      <c r="E17" s="3" t="s">
        <v>119</v>
      </c>
      <c r="F17" s="3" t="s">
        <v>123</v>
      </c>
      <c r="G17" s="3">
        <v>-8932</v>
      </c>
      <c r="H17" s="3" t="s">
        <v>66</v>
      </c>
      <c r="I17" s="3">
        <v>-12500</v>
      </c>
      <c r="J17" s="3" t="s">
        <v>77</v>
      </c>
      <c r="K17" s="24" t="s">
        <v>60</v>
      </c>
    </row>
    <row r="18" spans="1:11" x14ac:dyDescent="0.3">
      <c r="A18" s="2"/>
      <c r="B18" s="2"/>
      <c r="C18" s="2"/>
      <c r="E18" s="3" t="s">
        <v>120</v>
      </c>
      <c r="F18" s="3" t="s">
        <v>124</v>
      </c>
      <c r="G18" s="3">
        <v>58</v>
      </c>
      <c r="H18" s="3" t="s">
        <v>54</v>
      </c>
      <c r="I18" s="3">
        <v>58</v>
      </c>
      <c r="J18" s="3" t="s">
        <v>54</v>
      </c>
      <c r="K18" s="24" t="s">
        <v>60</v>
      </c>
    </row>
    <row r="19" spans="1:11" x14ac:dyDescent="0.3">
      <c r="A19" s="2"/>
      <c r="B19" s="2"/>
      <c r="C19" s="2"/>
      <c r="E19" s="3" t="s">
        <v>120</v>
      </c>
      <c r="F19" s="3" t="s">
        <v>125</v>
      </c>
      <c r="G19" s="3">
        <v>0</v>
      </c>
      <c r="H19" s="3" t="s">
        <v>60</v>
      </c>
      <c r="I19" s="3">
        <v>0</v>
      </c>
      <c r="J19" s="3" t="s">
        <v>60</v>
      </c>
      <c r="K19" s="24" t="s">
        <v>60</v>
      </c>
    </row>
    <row r="20" spans="1:11" x14ac:dyDescent="0.3">
      <c r="A20" s="2"/>
      <c r="B20" s="2"/>
      <c r="C20" s="2"/>
      <c r="E20" s="3" t="s">
        <v>120</v>
      </c>
      <c r="F20" s="3" t="s">
        <v>126</v>
      </c>
      <c r="G20" s="3">
        <v>-8932</v>
      </c>
      <c r="H20" s="3" t="s">
        <v>66</v>
      </c>
      <c r="I20" s="3">
        <v>-8932</v>
      </c>
      <c r="J20" s="3" t="s">
        <v>66</v>
      </c>
      <c r="K20" s="24" t="s">
        <v>60</v>
      </c>
    </row>
    <row r="22" spans="1:11" x14ac:dyDescent="0.3">
      <c r="A22" s="3" t="s">
        <v>14</v>
      </c>
      <c r="B22" s="5" t="str">
        <f>CONCATENATE(1,1,0,1,1,1)</f>
        <v>110111</v>
      </c>
      <c r="C22" s="3" t="s">
        <v>28</v>
      </c>
      <c r="E22" s="3" t="s">
        <v>118</v>
      </c>
      <c r="F22" s="3" t="s">
        <v>121</v>
      </c>
      <c r="G22" s="3">
        <v>21</v>
      </c>
      <c r="H22" s="3" t="s">
        <v>112</v>
      </c>
      <c r="I22" s="3">
        <v>58</v>
      </c>
      <c r="J22" s="3" t="s">
        <v>54</v>
      </c>
      <c r="K22" s="23" t="s">
        <v>56</v>
      </c>
    </row>
    <row r="23" spans="1:11" x14ac:dyDescent="0.3">
      <c r="A23" s="2"/>
      <c r="B23" s="2"/>
      <c r="C23" s="2"/>
      <c r="E23" s="3" t="s">
        <v>118</v>
      </c>
      <c r="F23" s="3" t="s">
        <v>122</v>
      </c>
      <c r="G23" s="3">
        <v>-12500</v>
      </c>
      <c r="H23" s="3" t="s">
        <v>77</v>
      </c>
      <c r="I23" s="3">
        <v>58</v>
      </c>
      <c r="J23" s="3" t="s">
        <v>54</v>
      </c>
      <c r="K23" s="23" t="s">
        <v>56</v>
      </c>
    </row>
    <row r="24" spans="1:11" x14ac:dyDescent="0.3">
      <c r="A24" s="2"/>
      <c r="B24" s="2"/>
      <c r="C24" s="2"/>
      <c r="E24" s="3" t="s">
        <v>118</v>
      </c>
      <c r="F24" s="3" t="s">
        <v>123</v>
      </c>
      <c r="G24" s="3">
        <v>-12500</v>
      </c>
      <c r="H24" s="3" t="s">
        <v>77</v>
      </c>
      <c r="I24" s="3">
        <v>-8932</v>
      </c>
      <c r="J24" s="3" t="s">
        <v>66</v>
      </c>
      <c r="K24" s="23" t="s">
        <v>56</v>
      </c>
    </row>
    <row r="25" spans="1:11" x14ac:dyDescent="0.3">
      <c r="A25" s="2"/>
      <c r="B25" s="2"/>
      <c r="C25" s="2"/>
      <c r="E25" s="3" t="s">
        <v>119</v>
      </c>
      <c r="F25" s="3" t="s">
        <v>121</v>
      </c>
      <c r="G25" s="3">
        <v>7534</v>
      </c>
      <c r="H25" s="3" t="s">
        <v>62</v>
      </c>
      <c r="I25" s="3">
        <v>58</v>
      </c>
      <c r="J25" s="3" t="s">
        <v>54</v>
      </c>
      <c r="K25" s="24" t="s">
        <v>60</v>
      </c>
    </row>
    <row r="26" spans="1:11" x14ac:dyDescent="0.3">
      <c r="A26" s="2"/>
      <c r="B26" s="2"/>
      <c r="C26" s="2"/>
      <c r="E26" s="3" t="s">
        <v>119</v>
      </c>
      <c r="F26" s="3" t="s">
        <v>122</v>
      </c>
      <c r="G26" s="3">
        <v>58</v>
      </c>
      <c r="H26" s="3" t="s">
        <v>54</v>
      </c>
      <c r="I26" s="3">
        <v>-12500</v>
      </c>
      <c r="J26" s="3" t="s">
        <v>77</v>
      </c>
      <c r="K26" s="24" t="s">
        <v>60</v>
      </c>
    </row>
    <row r="27" spans="1:11" x14ac:dyDescent="0.3">
      <c r="A27" s="2"/>
      <c r="B27" s="2"/>
      <c r="C27" s="2"/>
      <c r="E27" s="3" t="s">
        <v>119</v>
      </c>
      <c r="F27" s="3" t="s">
        <v>123</v>
      </c>
      <c r="G27" s="3">
        <v>-8932</v>
      </c>
      <c r="H27" s="3" t="s">
        <v>66</v>
      </c>
      <c r="I27" s="3">
        <v>-12500</v>
      </c>
      <c r="J27" s="3" t="s">
        <v>77</v>
      </c>
      <c r="K27" s="24" t="s">
        <v>60</v>
      </c>
    </row>
    <row r="28" spans="1:11" x14ac:dyDescent="0.3">
      <c r="A28" s="2"/>
      <c r="B28" s="2"/>
      <c r="C28" s="2"/>
      <c r="E28" s="3" t="s">
        <v>120</v>
      </c>
      <c r="F28" s="3" t="s">
        <v>124</v>
      </c>
      <c r="G28" s="3">
        <v>58</v>
      </c>
      <c r="H28" s="3" t="s">
        <v>54</v>
      </c>
      <c r="I28" s="3">
        <v>58</v>
      </c>
      <c r="J28" s="3" t="s">
        <v>54</v>
      </c>
      <c r="K28" s="23" t="s">
        <v>56</v>
      </c>
    </row>
    <row r="29" spans="1:11" x14ac:dyDescent="0.3">
      <c r="A29" s="2"/>
      <c r="B29" s="2"/>
      <c r="C29" s="2"/>
      <c r="E29" s="3" t="s">
        <v>120</v>
      </c>
      <c r="F29" s="3" t="s">
        <v>125</v>
      </c>
      <c r="G29" s="3">
        <v>0</v>
      </c>
      <c r="H29" s="3" t="s">
        <v>60</v>
      </c>
      <c r="I29" s="3">
        <v>0</v>
      </c>
      <c r="J29" s="3" t="s">
        <v>60</v>
      </c>
      <c r="K29" s="23" t="s">
        <v>56</v>
      </c>
    </row>
    <row r="30" spans="1:11" x14ac:dyDescent="0.3">
      <c r="A30" s="2"/>
      <c r="B30" s="2"/>
      <c r="C30" s="2"/>
      <c r="E30" s="3" t="s">
        <v>120</v>
      </c>
      <c r="F30" s="3" t="s">
        <v>126</v>
      </c>
      <c r="G30" s="3">
        <v>-8932</v>
      </c>
      <c r="H30" s="3" t="s">
        <v>66</v>
      </c>
      <c r="I30" s="3">
        <v>-8932</v>
      </c>
      <c r="J30" s="3" t="s">
        <v>66</v>
      </c>
      <c r="K30" s="23" t="s">
        <v>56</v>
      </c>
    </row>
    <row r="31" spans="1:11" x14ac:dyDescent="0.3">
      <c r="A31" s="38" t="s">
        <v>154</v>
      </c>
      <c r="B31" s="39"/>
      <c r="C31" s="39"/>
      <c r="D31" s="39"/>
      <c r="E31" s="39"/>
      <c r="F31" s="39"/>
      <c r="G31" s="39"/>
      <c r="H31" s="39"/>
      <c r="I31" s="39"/>
      <c r="J31" s="39"/>
      <c r="K31" s="40"/>
    </row>
    <row r="32" spans="1:11" x14ac:dyDescent="0.3">
      <c r="A32" s="38" t="s">
        <v>157</v>
      </c>
      <c r="B32" s="39"/>
      <c r="C32" s="39"/>
      <c r="D32" s="39"/>
      <c r="E32" s="39"/>
      <c r="F32" s="39"/>
      <c r="G32" s="39"/>
      <c r="H32" s="39"/>
      <c r="I32" s="39"/>
      <c r="J32" s="39"/>
      <c r="K32" s="40"/>
    </row>
    <row r="33" spans="1:11" ht="14.4" customHeight="1" x14ac:dyDescent="0.3">
      <c r="A33" s="41" t="s">
        <v>158</v>
      </c>
      <c r="B33" s="42"/>
      <c r="C33" s="42"/>
      <c r="D33" s="42"/>
      <c r="E33" s="42"/>
      <c r="F33" s="42"/>
      <c r="G33" s="42"/>
      <c r="H33" s="42"/>
      <c r="I33" s="42"/>
      <c r="J33" s="42"/>
      <c r="K33" s="43"/>
    </row>
  </sheetData>
  <mergeCells count="3">
    <mergeCell ref="A31:K31"/>
    <mergeCell ref="A32:K32"/>
    <mergeCell ref="A33:K3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71F-AD5E-46E8-86E2-4742C366F0FE}">
  <dimension ref="A1:I6"/>
  <sheetViews>
    <sheetView workbookViewId="0">
      <selection activeCell="F15" sqref="F15"/>
    </sheetView>
  </sheetViews>
  <sheetFormatPr defaultRowHeight="14.4" x14ac:dyDescent="0.3"/>
  <cols>
    <col min="1" max="1" width="9.44140625" bestFit="1" customWidth="1"/>
    <col min="2" max="2" width="10.5546875" bestFit="1" customWidth="1"/>
    <col min="3" max="3" width="5" bestFit="1" customWidth="1"/>
    <col min="5" max="5" width="10.5546875" bestFit="1" customWidth="1"/>
    <col min="6" max="6" width="17.6640625" bestFit="1" customWidth="1"/>
    <col min="7" max="7" width="10.44140625" bestFit="1" customWidth="1"/>
    <col min="8" max="9" width="17.6640625" bestFit="1" customWidth="1"/>
  </cols>
  <sheetData>
    <row r="1" spans="1:9" x14ac:dyDescent="0.3">
      <c r="A1" s="6" t="s">
        <v>0</v>
      </c>
      <c r="B1" s="6" t="s">
        <v>1</v>
      </c>
      <c r="C1" s="6" t="s">
        <v>2</v>
      </c>
      <c r="E1" s="6" t="s">
        <v>44</v>
      </c>
      <c r="F1" s="6" t="s">
        <v>46</v>
      </c>
      <c r="G1" s="6" t="s">
        <v>45</v>
      </c>
      <c r="H1" s="6" t="s">
        <v>47</v>
      </c>
      <c r="I1" s="6" t="s">
        <v>48</v>
      </c>
    </row>
    <row r="2" spans="1:9" x14ac:dyDescent="0.3">
      <c r="A2" s="3" t="s">
        <v>5</v>
      </c>
      <c r="B2" s="5" t="str">
        <f>CONCATENATE(0,1,1,0,0,0)</f>
        <v>011000</v>
      </c>
      <c r="C2" s="3" t="s">
        <v>19</v>
      </c>
      <c r="E2" s="3">
        <v>-5673</v>
      </c>
      <c r="F2" s="3" t="s">
        <v>81</v>
      </c>
      <c r="G2" s="3">
        <v>7534</v>
      </c>
      <c r="H2" s="3" t="s">
        <v>62</v>
      </c>
      <c r="I2" s="3" t="s">
        <v>127</v>
      </c>
    </row>
    <row r="3" spans="1:9" x14ac:dyDescent="0.3">
      <c r="A3" s="3" t="s">
        <v>6</v>
      </c>
      <c r="B3" s="5" t="str">
        <f>CONCATENATE(0,1,1,1,1,0)</f>
        <v>011110</v>
      </c>
      <c r="C3" s="3" t="s">
        <v>20</v>
      </c>
      <c r="E3" s="3">
        <v>-5673</v>
      </c>
      <c r="F3" s="3" t="s">
        <v>81</v>
      </c>
      <c r="G3" s="3">
        <v>7534</v>
      </c>
      <c r="H3" s="3" t="s">
        <v>62</v>
      </c>
      <c r="I3" s="3" t="s">
        <v>128</v>
      </c>
    </row>
    <row r="4" spans="1:9" x14ac:dyDescent="0.3">
      <c r="A4" s="3" t="s">
        <v>7</v>
      </c>
      <c r="B4" s="5" t="str">
        <f>CONCATENATE(0,1,0,1,1,0)</f>
        <v>010110</v>
      </c>
      <c r="C4" s="3" t="s">
        <v>21</v>
      </c>
      <c r="E4" s="3">
        <v>-5673</v>
      </c>
      <c r="F4" s="3" t="s">
        <v>81</v>
      </c>
      <c r="G4" s="3">
        <v>7534</v>
      </c>
      <c r="H4" s="3" t="s">
        <v>62</v>
      </c>
      <c r="I4" s="3" t="s">
        <v>145</v>
      </c>
    </row>
    <row r="5" spans="1:9" x14ac:dyDescent="0.3">
      <c r="A5" s="32" t="s">
        <v>8</v>
      </c>
      <c r="B5" s="44" t="str">
        <f>CONCATENATE(0,1,1,0,1,0)</f>
        <v>011010</v>
      </c>
      <c r="C5" s="32" t="s">
        <v>22</v>
      </c>
      <c r="E5" s="32">
        <v>-5673</v>
      </c>
      <c r="F5" s="32" t="s">
        <v>81</v>
      </c>
      <c r="G5" s="45"/>
      <c r="H5" s="45"/>
      <c r="I5" s="32" t="s">
        <v>81</v>
      </c>
    </row>
    <row r="6" spans="1:9" ht="26.4" customHeight="1" x14ac:dyDescent="0.3">
      <c r="A6" s="46" t="s">
        <v>159</v>
      </c>
      <c r="B6" s="46"/>
      <c r="C6" s="46"/>
      <c r="D6" s="46"/>
      <c r="E6" s="46"/>
      <c r="F6" s="46"/>
      <c r="G6" s="46"/>
      <c r="H6" s="46"/>
      <c r="I6" s="46"/>
    </row>
  </sheetData>
  <mergeCells count="1">
    <mergeCell ref="A6:I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7DE1C-CE49-431A-B738-E9CA8190334B}">
  <dimension ref="A1:K29"/>
  <sheetViews>
    <sheetView tabSelected="1" zoomScaleNormal="100" workbookViewId="0">
      <selection activeCell="I4" sqref="I4"/>
    </sheetView>
  </sheetViews>
  <sheetFormatPr defaultRowHeight="14.4" x14ac:dyDescent="0.3"/>
  <cols>
    <col min="1" max="1" width="9.21875" bestFit="1" customWidth="1"/>
    <col min="2" max="2" width="10.44140625" bestFit="1" customWidth="1"/>
    <col min="3" max="3" width="4.88671875" bestFit="1" customWidth="1"/>
    <col min="4" max="5" width="9.77734375" bestFit="1" customWidth="1"/>
    <col min="6" max="6" width="18.77734375" bestFit="1" customWidth="1"/>
    <col min="7" max="7" width="10.5546875" bestFit="1" customWidth="1"/>
    <col min="8" max="8" width="17.6640625" bestFit="1" customWidth="1"/>
    <col min="9" max="9" width="10.44140625" bestFit="1" customWidth="1"/>
    <col min="10" max="11" width="17.6640625" bestFit="1" customWidth="1"/>
  </cols>
  <sheetData>
    <row r="1" spans="1:11" x14ac:dyDescent="0.3">
      <c r="A1" s="26" t="s">
        <v>0</v>
      </c>
      <c r="B1" s="26" t="s">
        <v>1</v>
      </c>
      <c r="C1" s="26" t="s">
        <v>2</v>
      </c>
      <c r="D1" s="1"/>
      <c r="E1" s="26" t="s">
        <v>39</v>
      </c>
      <c r="F1" s="26" t="s">
        <v>37</v>
      </c>
      <c r="G1" s="26" t="s">
        <v>44</v>
      </c>
      <c r="H1" s="26" t="s">
        <v>46</v>
      </c>
      <c r="I1" s="26" t="s">
        <v>45</v>
      </c>
      <c r="J1" s="26" t="s">
        <v>47</v>
      </c>
      <c r="K1" s="26" t="s">
        <v>48</v>
      </c>
    </row>
    <row r="2" spans="1:11" x14ac:dyDescent="0.3">
      <c r="A2" s="21" t="s">
        <v>9</v>
      </c>
      <c r="B2" s="27" t="str">
        <f>CONCATENATE(1,0,0,0,0,0)</f>
        <v>100000</v>
      </c>
      <c r="C2" s="21" t="s">
        <v>23</v>
      </c>
      <c r="D2" s="1"/>
      <c r="E2" s="28"/>
      <c r="F2" s="21" t="s">
        <v>129</v>
      </c>
      <c r="G2" s="21">
        <v>8932</v>
      </c>
      <c r="H2" s="21" t="s">
        <v>65</v>
      </c>
      <c r="I2" s="21">
        <v>1</v>
      </c>
      <c r="J2" s="21" t="s">
        <v>56</v>
      </c>
      <c r="K2" s="21" t="s">
        <v>137</v>
      </c>
    </row>
    <row r="3" spans="1:11" x14ac:dyDescent="0.3">
      <c r="A3" s="1"/>
      <c r="B3" s="1"/>
      <c r="C3" s="1"/>
      <c r="D3" s="1"/>
      <c r="E3" s="28"/>
      <c r="F3" s="21" t="s">
        <v>130</v>
      </c>
      <c r="G3" s="21">
        <v>8932</v>
      </c>
      <c r="H3" s="21" t="s">
        <v>65</v>
      </c>
      <c r="I3" s="21">
        <v>32</v>
      </c>
      <c r="J3" s="21" t="s">
        <v>135</v>
      </c>
      <c r="K3" s="21" t="s">
        <v>65</v>
      </c>
    </row>
    <row r="4" spans="1:11" x14ac:dyDescent="0.3">
      <c r="A4" s="1"/>
      <c r="B4" s="1"/>
      <c r="C4" s="1"/>
      <c r="D4" s="1"/>
      <c r="E4" s="28"/>
      <c r="F4" s="21" t="s">
        <v>138</v>
      </c>
      <c r="G4" s="21">
        <v>8932</v>
      </c>
      <c r="H4" s="21" t="s">
        <v>65</v>
      </c>
      <c r="I4" s="21">
        <v>15</v>
      </c>
      <c r="J4" s="21" t="s">
        <v>142</v>
      </c>
      <c r="K4" s="21" t="s">
        <v>60</v>
      </c>
    </row>
    <row r="5" spans="1:11" x14ac:dyDescent="0.3">
      <c r="A5" s="1"/>
      <c r="B5" s="1"/>
      <c r="C5" s="1"/>
      <c r="D5" s="1"/>
      <c r="E5" s="28"/>
      <c r="F5" s="21" t="s">
        <v>131</v>
      </c>
      <c r="G5" s="21">
        <v>8932</v>
      </c>
      <c r="H5" s="21" t="s">
        <v>65</v>
      </c>
      <c r="I5" s="21">
        <f>-95</f>
        <v>-95</v>
      </c>
      <c r="J5" s="21" t="s">
        <v>78</v>
      </c>
      <c r="K5" s="21" t="s">
        <v>137</v>
      </c>
    </row>
    <row r="6" spans="1:11" x14ac:dyDescent="0.3">
      <c r="A6" s="1"/>
      <c r="B6" s="1"/>
      <c r="C6" s="1"/>
      <c r="D6" s="1"/>
      <c r="E6" s="28"/>
      <c r="F6" s="21" t="s">
        <v>132</v>
      </c>
      <c r="G6" s="21">
        <v>8932</v>
      </c>
      <c r="H6" s="21" t="s">
        <v>65</v>
      </c>
      <c r="I6" s="21">
        <v>-96</v>
      </c>
      <c r="J6" s="21" t="s">
        <v>136</v>
      </c>
      <c r="K6" s="21" t="s">
        <v>65</v>
      </c>
    </row>
    <row r="7" spans="1:11" x14ac:dyDescent="0.3">
      <c r="A7" s="1"/>
      <c r="B7" s="1"/>
      <c r="C7" s="1"/>
      <c r="D7" s="1"/>
      <c r="E7" s="28"/>
      <c r="F7" s="21" t="s">
        <v>139</v>
      </c>
      <c r="G7" s="21">
        <v>8932</v>
      </c>
      <c r="H7" s="21" t="s">
        <v>65</v>
      </c>
      <c r="I7" s="21">
        <v>-80</v>
      </c>
      <c r="J7" s="21" t="s">
        <v>143</v>
      </c>
      <c r="K7" s="21" t="s">
        <v>60</v>
      </c>
    </row>
    <row r="9" spans="1:11" x14ac:dyDescent="0.3">
      <c r="A9" s="21" t="s">
        <v>10</v>
      </c>
      <c r="B9" s="27" t="str">
        <f>CONCATENATE(1,0,0,0,0,1)</f>
        <v>100001</v>
      </c>
      <c r="C9" s="21" t="s">
        <v>24</v>
      </c>
      <c r="D9" s="1"/>
      <c r="E9" s="28"/>
      <c r="F9" s="21" t="s">
        <v>129</v>
      </c>
      <c r="G9" s="21">
        <v>8932</v>
      </c>
      <c r="H9" s="21" t="s">
        <v>65</v>
      </c>
      <c r="I9" s="21">
        <v>1</v>
      </c>
      <c r="J9" s="21" t="s">
        <v>56</v>
      </c>
      <c r="K9" s="21" t="s">
        <v>140</v>
      </c>
    </row>
    <row r="10" spans="1:11" x14ac:dyDescent="0.3">
      <c r="A10" s="1"/>
      <c r="B10" s="1"/>
      <c r="C10" s="1"/>
      <c r="D10" s="1"/>
      <c r="E10" s="28"/>
      <c r="F10" s="21" t="s">
        <v>130</v>
      </c>
      <c r="G10" s="21">
        <v>8932</v>
      </c>
      <c r="H10" s="21" t="s">
        <v>65</v>
      </c>
      <c r="I10" s="21">
        <v>32</v>
      </c>
      <c r="J10" s="21" t="s">
        <v>135</v>
      </c>
      <c r="K10" s="21" t="s">
        <v>65</v>
      </c>
    </row>
    <row r="11" spans="1:11" x14ac:dyDescent="0.3">
      <c r="A11" s="1"/>
      <c r="B11" s="1"/>
      <c r="C11" s="1"/>
      <c r="D11" s="1"/>
      <c r="E11" s="28"/>
      <c r="F11" s="21" t="s">
        <v>138</v>
      </c>
      <c r="G11" s="21">
        <v>8932</v>
      </c>
      <c r="H11" s="21" t="s">
        <v>65</v>
      </c>
      <c r="I11" s="21">
        <v>15</v>
      </c>
      <c r="J11" s="21" t="s">
        <v>142</v>
      </c>
      <c r="K11" s="21" t="s">
        <v>60</v>
      </c>
    </row>
    <row r="12" spans="1:11" x14ac:dyDescent="0.3">
      <c r="A12" s="1"/>
      <c r="B12" s="1"/>
      <c r="C12" s="1"/>
      <c r="D12" s="1"/>
      <c r="E12" s="28"/>
      <c r="F12" s="21" t="s">
        <v>131</v>
      </c>
      <c r="G12" s="21">
        <v>8932</v>
      </c>
      <c r="H12" s="21" t="s">
        <v>65</v>
      </c>
      <c r="I12" s="21">
        <f>-95</f>
        <v>-95</v>
      </c>
      <c r="J12" s="21" t="s">
        <v>78</v>
      </c>
      <c r="K12" s="21" t="s">
        <v>140</v>
      </c>
    </row>
    <row r="13" spans="1:11" x14ac:dyDescent="0.3">
      <c r="A13" s="1"/>
      <c r="B13" s="1"/>
      <c r="C13" s="1"/>
      <c r="D13" s="1"/>
      <c r="E13" s="28"/>
      <c r="F13" s="21" t="s">
        <v>132</v>
      </c>
      <c r="G13" s="21">
        <v>8932</v>
      </c>
      <c r="H13" s="21" t="s">
        <v>65</v>
      </c>
      <c r="I13" s="21">
        <v>-96</v>
      </c>
      <c r="J13" s="21" t="s">
        <v>136</v>
      </c>
      <c r="K13" s="21" t="s">
        <v>65</v>
      </c>
    </row>
    <row r="14" spans="1:11" x14ac:dyDescent="0.3">
      <c r="A14" s="1"/>
      <c r="B14" s="1"/>
      <c r="C14" s="1"/>
      <c r="D14" s="1"/>
      <c r="E14" s="28"/>
      <c r="F14" s="21" t="s">
        <v>139</v>
      </c>
      <c r="G14" s="21">
        <v>8932</v>
      </c>
      <c r="H14" s="21" t="s">
        <v>65</v>
      </c>
      <c r="I14" s="21">
        <v>-80</v>
      </c>
      <c r="J14" s="21" t="s">
        <v>143</v>
      </c>
      <c r="K14" s="21" t="s">
        <v>60</v>
      </c>
    </row>
    <row r="16" spans="1:11" x14ac:dyDescent="0.3">
      <c r="A16" s="21" t="s">
        <v>11</v>
      </c>
      <c r="B16" s="27" t="str">
        <f>CONCATENATE(1,0,0,0,1,1)</f>
        <v>100011</v>
      </c>
      <c r="C16" s="21" t="s">
        <v>25</v>
      </c>
      <c r="D16" s="1"/>
      <c r="E16" s="21" t="s">
        <v>133</v>
      </c>
      <c r="F16" s="21" t="s">
        <v>129</v>
      </c>
      <c r="G16" s="21">
        <v>8932</v>
      </c>
      <c r="H16" s="21" t="s">
        <v>65</v>
      </c>
      <c r="I16" s="21">
        <v>1</v>
      </c>
      <c r="J16" s="21" t="s">
        <v>56</v>
      </c>
      <c r="K16" s="21" t="s">
        <v>140</v>
      </c>
    </row>
    <row r="17" spans="1:11" x14ac:dyDescent="0.3">
      <c r="A17" s="1"/>
      <c r="B17" s="1"/>
      <c r="C17" s="1"/>
      <c r="D17" s="1"/>
      <c r="E17" s="21" t="s">
        <v>133</v>
      </c>
      <c r="F17" s="21" t="s">
        <v>130</v>
      </c>
      <c r="G17" s="21">
        <v>8932</v>
      </c>
      <c r="H17" s="21" t="s">
        <v>65</v>
      </c>
      <c r="I17" s="21">
        <v>32</v>
      </c>
      <c r="J17" s="21" t="s">
        <v>135</v>
      </c>
      <c r="K17" s="21" t="s">
        <v>65</v>
      </c>
    </row>
    <row r="18" spans="1:11" x14ac:dyDescent="0.3">
      <c r="A18" s="1"/>
      <c r="B18" s="1"/>
      <c r="C18" s="1"/>
      <c r="D18" s="1"/>
      <c r="E18" s="21" t="s">
        <v>133</v>
      </c>
      <c r="F18" s="21" t="s">
        <v>138</v>
      </c>
      <c r="G18" s="21">
        <v>8932</v>
      </c>
      <c r="H18" s="21" t="s">
        <v>65</v>
      </c>
      <c r="I18" s="21">
        <v>15</v>
      </c>
      <c r="J18" s="21" t="s">
        <v>142</v>
      </c>
      <c r="K18" s="21" t="s">
        <v>60</v>
      </c>
    </row>
    <row r="19" spans="1:11" x14ac:dyDescent="0.3">
      <c r="A19" s="1"/>
      <c r="B19" s="1"/>
      <c r="C19" s="1"/>
      <c r="D19" s="1"/>
      <c r="E19" s="21" t="s">
        <v>133</v>
      </c>
      <c r="F19" s="21" t="s">
        <v>131</v>
      </c>
      <c r="G19" s="21">
        <v>8932</v>
      </c>
      <c r="H19" s="21" t="s">
        <v>65</v>
      </c>
      <c r="I19" s="21">
        <f>-95</f>
        <v>-95</v>
      </c>
      <c r="J19" s="21" t="s">
        <v>78</v>
      </c>
      <c r="K19" s="21" t="s">
        <v>140</v>
      </c>
    </row>
    <row r="20" spans="1:11" x14ac:dyDescent="0.3">
      <c r="A20" s="1"/>
      <c r="B20" s="1"/>
      <c r="C20" s="1"/>
      <c r="D20" s="1"/>
      <c r="E20" s="21" t="s">
        <v>133</v>
      </c>
      <c r="F20" s="21" t="s">
        <v>132</v>
      </c>
      <c r="G20" s="21">
        <v>8932</v>
      </c>
      <c r="H20" s="21" t="s">
        <v>65</v>
      </c>
      <c r="I20" s="21">
        <v>-96</v>
      </c>
      <c r="J20" s="21" t="s">
        <v>136</v>
      </c>
      <c r="K20" s="21" t="s">
        <v>65</v>
      </c>
    </row>
    <row r="21" spans="1:11" x14ac:dyDescent="0.3">
      <c r="A21" s="1"/>
      <c r="B21" s="1"/>
      <c r="C21" s="1"/>
      <c r="D21" s="1"/>
      <c r="E21" s="21" t="s">
        <v>133</v>
      </c>
      <c r="F21" s="21" t="s">
        <v>139</v>
      </c>
      <c r="G21" s="21">
        <v>8932</v>
      </c>
      <c r="H21" s="21" t="s">
        <v>65</v>
      </c>
      <c r="I21" s="21">
        <v>-80</v>
      </c>
      <c r="J21" s="21" t="s">
        <v>143</v>
      </c>
      <c r="K21" s="21" t="s">
        <v>60</v>
      </c>
    </row>
    <row r="22" spans="1:11" x14ac:dyDescent="0.3">
      <c r="A22" s="1"/>
      <c r="B22" s="1"/>
      <c r="C22" s="1"/>
      <c r="D22" s="1"/>
      <c r="E22" s="21" t="s">
        <v>134</v>
      </c>
      <c r="F22" s="21" t="s">
        <v>129</v>
      </c>
      <c r="G22" s="21">
        <v>-12500</v>
      </c>
      <c r="H22" s="21" t="s">
        <v>77</v>
      </c>
      <c r="I22" s="21">
        <v>1</v>
      </c>
      <c r="J22" s="21" t="s">
        <v>56</v>
      </c>
      <c r="K22" s="21" t="s">
        <v>144</v>
      </c>
    </row>
    <row r="23" spans="1:11" x14ac:dyDescent="0.3">
      <c r="A23" s="1"/>
      <c r="B23" s="1"/>
      <c r="C23" s="1"/>
      <c r="D23" s="1"/>
      <c r="E23" s="21" t="s">
        <v>134</v>
      </c>
      <c r="F23" s="21" t="s">
        <v>130</v>
      </c>
      <c r="G23" s="21">
        <v>-12500</v>
      </c>
      <c r="H23" s="21" t="s">
        <v>77</v>
      </c>
      <c r="I23" s="21">
        <v>32</v>
      </c>
      <c r="J23" s="21" t="s">
        <v>135</v>
      </c>
      <c r="K23" s="21" t="s">
        <v>77</v>
      </c>
    </row>
    <row r="24" spans="1:11" x14ac:dyDescent="0.3">
      <c r="A24" s="1"/>
      <c r="B24" s="1"/>
      <c r="C24" s="1"/>
      <c r="D24" s="1"/>
      <c r="E24" s="21" t="s">
        <v>134</v>
      </c>
      <c r="F24" s="21" t="s">
        <v>138</v>
      </c>
      <c r="G24" s="21">
        <v>-12500</v>
      </c>
      <c r="H24" s="21" t="s">
        <v>77</v>
      </c>
      <c r="I24" s="21">
        <v>16</v>
      </c>
      <c r="J24" s="21" t="s">
        <v>142</v>
      </c>
      <c r="K24" s="21" t="s">
        <v>141</v>
      </c>
    </row>
    <row r="25" spans="1:11" x14ac:dyDescent="0.3">
      <c r="A25" s="1"/>
      <c r="B25" s="1"/>
      <c r="C25" s="1"/>
      <c r="D25" s="1"/>
      <c r="E25" s="21" t="s">
        <v>134</v>
      </c>
      <c r="F25" s="21" t="s">
        <v>131</v>
      </c>
      <c r="G25" s="21">
        <v>-12500</v>
      </c>
      <c r="H25" s="21" t="s">
        <v>77</v>
      </c>
      <c r="I25" s="21">
        <f>-95</f>
        <v>-95</v>
      </c>
      <c r="J25" s="21" t="s">
        <v>78</v>
      </c>
      <c r="K25" s="21" t="s">
        <v>144</v>
      </c>
    </row>
    <row r="26" spans="1:11" x14ac:dyDescent="0.3">
      <c r="A26" s="1"/>
      <c r="B26" s="1"/>
      <c r="C26" s="1"/>
      <c r="D26" s="1"/>
      <c r="E26" s="21" t="s">
        <v>134</v>
      </c>
      <c r="F26" s="21" t="s">
        <v>132</v>
      </c>
      <c r="G26" s="21">
        <v>-12500</v>
      </c>
      <c r="H26" s="21" t="s">
        <v>77</v>
      </c>
      <c r="I26" s="21">
        <v>-96</v>
      </c>
      <c r="J26" s="21" t="s">
        <v>136</v>
      </c>
      <c r="K26" s="21" t="s">
        <v>77</v>
      </c>
    </row>
    <row r="27" spans="1:11" x14ac:dyDescent="0.3">
      <c r="A27" s="1"/>
      <c r="B27" s="1"/>
      <c r="C27" s="1"/>
      <c r="D27" s="1"/>
      <c r="E27" s="21" t="s">
        <v>134</v>
      </c>
      <c r="F27" s="21" t="s">
        <v>139</v>
      </c>
      <c r="G27" s="21">
        <v>-12500</v>
      </c>
      <c r="H27" s="21" t="s">
        <v>77</v>
      </c>
      <c r="I27" s="21">
        <v>-80</v>
      </c>
      <c r="J27" s="21" t="s">
        <v>143</v>
      </c>
      <c r="K27" s="21" t="s">
        <v>141</v>
      </c>
    </row>
    <row r="28" spans="1:11" ht="26.4" customHeight="1" x14ac:dyDescent="0.3">
      <c r="A28" s="30" t="s">
        <v>160</v>
      </c>
      <c r="B28" s="30"/>
      <c r="C28" s="30"/>
      <c r="D28" s="30"/>
      <c r="E28" s="30"/>
      <c r="F28" s="30"/>
      <c r="G28" s="30"/>
      <c r="H28" s="30"/>
      <c r="I28" s="30"/>
      <c r="J28" s="30"/>
      <c r="K28" s="30"/>
    </row>
    <row r="29" spans="1:11" x14ac:dyDescent="0.3">
      <c r="A29" t="s">
        <v>161</v>
      </c>
    </row>
  </sheetData>
  <mergeCells count="1">
    <mergeCell ref="A28:K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Operations</vt:lpstr>
      <vt:lpstr>Adder</vt:lpstr>
      <vt:lpstr>MultDiv</vt:lpstr>
      <vt:lpstr>Compare</vt:lpstr>
      <vt:lpstr>Boolean</vt:lpstr>
      <vt:lpstr>Shifter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Glenn Chia</dc:creator>
  <cp:lastModifiedBy>Glenn Chia</cp:lastModifiedBy>
  <dcterms:created xsi:type="dcterms:W3CDTF">2018-10-28T07:20:31Z</dcterms:created>
  <dcterms:modified xsi:type="dcterms:W3CDTF">2018-10-30T17:17:21Z</dcterms:modified>
</cp:coreProperties>
</file>