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996b25210d10cc/School/NYU/Current Papers/social_choice/tables/"/>
    </mc:Choice>
  </mc:AlternateContent>
  <xr:revisionPtr revIDLastSave="777" documentId="13_ncr:1_{AE8D0159-B353-0E41-ABEF-8B332727DA6D}" xr6:coauthVersionLast="47" xr6:coauthVersionMax="47" xr10:uidLastSave="{AB0CBD96-66D3-7140-99A3-AA05BBFC865A}"/>
  <bookViews>
    <workbookView xWindow="2600" yWindow="1300" windowWidth="27640" windowHeight="16640" xr2:uid="{01537C4D-6991-BF4A-8232-3DD1D71AD0D7}"/>
  </bookViews>
  <sheets>
    <sheet name="SFT" sheetId="1" r:id="rId1"/>
    <sheet name="scale_ablation" sheetId="14" r:id="rId2"/>
    <sheet name="sft_blending_ablation" sheetId="13" r:id="rId3"/>
    <sheet name="approx_on_policy" sheetId="12" r:id="rId4"/>
    <sheet name="why_qwen_better" sheetId="10" r:id="rId5"/>
    <sheet name="inherited_styling" sheetId="11" r:id="rId6"/>
    <sheet name="mixeval deep dive" sheetId="9" r:id="rId7"/>
    <sheet name="Inherit-Ablation" sheetId="8" r:id="rId8"/>
    <sheet name="Main-SFT" sheetId="5" r:id="rId9"/>
    <sheet name="LC Ablation" sheetId="7" r:id="rId10"/>
    <sheet name="ReWild-Data-Sources" sheetId="6" r:id="rId11"/>
    <sheet name="SFT-arch-ablation" sheetId="4" r:id="rId12"/>
    <sheet name="FT from Instruct" sheetId="3" r:id="rId13"/>
    <sheet name="DPO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3" l="1"/>
  <c r="K4" i="13"/>
  <c r="K3" i="13"/>
  <c r="K2" i="13"/>
  <c r="K7" i="12"/>
  <c r="K9" i="12"/>
  <c r="K8" i="12"/>
  <c r="K6" i="12"/>
  <c r="K5" i="12"/>
  <c r="K4" i="12"/>
  <c r="K3" i="12"/>
  <c r="K2" i="12"/>
  <c r="K8" i="11"/>
  <c r="J8" i="11"/>
  <c r="I8" i="11"/>
  <c r="H8" i="11"/>
  <c r="G8" i="11"/>
  <c r="F8" i="11"/>
  <c r="E8" i="11"/>
  <c r="D8" i="11"/>
  <c r="C8" i="11"/>
  <c r="L8" i="11" s="1"/>
  <c r="B8" i="11"/>
  <c r="K7" i="11"/>
  <c r="J7" i="11"/>
  <c r="I7" i="11"/>
  <c r="H7" i="11"/>
  <c r="F7" i="11"/>
  <c r="E7" i="11"/>
  <c r="D7" i="11"/>
  <c r="C7" i="11"/>
  <c r="B7" i="11"/>
  <c r="K6" i="11"/>
  <c r="J6" i="11"/>
  <c r="I6" i="11"/>
  <c r="H6" i="11"/>
  <c r="G6" i="11"/>
  <c r="F6" i="11"/>
  <c r="E6" i="11"/>
  <c r="D6" i="11"/>
  <c r="C6" i="11"/>
  <c r="B6" i="11"/>
  <c r="L7" i="11"/>
  <c r="L6" i="11"/>
  <c r="F4" i="10"/>
  <c r="F3" i="10"/>
  <c r="F2" i="10"/>
  <c r="E5" i="10"/>
  <c r="E3" i="10"/>
  <c r="E2" i="10"/>
  <c r="D5" i="10"/>
  <c r="D2" i="10"/>
  <c r="D4" i="10"/>
  <c r="C5" i="10"/>
  <c r="C4" i="10"/>
  <c r="C3" i="10"/>
  <c r="K41" i="1"/>
  <c r="K40" i="1"/>
  <c r="K39" i="1"/>
  <c r="K38" i="1"/>
  <c r="K3" i="7"/>
  <c r="K2" i="7"/>
  <c r="L5" i="5"/>
  <c r="L4" i="5"/>
  <c r="L3" i="5"/>
  <c r="L2" i="5"/>
  <c r="K37" i="1"/>
  <c r="K2" i="4"/>
  <c r="K5" i="4"/>
  <c r="K4" i="4"/>
  <c r="K3" i="4"/>
  <c r="K7" i="4"/>
  <c r="K6" i="4"/>
  <c r="K36" i="1"/>
  <c r="K35" i="1"/>
  <c r="K5" i="2"/>
  <c r="K4" i="2"/>
  <c r="K3" i="2"/>
  <c r="K2" i="2"/>
  <c r="K33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4" i="3"/>
  <c r="J2" i="3"/>
  <c r="J3" i="3"/>
</calcChain>
</file>

<file path=xl/sharedStrings.xml><?xml version="1.0" encoding="utf-8"?>
<sst xmlns="http://schemas.openxmlformats.org/spreadsheetml/2006/main" count="295" uniqueCount="141">
  <si>
    <t>Model</t>
  </si>
  <si>
    <t>MTBench</t>
  </si>
  <si>
    <t>Alpaca Eval (LC)</t>
  </si>
  <si>
    <t>BBH</t>
  </si>
  <si>
    <t>GPQA</t>
  </si>
  <si>
    <t>MATH</t>
  </si>
  <si>
    <t>MUSR</t>
  </si>
  <si>
    <t>IFEval</t>
  </si>
  <si>
    <t>MMLU Pro</t>
  </si>
  <si>
    <t>250k-Llama-3.3-70B</t>
  </si>
  <si>
    <t>250k-8B-2blend</t>
  </si>
  <si>
    <t>250k-8B-5blend</t>
  </si>
  <si>
    <t>250k-70B-2blend</t>
  </si>
  <si>
    <t>250k-70B-5blend</t>
  </si>
  <si>
    <t>500k-8B-5blend</t>
  </si>
  <si>
    <t>250k-Llama-3.1-8B</t>
  </si>
  <si>
    <t>250k-gpt</t>
  </si>
  <si>
    <t>500k-gpt</t>
  </si>
  <si>
    <t>500k-70B-5blend</t>
  </si>
  <si>
    <t>500k-Llama-3.1-8B</t>
  </si>
  <si>
    <t>500k-Llama-3.3-70B</t>
  </si>
  <si>
    <t>100k-Llama-3.1-8B</t>
  </si>
  <si>
    <t>100k-Llama-3.3-70B</t>
  </si>
  <si>
    <t>100k-70B-2blend</t>
  </si>
  <si>
    <t>100k-qwen2.5-72B</t>
  </si>
  <si>
    <t>500k-qwen2.5-72B</t>
  </si>
  <si>
    <t>100k-qwen2-7B</t>
  </si>
  <si>
    <t>500k-qwen2-7B</t>
  </si>
  <si>
    <t>100k-8B-2blend</t>
  </si>
  <si>
    <t>250k-qwen2-7B</t>
  </si>
  <si>
    <t>250k-qwen2.5-72B</t>
  </si>
  <si>
    <t>Average (WK, IF)</t>
  </si>
  <si>
    <t>Llama-3.1-8B-Instruct</t>
  </si>
  <si>
    <t>qwen2-7B-Instruct</t>
  </si>
  <si>
    <t>Llama-3.1-8B-OpenScholar</t>
  </si>
  <si>
    <t>Llama-3.1-8B-Tulu3-SFT</t>
  </si>
  <si>
    <t>Llama-3.1-8B-Tulu3-DPO</t>
  </si>
  <si>
    <t>500k-70B-2blend</t>
  </si>
  <si>
    <t>500k-8B-2blend</t>
  </si>
  <si>
    <t>100k-70B-5blend</t>
  </si>
  <si>
    <t>100k-8B-5blend</t>
  </si>
  <si>
    <t>100k-gpt</t>
  </si>
  <si>
    <t>MBPP</t>
  </si>
  <si>
    <t>MixEval</t>
  </si>
  <si>
    <t>500k-qwen2.5-72B-lbt</t>
  </si>
  <si>
    <t>100k-qwen2.5-72B-osc-math</t>
  </si>
  <si>
    <t>TBD</t>
  </si>
  <si>
    <t>100k-qwen2.5-72B-osc</t>
  </si>
  <si>
    <t>100k-qwen2.5-72B-osc-sci</t>
  </si>
  <si>
    <t>Llama-3-8B-Magpie-Align-SFT-v0.2</t>
  </si>
  <si>
    <t>Hermes-3-Llama-3.1-8B</t>
  </si>
  <si>
    <t>FuseChat-Llama-3.1-8B-SFT</t>
  </si>
  <si>
    <t>250k-command-r-plus</t>
  </si>
  <si>
    <t>250k-jamba-mini-1.5</t>
  </si>
  <si>
    <t>Llama-3.1-8B-Ultrachat-SFT</t>
  </si>
  <si>
    <t>Re-Wild</t>
  </si>
  <si>
    <t>Source</t>
  </si>
  <si>
    <t>Num. Samples</t>
  </si>
  <si>
    <t>MMLU Auxiliary Train</t>
  </si>
  <si>
    <t>WildChat-Qwen-2.5-72B</t>
  </si>
  <si>
    <t>500k-qwen2.5-72B-lc</t>
  </si>
  <si>
    <t>Average</t>
  </si>
  <si>
    <t>250k-qwen2.5-72b-mmlu-numina</t>
  </si>
  <si>
    <t>250k-qwen2.5-72b-mmlu-personas-algebra</t>
  </si>
  <si>
    <t>250k-qwen2.5-72b-mmlu-personas-math-grade</t>
  </si>
  <si>
    <t>personahub_math_interm_algebra</t>
  </si>
  <si>
    <t>Llama-3.3-70B</t>
  </si>
  <si>
    <t>Qwen-2.5-72B</t>
  </si>
  <si>
    <t>Llama-3.1-70B</t>
  </si>
  <si>
    <t>FROM HF &amp; Alpaca LBs</t>
  </si>
  <si>
    <t>Agree</t>
  </si>
  <si>
    <t>Metric</t>
  </si>
  <si>
    <t>Winner</t>
  </si>
  <si>
    <t>OpenBookQA</t>
  </si>
  <si>
    <t>Tulu3</t>
  </si>
  <si>
    <t>Llama, Qwen</t>
  </si>
  <si>
    <t>TriviaQA</t>
  </si>
  <si>
    <t>Qwen</t>
  </si>
  <si>
    <t>HellaSwag</t>
  </si>
  <si>
    <t>SIQA</t>
  </si>
  <si>
    <t>ARC</t>
  </si>
  <si>
    <t>DROP</t>
  </si>
  <si>
    <t>AgiEval</t>
  </si>
  <si>
    <t>GSM8K</t>
  </si>
  <si>
    <t>Llama, Tulu3</t>
  </si>
  <si>
    <t>MMLU</t>
  </si>
  <si>
    <t>Llama</t>
  </si>
  <si>
    <t>BoolQ</t>
  </si>
  <si>
    <t>Winogrande</t>
  </si>
  <si>
    <t>CommonsenseQA</t>
  </si>
  <si>
    <t>PIQA</t>
  </si>
  <si>
    <t>Tulu3, Qwen</t>
  </si>
  <si>
    <t>17 benchmarks</t>
  </si>
  <si>
    <t>Tulu3: 10</t>
  </si>
  <si>
    <t>Qwen: 5</t>
  </si>
  <si>
    <t>Llama: 7</t>
  </si>
  <si>
    <t>IFEval (prompt-level, strict)</t>
  </si>
  <si>
    <t>IFEval (Prompt Level, Strict)</t>
  </si>
  <si>
    <t>IFEval (Inst Level, Loose)</t>
  </si>
  <si>
    <t>meta-llama/Llama-3.3-70B-Instruct-evals</t>
  </si>
  <si>
    <t>From Technical Report</t>
  </si>
  <si>
    <t>Model Name</t>
  </si>
  <si>
    <t>Llama-8B-Qwen</t>
  </si>
  <si>
    <t>Llama-8B-Llama</t>
  </si>
  <si>
    <t>Qwen 2.5-72B</t>
  </si>
  <si>
    <t>Llama 3.3-70B</t>
  </si>
  <si>
    <t>N/A</t>
  </si>
  <si>
    <t>FlipCt</t>
  </si>
  <si>
    <t>PrefRt-L8Q</t>
  </si>
  <si>
    <t>PrefRt-L8L</t>
  </si>
  <si>
    <t>PrefRt-Q72B</t>
  </si>
  <si>
    <t>PrefRt-L70B</t>
  </si>
  <si>
    <t>Qwen 2.5 72B</t>
  </si>
  <si>
    <t>Llama 3.3 70B</t>
  </si>
  <si>
    <t>Strong</t>
  </si>
  <si>
    <t>Em</t>
  </si>
  <si>
    <t>Ol</t>
  </si>
  <si>
    <t>Ul</t>
  </si>
  <si>
    <t>h1</t>
  </si>
  <si>
    <t>h2</t>
  </si>
  <si>
    <t>h3</t>
  </si>
  <si>
    <t>h4</t>
  </si>
  <si>
    <t>p</t>
  </si>
  <si>
    <t>len</t>
  </si>
  <si>
    <t>MPF-Qwen-Qwen</t>
  </si>
  <si>
    <t>MPF-Llama-Llama</t>
  </si>
  <si>
    <t>MPF-Qwen-Llama</t>
  </si>
  <si>
    <t>Qwen-7B-Llama</t>
  </si>
  <si>
    <t>Qwen-7B-Qwen</t>
  </si>
  <si>
    <t>Llama-8B-Llama-70B</t>
  </si>
  <si>
    <t>Qwen-7B-Qwen-72B</t>
  </si>
  <si>
    <t>Qwen-7B-Instruct</t>
  </si>
  <si>
    <t>Llama-8B-Instruct</t>
  </si>
  <si>
    <t>AlpacaEval</t>
  </si>
  <si>
    <t>L8I</t>
  </si>
  <si>
    <t>GPT</t>
  </si>
  <si>
    <t>DGM</t>
  </si>
  <si>
    <t>L70</t>
  </si>
  <si>
    <t>Q72</t>
  </si>
  <si>
    <t>Quantity(k)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</si>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</sst>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sz val="10"/>
      <color theme="1"/>
      <name val="Arial Unicode MS"/>
      <family val="2"/>
      <charset val="128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3A26-D914-B04A-B331-A78F373BDB06}">
  <dimension ref="A1:N47"/>
  <sheetViews>
    <sheetView tabSelected="1" workbookViewId="0">
      <pane ySplit="1" topLeftCell="A2" activePane="bottomLeft" state="frozen"/>
      <selection pane="bottomLeft" activeCell="K31" sqref="K31"/>
    </sheetView>
  </sheetViews>
  <sheetFormatPr baseColWidth="10" defaultRowHeight="16" x14ac:dyDescent="0.2"/>
  <cols>
    <col min="1" max="1" width="41.3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43</v>
      </c>
      <c r="K1" s="1" t="s">
        <v>31</v>
      </c>
      <c r="L1" s="1" t="s">
        <v>42</v>
      </c>
    </row>
    <row r="2" spans="1:12" x14ac:dyDescent="0.2">
      <c r="A2" s="2" t="s">
        <v>23</v>
      </c>
      <c r="B2" s="2">
        <v>6.7</v>
      </c>
      <c r="C2" s="2">
        <v>33.102800000000002</v>
      </c>
      <c r="D2" s="2">
        <v>0.46860000000000002</v>
      </c>
      <c r="E2" s="2">
        <v>0.30020000000000002</v>
      </c>
      <c r="F2" s="2">
        <v>4.0500000000000001E-2</v>
      </c>
      <c r="G2" s="2">
        <v>0.40400000000000003</v>
      </c>
      <c r="H2" s="2">
        <v>0.29389999999999999</v>
      </c>
      <c r="I2" s="2">
        <v>0.29720000000000002</v>
      </c>
      <c r="J2">
        <v>0.62649999999999995</v>
      </c>
      <c r="K2">
        <f t="shared" ref="K2:K41" si="0">ROUND(AVERAGE(D2:J2),3)</f>
        <v>0.34699999999999998</v>
      </c>
      <c r="L2">
        <v>0.36799999999999999</v>
      </c>
    </row>
    <row r="3" spans="1:12" x14ac:dyDescent="0.2">
      <c r="A3" s="2" t="s">
        <v>39</v>
      </c>
      <c r="B3">
        <v>6.6936999999999998</v>
      </c>
      <c r="C3">
        <v>28.249700000000001</v>
      </c>
      <c r="D3">
        <v>0.4788</v>
      </c>
      <c r="E3">
        <v>0.2908</v>
      </c>
      <c r="F3">
        <v>4.6300000000000001E-2</v>
      </c>
      <c r="G3">
        <v>0.37630000000000002</v>
      </c>
      <c r="H3">
        <v>0.30130000000000001</v>
      </c>
      <c r="I3">
        <v>0.29360000000000003</v>
      </c>
      <c r="J3">
        <v>0.625</v>
      </c>
      <c r="K3">
        <f t="shared" si="0"/>
        <v>0.34499999999999997</v>
      </c>
      <c r="L3">
        <v>0.29799999999999999</v>
      </c>
    </row>
    <row r="4" spans="1:12" x14ac:dyDescent="0.2">
      <c r="A4" s="2" t="s">
        <v>28</v>
      </c>
      <c r="B4">
        <v>6.05</v>
      </c>
      <c r="C4">
        <v>15.254200000000001</v>
      </c>
      <c r="D4">
        <v>0.46750000000000003</v>
      </c>
      <c r="E4">
        <v>0.30159999999999998</v>
      </c>
      <c r="F4">
        <v>4.0399999999999998E-2</v>
      </c>
      <c r="G4">
        <v>0.39179999999999998</v>
      </c>
      <c r="H4">
        <v>0.3105</v>
      </c>
      <c r="I4">
        <v>0.3054</v>
      </c>
      <c r="J4">
        <v>0.62250000000000005</v>
      </c>
      <c r="K4">
        <f t="shared" si="0"/>
        <v>0.34899999999999998</v>
      </c>
      <c r="L4">
        <v>0.432</v>
      </c>
    </row>
    <row r="5" spans="1:12" x14ac:dyDescent="0.2">
      <c r="A5" s="2" t="s">
        <v>40</v>
      </c>
      <c r="B5">
        <v>6.2874999999999996</v>
      </c>
      <c r="C5">
        <v>16.661000000000001</v>
      </c>
      <c r="D5">
        <v>0.46379999999999999</v>
      </c>
      <c r="E5">
        <v>0.30320000000000003</v>
      </c>
      <c r="F5">
        <v>3.5099999999999999E-2</v>
      </c>
      <c r="G5">
        <v>0.37580000000000002</v>
      </c>
      <c r="H5">
        <v>0.2717</v>
      </c>
      <c r="I5">
        <v>0.28720000000000001</v>
      </c>
      <c r="J5">
        <v>0.60199999999999998</v>
      </c>
      <c r="K5">
        <f t="shared" si="0"/>
        <v>0.33400000000000002</v>
      </c>
      <c r="L5">
        <v>0.42199999999999999</v>
      </c>
    </row>
    <row r="6" spans="1:12" x14ac:dyDescent="0.2">
      <c r="A6" s="2" t="s">
        <v>41</v>
      </c>
      <c r="B6">
        <v>5.6624999999999996</v>
      </c>
      <c r="C6">
        <v>6.7332000000000001</v>
      </c>
      <c r="D6">
        <v>0.46450000000000002</v>
      </c>
      <c r="E6">
        <v>0.29680000000000001</v>
      </c>
      <c r="F6">
        <v>3.6600000000000001E-2</v>
      </c>
      <c r="G6">
        <v>0.38940000000000002</v>
      </c>
      <c r="H6">
        <v>0.33460000000000001</v>
      </c>
      <c r="I6">
        <v>0.31569999999999998</v>
      </c>
      <c r="J6" s="2">
        <v>0.62</v>
      </c>
      <c r="K6">
        <f t="shared" si="0"/>
        <v>0.35099999999999998</v>
      </c>
      <c r="L6" s="2">
        <v>0.45200000000000001</v>
      </c>
    </row>
    <row r="7" spans="1:12" x14ac:dyDescent="0.2">
      <c r="A7" s="2" t="s">
        <v>21</v>
      </c>
      <c r="B7" s="2">
        <v>6.2187999999999999</v>
      </c>
      <c r="C7" s="2">
        <v>19.3992</v>
      </c>
      <c r="D7" s="2">
        <v>0.47499999999999998</v>
      </c>
      <c r="E7" s="2">
        <v>0.30780000000000002</v>
      </c>
      <c r="F7" s="2">
        <v>3.9399999999999998E-2</v>
      </c>
      <c r="G7" s="2">
        <v>0.40089999999999998</v>
      </c>
      <c r="H7" s="2">
        <v>0.34200000000000003</v>
      </c>
      <c r="I7" s="2">
        <v>0.30980000000000002</v>
      </c>
      <c r="J7">
        <v>0.62150000000000005</v>
      </c>
      <c r="K7">
        <f t="shared" si="0"/>
        <v>0.35699999999999998</v>
      </c>
      <c r="L7">
        <v>0.45</v>
      </c>
    </row>
    <row r="8" spans="1:12" x14ac:dyDescent="0.2">
      <c r="A8" s="2" t="s">
        <v>22</v>
      </c>
      <c r="B8" s="2">
        <v>6.2389999999999999</v>
      </c>
      <c r="C8" s="2">
        <v>22.2089</v>
      </c>
      <c r="D8" s="2">
        <v>0.48010000000000003</v>
      </c>
      <c r="E8" s="2">
        <v>0.29780000000000001</v>
      </c>
      <c r="F8" s="2">
        <v>3.9399999999999998E-2</v>
      </c>
      <c r="G8" s="2">
        <v>0.36919999999999997</v>
      </c>
      <c r="H8" s="2">
        <v>0.33829999999999999</v>
      </c>
      <c r="I8" s="2">
        <v>0.30930000000000002</v>
      </c>
      <c r="J8">
        <v>0.62250000000000005</v>
      </c>
      <c r="K8">
        <f t="shared" si="0"/>
        <v>0.35099999999999998</v>
      </c>
      <c r="L8">
        <v>0.442</v>
      </c>
    </row>
    <row r="9" spans="1:12" x14ac:dyDescent="0.2">
      <c r="A9" s="2" t="s">
        <v>26</v>
      </c>
      <c r="B9" s="2">
        <v>6.3311999999999999</v>
      </c>
      <c r="C9" s="2">
        <v>17.8367</v>
      </c>
      <c r="D9" s="2">
        <v>0.47199999999999998</v>
      </c>
      <c r="E9" s="2">
        <v>0.28549999999999998</v>
      </c>
      <c r="F9" s="2">
        <v>3.85E-2</v>
      </c>
      <c r="G9" s="2">
        <v>0.42249999999999999</v>
      </c>
      <c r="H9" s="2">
        <v>0.2994</v>
      </c>
      <c r="I9" s="2">
        <v>0.29930000000000001</v>
      </c>
      <c r="J9">
        <v>0.61099999999999999</v>
      </c>
      <c r="K9">
        <f t="shared" si="0"/>
        <v>0.34699999999999998</v>
      </c>
      <c r="L9">
        <v>0.40200000000000002</v>
      </c>
    </row>
    <row r="10" spans="1:12" x14ac:dyDescent="0.2">
      <c r="A10" s="2" t="s">
        <v>24</v>
      </c>
      <c r="B10" s="2">
        <v>6.5975000000000001</v>
      </c>
      <c r="C10" s="2">
        <v>38.017899999999997</v>
      </c>
      <c r="D10" s="2">
        <v>0.46970000000000001</v>
      </c>
      <c r="E10" s="2">
        <v>0.28889999999999999</v>
      </c>
      <c r="F10" s="2">
        <v>4.9200000000000001E-2</v>
      </c>
      <c r="G10" s="2">
        <v>0.41199999999999998</v>
      </c>
      <c r="H10" s="2">
        <v>0.32350000000000001</v>
      </c>
      <c r="I10" s="2">
        <v>0.30309999999999998</v>
      </c>
      <c r="J10">
        <v>0.64549999999999996</v>
      </c>
      <c r="K10">
        <f t="shared" si="0"/>
        <v>0.35599999999999998</v>
      </c>
      <c r="L10">
        <v>0.40400000000000003</v>
      </c>
    </row>
    <row r="11" spans="1:12" x14ac:dyDescent="0.2">
      <c r="A11" s="2" t="s">
        <v>47</v>
      </c>
      <c r="B11">
        <v>6.55</v>
      </c>
      <c r="C11">
        <v>27.2881</v>
      </c>
      <c r="D11">
        <v>0.4869</v>
      </c>
      <c r="E11">
        <v>0.28489999999999999</v>
      </c>
      <c r="F11">
        <v>4.9099999999999998E-2</v>
      </c>
      <c r="G11">
        <v>0.43280000000000002</v>
      </c>
      <c r="H11">
        <v>0.31979999999999997</v>
      </c>
      <c r="I11">
        <v>0.3216</v>
      </c>
      <c r="J11">
        <v>0.64449999999999996</v>
      </c>
      <c r="K11">
        <f t="shared" si="0"/>
        <v>0.36299999999999999</v>
      </c>
      <c r="L11">
        <v>0.49399999999999999</v>
      </c>
    </row>
    <row r="12" spans="1:12" x14ac:dyDescent="0.2">
      <c r="A12" s="2" t="s">
        <v>45</v>
      </c>
      <c r="B12">
        <v>6.54</v>
      </c>
      <c r="C12">
        <v>29.075700000000001</v>
      </c>
      <c r="D12">
        <v>0.4884</v>
      </c>
      <c r="E12">
        <v>0.2928</v>
      </c>
      <c r="F12">
        <v>7.6899999999999996E-2</v>
      </c>
      <c r="G12">
        <v>0.4355</v>
      </c>
      <c r="H12">
        <v>0.29759999999999998</v>
      </c>
      <c r="I12">
        <v>0.31209999999999999</v>
      </c>
      <c r="J12">
        <v>0.64200000000000002</v>
      </c>
      <c r="K12">
        <f t="shared" si="0"/>
        <v>0.36399999999999999</v>
      </c>
      <c r="L12" t="s">
        <v>46</v>
      </c>
    </row>
    <row r="13" spans="1:12" x14ac:dyDescent="0.2">
      <c r="A13" s="2" t="s">
        <v>48</v>
      </c>
      <c r="B13">
        <v>5.98</v>
      </c>
      <c r="C13">
        <v>22.928599999999999</v>
      </c>
      <c r="D13">
        <v>0.49459999999999998</v>
      </c>
      <c r="E13">
        <v>0.2979</v>
      </c>
      <c r="F13">
        <v>4.0800000000000003E-2</v>
      </c>
      <c r="G13">
        <v>0.42730000000000001</v>
      </c>
      <c r="H13">
        <v>0.30680000000000002</v>
      </c>
      <c r="I13">
        <v>0.32440000000000002</v>
      </c>
      <c r="J13">
        <v>0.65100000000000002</v>
      </c>
      <c r="K13">
        <f t="shared" si="0"/>
        <v>0.36299999999999999</v>
      </c>
      <c r="L13" t="s">
        <v>46</v>
      </c>
    </row>
    <row r="14" spans="1:12" x14ac:dyDescent="0.2">
      <c r="A14" s="2" t="s">
        <v>12</v>
      </c>
      <c r="B14" s="2">
        <v>6.5937999999999999</v>
      </c>
      <c r="C14" s="2">
        <v>39.362200000000001</v>
      </c>
      <c r="D14" s="2">
        <v>0.47049999999999997</v>
      </c>
      <c r="E14" s="2">
        <v>0.30809999999999998</v>
      </c>
      <c r="F14" s="2">
        <v>4.4900000000000002E-2</v>
      </c>
      <c r="G14" s="2">
        <v>0.38800000000000001</v>
      </c>
      <c r="H14" s="2">
        <v>0.38819999999999999</v>
      </c>
      <c r="I14" s="2">
        <v>0.3009</v>
      </c>
      <c r="J14">
        <v>0.64849999999999997</v>
      </c>
      <c r="K14">
        <f t="shared" si="0"/>
        <v>0.36399999999999999</v>
      </c>
      <c r="L14">
        <v>0.42</v>
      </c>
    </row>
    <row r="15" spans="1:12" x14ac:dyDescent="0.2">
      <c r="A15" s="2" t="s">
        <v>13</v>
      </c>
      <c r="B15" s="2">
        <v>6.7</v>
      </c>
      <c r="C15" s="2">
        <v>32.870199999999997</v>
      </c>
      <c r="D15" s="2">
        <v>0.47099999999999997</v>
      </c>
      <c r="E15" s="2">
        <v>0.30109999999999998</v>
      </c>
      <c r="F15" s="2">
        <v>4.7199999999999999E-2</v>
      </c>
      <c r="G15" s="2">
        <v>0.38650000000000001</v>
      </c>
      <c r="H15" s="2">
        <v>0.31240000000000001</v>
      </c>
      <c r="I15" s="2">
        <v>0.29859999999999998</v>
      </c>
      <c r="J15">
        <v>0.628</v>
      </c>
      <c r="K15">
        <f t="shared" si="0"/>
        <v>0.34899999999999998</v>
      </c>
      <c r="L15">
        <v>0.38600000000000001</v>
      </c>
    </row>
    <row r="16" spans="1:12" x14ac:dyDescent="0.2">
      <c r="A16" s="2" t="s">
        <v>10</v>
      </c>
      <c r="B16" s="2">
        <v>6.2187999999999999</v>
      </c>
      <c r="C16" s="2">
        <v>18.274999999999999</v>
      </c>
      <c r="D16" s="2">
        <v>0.46739999999999998</v>
      </c>
      <c r="E16" s="2">
        <v>0.29189999999999999</v>
      </c>
      <c r="F16" s="2">
        <v>3.8699999999999998E-2</v>
      </c>
      <c r="G16" s="2">
        <v>0.38790000000000002</v>
      </c>
      <c r="H16" s="2">
        <v>0.3604</v>
      </c>
      <c r="I16" s="2">
        <v>0.30969999999999998</v>
      </c>
      <c r="J16">
        <v>0.62</v>
      </c>
      <c r="K16">
        <f t="shared" si="0"/>
        <v>0.35399999999999998</v>
      </c>
      <c r="L16">
        <v>0.42599999999999999</v>
      </c>
    </row>
    <row r="17" spans="1:12" x14ac:dyDescent="0.2">
      <c r="A17" s="2" t="s">
        <v>11</v>
      </c>
      <c r="B17" s="2">
        <v>6.2249999999999996</v>
      </c>
      <c r="C17" s="2">
        <v>16.523900000000001</v>
      </c>
      <c r="D17" s="2">
        <v>0.46050000000000002</v>
      </c>
      <c r="E17" s="2">
        <v>0.27979999999999999</v>
      </c>
      <c r="F17" s="2">
        <v>3.7699999999999997E-2</v>
      </c>
      <c r="G17" s="2">
        <v>0.36009999999999998</v>
      </c>
      <c r="H17" s="2">
        <v>0.2828</v>
      </c>
      <c r="I17" s="2">
        <v>0.29039999999999999</v>
      </c>
      <c r="J17">
        <v>0.58199999999999996</v>
      </c>
      <c r="K17">
        <f t="shared" si="0"/>
        <v>0.32800000000000001</v>
      </c>
      <c r="L17">
        <v>0.41199999999999998</v>
      </c>
    </row>
    <row r="18" spans="1:12" x14ac:dyDescent="0.2">
      <c r="A18" s="2" t="s">
        <v>16</v>
      </c>
      <c r="B18" s="2">
        <v>5.55</v>
      </c>
      <c r="C18" s="2">
        <v>8.9120000000000008</v>
      </c>
      <c r="D18" s="2">
        <v>0.4909</v>
      </c>
      <c r="E18" s="2">
        <v>0.29459999999999997</v>
      </c>
      <c r="F18" s="2">
        <v>2.81E-2</v>
      </c>
      <c r="G18" s="2">
        <v>0.39069999999999999</v>
      </c>
      <c r="H18" s="2">
        <v>0.32719999999999999</v>
      </c>
      <c r="I18" s="2">
        <v>0.31230000000000002</v>
      </c>
      <c r="J18">
        <v>0.62549999999999994</v>
      </c>
      <c r="K18">
        <f t="shared" si="0"/>
        <v>0.35299999999999998</v>
      </c>
      <c r="L18">
        <v>0.47599999999999998</v>
      </c>
    </row>
    <row r="19" spans="1:12" x14ac:dyDescent="0.2">
      <c r="A19" s="2" t="s">
        <v>15</v>
      </c>
      <c r="B19" s="2">
        <v>6.2561999999999998</v>
      </c>
      <c r="C19" s="2">
        <v>21.121200000000002</v>
      </c>
      <c r="D19" s="2">
        <v>0.45829999999999999</v>
      </c>
      <c r="E19" s="2">
        <v>0.30349999999999999</v>
      </c>
      <c r="F19" s="2">
        <v>4.4900000000000002E-2</v>
      </c>
      <c r="G19" s="2">
        <v>0.37319999999999998</v>
      </c>
      <c r="H19" s="2">
        <v>0.3826</v>
      </c>
      <c r="I19" s="1">
        <v>0.32540000000000002</v>
      </c>
      <c r="J19">
        <v>0.65300000000000002</v>
      </c>
      <c r="K19">
        <f t="shared" si="0"/>
        <v>0.36299999999999999</v>
      </c>
      <c r="L19">
        <v>0.48</v>
      </c>
    </row>
    <row r="20" spans="1:12" x14ac:dyDescent="0.2">
      <c r="A20" s="2" t="s">
        <v>9</v>
      </c>
      <c r="B20" s="2">
        <v>6.2249999999999996</v>
      </c>
      <c r="C20" s="2">
        <v>24.9148</v>
      </c>
      <c r="D20" s="2">
        <v>0.4657</v>
      </c>
      <c r="E20" s="2">
        <v>0.29970000000000002</v>
      </c>
      <c r="F20" s="2">
        <v>4.0800000000000003E-2</v>
      </c>
      <c r="G20" s="2">
        <v>0.39439999999999997</v>
      </c>
      <c r="H20" s="2">
        <v>0.33829999999999999</v>
      </c>
      <c r="I20" s="2">
        <v>0.3085</v>
      </c>
      <c r="J20">
        <v>0.64549999999999996</v>
      </c>
      <c r="K20">
        <f t="shared" si="0"/>
        <v>0.35599999999999998</v>
      </c>
      <c r="L20">
        <v>0.37</v>
      </c>
    </row>
    <row r="21" spans="1:12" x14ac:dyDescent="0.2">
      <c r="A21" s="2" t="s">
        <v>29</v>
      </c>
      <c r="B21" s="2">
        <v>6.0312000000000001</v>
      </c>
      <c r="C21" s="2">
        <v>17.255700000000001</v>
      </c>
      <c r="D21" s="2">
        <v>0.48720000000000002</v>
      </c>
      <c r="E21" s="2">
        <v>0.29899999999999999</v>
      </c>
      <c r="F21" s="2">
        <v>2.93E-2</v>
      </c>
      <c r="G21" s="2">
        <v>0.42109999999999997</v>
      </c>
      <c r="H21" s="2">
        <v>0.29389999999999999</v>
      </c>
      <c r="I21" s="2">
        <v>0.3034</v>
      </c>
      <c r="J21">
        <v>0.61250000000000004</v>
      </c>
      <c r="K21">
        <f t="shared" si="0"/>
        <v>0.34899999999999998</v>
      </c>
      <c r="L21">
        <v>0.432</v>
      </c>
    </row>
    <row r="22" spans="1:12" x14ac:dyDescent="0.2">
      <c r="A22" s="2" t="s">
        <v>30</v>
      </c>
      <c r="B22" s="1">
        <v>6.8624999999999998</v>
      </c>
      <c r="C22" s="2">
        <v>40.997999999999998</v>
      </c>
      <c r="D22" s="2">
        <v>0.48070000000000002</v>
      </c>
      <c r="E22" s="2">
        <v>0.29320000000000002</v>
      </c>
      <c r="F22" s="2">
        <v>5.62E-2</v>
      </c>
      <c r="G22" s="2">
        <v>0.4027</v>
      </c>
      <c r="H22" s="2">
        <v>0.36780000000000002</v>
      </c>
      <c r="I22" s="2">
        <v>0.30380000000000001</v>
      </c>
      <c r="J22">
        <v>0.64500000000000002</v>
      </c>
      <c r="K22">
        <f t="shared" si="0"/>
        <v>0.36399999999999999</v>
      </c>
      <c r="L22">
        <v>0.40200000000000002</v>
      </c>
    </row>
    <row r="23" spans="1:12" x14ac:dyDescent="0.2">
      <c r="A23" s="2" t="s">
        <v>37</v>
      </c>
      <c r="B23">
        <v>6.8186999999999998</v>
      </c>
      <c r="C23">
        <v>39.930399999999999</v>
      </c>
      <c r="D23">
        <v>0.48060000000000003</v>
      </c>
      <c r="E23">
        <v>0.29310000000000003</v>
      </c>
      <c r="F23">
        <v>4.4699999999999997E-2</v>
      </c>
      <c r="G23">
        <v>0.38269999999999998</v>
      </c>
      <c r="H23">
        <v>0.37709999999999999</v>
      </c>
      <c r="I23">
        <v>0.31140000000000001</v>
      </c>
      <c r="J23">
        <v>0.65349999999999997</v>
      </c>
      <c r="K23">
        <f t="shared" si="0"/>
        <v>0.36299999999999999</v>
      </c>
      <c r="L23">
        <v>0.432</v>
      </c>
    </row>
    <row r="24" spans="1:12" x14ac:dyDescent="0.2">
      <c r="A24" s="2" t="s">
        <v>18</v>
      </c>
      <c r="B24">
        <v>6.6306000000000003</v>
      </c>
      <c r="C24">
        <v>34.633600000000001</v>
      </c>
      <c r="D24">
        <v>0.4612</v>
      </c>
      <c r="E24">
        <v>0.29370000000000002</v>
      </c>
      <c r="F24">
        <v>5.0999999999999997E-2</v>
      </c>
      <c r="G24">
        <v>0.3775</v>
      </c>
      <c r="H24">
        <v>0.3216</v>
      </c>
      <c r="I24">
        <v>0.30730000000000002</v>
      </c>
      <c r="J24">
        <v>0.65600000000000003</v>
      </c>
      <c r="K24">
        <f t="shared" si="0"/>
        <v>0.35299999999999998</v>
      </c>
      <c r="L24">
        <v>0.41</v>
      </c>
    </row>
    <row r="25" spans="1:12" x14ac:dyDescent="0.2">
      <c r="A25" s="2" t="s">
        <v>38</v>
      </c>
      <c r="B25">
        <v>6.4265999999999996</v>
      </c>
      <c r="C25">
        <v>18.5746</v>
      </c>
      <c r="D25">
        <v>0.47310000000000002</v>
      </c>
      <c r="E25">
        <v>0.27929999999999999</v>
      </c>
      <c r="F25">
        <v>4.5199999999999997E-2</v>
      </c>
      <c r="G25">
        <v>0.4078</v>
      </c>
      <c r="H25">
        <v>0.34010000000000001</v>
      </c>
      <c r="I25">
        <v>0.31609999999999999</v>
      </c>
      <c r="J25">
        <v>0.64100000000000001</v>
      </c>
      <c r="K25">
        <f t="shared" si="0"/>
        <v>0.35799999999999998</v>
      </c>
      <c r="L25">
        <v>0.42799999999999999</v>
      </c>
    </row>
    <row r="26" spans="1:12" x14ac:dyDescent="0.2">
      <c r="A26" s="2" t="s">
        <v>14</v>
      </c>
      <c r="B26" s="2">
        <v>6.2812000000000001</v>
      </c>
      <c r="C26" s="2">
        <v>17.188600000000001</v>
      </c>
      <c r="D26" s="2">
        <v>0.46510000000000001</v>
      </c>
      <c r="E26" s="2">
        <v>0.30590000000000001</v>
      </c>
      <c r="F26" s="2">
        <v>4.9500000000000002E-2</v>
      </c>
      <c r="G26" s="2">
        <v>0.3987</v>
      </c>
      <c r="H26" s="2">
        <v>0.31419999999999998</v>
      </c>
      <c r="I26" s="2">
        <v>0.3075</v>
      </c>
      <c r="J26">
        <v>0.59350000000000003</v>
      </c>
      <c r="K26">
        <f t="shared" si="0"/>
        <v>0.34799999999999998</v>
      </c>
      <c r="L26">
        <v>0.42199999999999999</v>
      </c>
    </row>
    <row r="27" spans="1:12" x14ac:dyDescent="0.2">
      <c r="A27" s="2" t="s">
        <v>17</v>
      </c>
      <c r="B27" s="3">
        <v>5.6688000000000001</v>
      </c>
      <c r="C27" s="3">
        <v>10.1699</v>
      </c>
      <c r="D27" s="3">
        <v>0.47939999999999999</v>
      </c>
      <c r="E27" s="3">
        <v>0.2979</v>
      </c>
      <c r="F27" s="3">
        <v>2.87E-2</v>
      </c>
      <c r="G27" s="3">
        <v>0.39600000000000002</v>
      </c>
      <c r="H27" s="3">
        <v>0.31419999999999998</v>
      </c>
      <c r="I27" s="3">
        <v>0.30559999999999998</v>
      </c>
      <c r="J27">
        <v>0.62450000000000006</v>
      </c>
      <c r="K27">
        <f t="shared" si="0"/>
        <v>0.34899999999999998</v>
      </c>
      <c r="L27">
        <v>0.47399999999999998</v>
      </c>
    </row>
    <row r="28" spans="1:12" x14ac:dyDescent="0.2">
      <c r="A28" t="s">
        <v>19</v>
      </c>
      <c r="B28">
        <v>6.5186999999999999</v>
      </c>
      <c r="C28">
        <v>21.031300000000002</v>
      </c>
      <c r="D28">
        <v>0.45839999999999997</v>
      </c>
      <c r="E28" s="2">
        <v>0.31819999999999998</v>
      </c>
      <c r="F28">
        <v>4.7E-2</v>
      </c>
      <c r="G28">
        <v>0.38929999999999998</v>
      </c>
      <c r="H28" s="1">
        <v>0.4214</v>
      </c>
      <c r="I28">
        <v>0.32290000000000002</v>
      </c>
      <c r="J28">
        <v>0.65600000000000003</v>
      </c>
      <c r="K28">
        <f t="shared" si="0"/>
        <v>0.373</v>
      </c>
      <c r="L28">
        <v>0.48799999999999999</v>
      </c>
    </row>
    <row r="29" spans="1:12" x14ac:dyDescent="0.2">
      <c r="A29" s="2" t="s">
        <v>20</v>
      </c>
      <c r="B29" s="2">
        <v>6.3875000000000002</v>
      </c>
      <c r="C29" s="2">
        <v>27.380500000000001</v>
      </c>
      <c r="D29" s="2">
        <v>0.46460000000000001</v>
      </c>
      <c r="E29" s="2">
        <v>0.31090000000000001</v>
      </c>
      <c r="F29" s="2">
        <v>3.7199999999999997E-2</v>
      </c>
      <c r="G29" s="2">
        <v>0.35599999999999998</v>
      </c>
      <c r="H29" s="2">
        <v>0.37709999999999999</v>
      </c>
      <c r="I29" s="2">
        <v>0.32479999999999998</v>
      </c>
      <c r="J29">
        <v>0.65300000000000002</v>
      </c>
      <c r="K29">
        <f t="shared" si="0"/>
        <v>0.36099999999999999</v>
      </c>
      <c r="L29">
        <v>0.498</v>
      </c>
    </row>
    <row r="30" spans="1:12" x14ac:dyDescent="0.2">
      <c r="A30" s="2" t="s">
        <v>27</v>
      </c>
      <c r="B30">
        <v>6.3250000000000002</v>
      </c>
      <c r="C30">
        <v>19.5105</v>
      </c>
      <c r="D30">
        <v>0.47960000000000003</v>
      </c>
      <c r="E30">
        <v>0.27910000000000001</v>
      </c>
      <c r="F30">
        <v>4.0500000000000001E-2</v>
      </c>
      <c r="G30">
        <v>0.4012</v>
      </c>
      <c r="H30">
        <v>0.33090000000000003</v>
      </c>
      <c r="I30">
        <v>0.3049</v>
      </c>
      <c r="J30">
        <v>0.63449999999999995</v>
      </c>
      <c r="K30">
        <f t="shared" si="0"/>
        <v>0.35299999999999998</v>
      </c>
      <c r="L30">
        <v>0.43</v>
      </c>
    </row>
    <row r="31" spans="1:12" x14ac:dyDescent="0.2">
      <c r="A31" s="2" t="s">
        <v>25</v>
      </c>
      <c r="B31">
        <v>6.5063000000000004</v>
      </c>
      <c r="C31" s="1">
        <v>41.671799999999998</v>
      </c>
      <c r="D31">
        <v>0.47899999999999998</v>
      </c>
      <c r="E31">
        <v>0.29399999999999998</v>
      </c>
      <c r="F31">
        <v>5.0900000000000001E-2</v>
      </c>
      <c r="G31">
        <v>0.39179999999999998</v>
      </c>
      <c r="H31" s="2">
        <v>0.39369999999999999</v>
      </c>
      <c r="I31">
        <v>0.3</v>
      </c>
      <c r="J31" s="2">
        <v>0.65700000000000003</v>
      </c>
      <c r="K31">
        <f t="shared" si="0"/>
        <v>0.36699999999999999</v>
      </c>
      <c r="L31">
        <v>0.41399999999999998</v>
      </c>
    </row>
    <row r="32" spans="1:12" x14ac:dyDescent="0.2">
      <c r="A32" s="2" t="s">
        <v>44</v>
      </c>
      <c r="B32">
        <v>6.7187999999999999</v>
      </c>
      <c r="C32">
        <v>40.649700000000003</v>
      </c>
      <c r="D32">
        <v>0.49230000000000002</v>
      </c>
      <c r="E32">
        <v>0.30740000000000001</v>
      </c>
      <c r="F32">
        <v>4.99E-2</v>
      </c>
      <c r="G32">
        <v>0.40670000000000001</v>
      </c>
      <c r="H32">
        <v>0.3715</v>
      </c>
      <c r="I32">
        <v>0.3266</v>
      </c>
      <c r="J32">
        <v>0.66049999999999998</v>
      </c>
      <c r="K32" s="1">
        <f t="shared" si="0"/>
        <v>0.374</v>
      </c>
      <c r="L32">
        <v>0.432</v>
      </c>
    </row>
    <row r="33" spans="1:14" x14ac:dyDescent="0.2">
      <c r="A33" s="2" t="s">
        <v>49</v>
      </c>
      <c r="B33">
        <v>6.7</v>
      </c>
      <c r="C33">
        <v>31.46</v>
      </c>
      <c r="D33" s="1">
        <v>0.495</v>
      </c>
      <c r="E33">
        <v>0.29899999999999999</v>
      </c>
      <c r="F33">
        <v>5.8999999999999997E-2</v>
      </c>
      <c r="G33">
        <v>0.39700000000000002</v>
      </c>
      <c r="H33">
        <v>0.24</v>
      </c>
      <c r="I33">
        <v>0.309</v>
      </c>
      <c r="J33" s="1">
        <v>0.66700000000000004</v>
      </c>
      <c r="K33">
        <f t="shared" si="0"/>
        <v>0.35199999999999998</v>
      </c>
      <c r="L33">
        <v>3.7999999999999999E-2</v>
      </c>
    </row>
    <row r="34" spans="1:14" x14ac:dyDescent="0.2">
      <c r="A34" s="2" t="s">
        <v>35</v>
      </c>
      <c r="B34">
        <v>6.1</v>
      </c>
      <c r="C34">
        <v>18.63</v>
      </c>
      <c r="D34">
        <v>0.48699999999999999</v>
      </c>
      <c r="E34">
        <v>0.30020000000000002</v>
      </c>
      <c r="F34" s="1">
        <v>9.1999999999999998E-2</v>
      </c>
      <c r="G34" s="1">
        <v>0.42899999999999999</v>
      </c>
      <c r="H34" s="2">
        <v>0.28799999999999998</v>
      </c>
      <c r="I34" s="2">
        <v>0.32100000000000001</v>
      </c>
      <c r="J34" s="2">
        <v>0.65449999999999997</v>
      </c>
      <c r="K34">
        <f t="shared" si="0"/>
        <v>0.36699999999999999</v>
      </c>
      <c r="L34" s="1">
        <v>0.53800000000000003</v>
      </c>
    </row>
    <row r="35" spans="1:14" x14ac:dyDescent="0.2">
      <c r="A35" s="2" t="s">
        <v>52</v>
      </c>
      <c r="B35">
        <v>6.05</v>
      </c>
      <c r="C35">
        <v>13.444900000000001</v>
      </c>
      <c r="D35">
        <v>0.49270000000000003</v>
      </c>
      <c r="E35">
        <v>0.30819999999999997</v>
      </c>
      <c r="F35">
        <v>4.1599999999999998E-2</v>
      </c>
      <c r="G35">
        <v>0.38790000000000002</v>
      </c>
      <c r="H35">
        <v>0.28470000000000001</v>
      </c>
      <c r="I35">
        <v>0.31640000000000001</v>
      </c>
      <c r="J35">
        <v>0.60299999999999998</v>
      </c>
      <c r="K35">
        <f t="shared" si="0"/>
        <v>0.34799999999999998</v>
      </c>
      <c r="L35" t="s">
        <v>46</v>
      </c>
    </row>
    <row r="36" spans="1:14" x14ac:dyDescent="0.2">
      <c r="A36" s="2" t="s">
        <v>53</v>
      </c>
      <c r="B36">
        <v>6.05</v>
      </c>
      <c r="C36">
        <v>25.141300000000001</v>
      </c>
      <c r="D36">
        <v>0.47360000000000002</v>
      </c>
      <c r="E36">
        <v>0.2828</v>
      </c>
      <c r="F36">
        <v>3.9300000000000002E-2</v>
      </c>
      <c r="G36">
        <v>0.375</v>
      </c>
      <c r="H36">
        <v>0.25690000000000002</v>
      </c>
      <c r="I36">
        <v>0.29320000000000002</v>
      </c>
      <c r="J36">
        <v>0.57399999999999995</v>
      </c>
      <c r="K36">
        <f t="shared" si="0"/>
        <v>0.32800000000000001</v>
      </c>
      <c r="L36" t="s">
        <v>46</v>
      </c>
    </row>
    <row r="37" spans="1:14" x14ac:dyDescent="0.2">
      <c r="A37" s="2" t="s">
        <v>54</v>
      </c>
      <c r="B37">
        <v>5.0199999999999996</v>
      </c>
      <c r="C37">
        <v>4.13</v>
      </c>
      <c r="D37">
        <v>0.48499999999999999</v>
      </c>
      <c r="E37" s="1">
        <v>0.32</v>
      </c>
      <c r="F37">
        <v>4.5999999999999999E-2</v>
      </c>
      <c r="G37">
        <v>0.39200000000000002</v>
      </c>
      <c r="H37">
        <v>0.26400000000000001</v>
      </c>
      <c r="I37">
        <v>0.32</v>
      </c>
      <c r="J37">
        <v>0.63</v>
      </c>
      <c r="K37">
        <f t="shared" si="0"/>
        <v>0.35099999999999998</v>
      </c>
      <c r="L37">
        <v>6.0000000000000001E-3</v>
      </c>
    </row>
    <row r="38" spans="1:14" x14ac:dyDescent="0.2">
      <c r="A38" s="2" t="s">
        <v>60</v>
      </c>
      <c r="B38">
        <v>6.7149999999999999</v>
      </c>
      <c r="C38">
        <v>41.139099999999999</v>
      </c>
      <c r="D38">
        <v>0.48149999999999998</v>
      </c>
      <c r="E38">
        <v>0.28399999999999997</v>
      </c>
      <c r="F38">
        <v>5.8400000000000001E-2</v>
      </c>
      <c r="G38">
        <v>0.37859999999999999</v>
      </c>
      <c r="H38">
        <v>0.36969999999999997</v>
      </c>
      <c r="I38">
        <v>0.30590000000000001</v>
      </c>
      <c r="J38">
        <v>0.64</v>
      </c>
      <c r="K38">
        <f t="shared" si="0"/>
        <v>0.36</v>
      </c>
    </row>
    <row r="39" spans="1:14" x14ac:dyDescent="0.2">
      <c r="A39" s="2" t="s">
        <v>62</v>
      </c>
      <c r="B39" s="7">
        <v>6.5750000000000002</v>
      </c>
      <c r="C39">
        <v>40.432099999999998</v>
      </c>
      <c r="D39">
        <v>0.48830000000000001</v>
      </c>
      <c r="E39">
        <v>0.3014</v>
      </c>
      <c r="F39">
        <v>4.4699999999999997E-2</v>
      </c>
      <c r="G39">
        <v>0.39979999999999999</v>
      </c>
      <c r="H39">
        <v>0.31979999999999997</v>
      </c>
      <c r="I39">
        <v>0.31909999999999999</v>
      </c>
      <c r="J39">
        <v>0.64849999999999997</v>
      </c>
      <c r="K39">
        <f t="shared" si="0"/>
        <v>0.36</v>
      </c>
      <c r="L39">
        <v>0.39400000000000002</v>
      </c>
    </row>
    <row r="40" spans="1:14" x14ac:dyDescent="0.2">
      <c r="A40" s="2" t="s">
        <v>63</v>
      </c>
      <c r="B40" s="7">
        <v>6.7438000000000002</v>
      </c>
      <c r="C40">
        <v>40.412999999999997</v>
      </c>
      <c r="D40">
        <v>0.48230000000000001</v>
      </c>
      <c r="E40">
        <v>0.31</v>
      </c>
      <c r="F40">
        <v>6.9800000000000001E-2</v>
      </c>
      <c r="G40">
        <v>0.39090000000000003</v>
      </c>
      <c r="H40">
        <v>0.36599999999999999</v>
      </c>
      <c r="I40">
        <v>0.3236</v>
      </c>
      <c r="J40">
        <v>0.65900000000000003</v>
      </c>
      <c r="K40">
        <f t="shared" si="0"/>
        <v>0.372</v>
      </c>
      <c r="L40">
        <v>0.42</v>
      </c>
    </row>
    <row r="41" spans="1:14" x14ac:dyDescent="0.2">
      <c r="A41" s="2" t="s">
        <v>64</v>
      </c>
      <c r="B41" s="7">
        <v>6.7061999999999999</v>
      </c>
      <c r="C41">
        <v>37.246400000000001</v>
      </c>
      <c r="D41">
        <v>0.4859</v>
      </c>
      <c r="E41">
        <v>0.29099999999999998</v>
      </c>
      <c r="F41">
        <v>6.4500000000000002E-2</v>
      </c>
      <c r="G41">
        <v>0.37190000000000001</v>
      </c>
      <c r="H41">
        <v>0.3327</v>
      </c>
      <c r="I41">
        <v>0.3216</v>
      </c>
      <c r="J41">
        <v>0.66600000000000004</v>
      </c>
      <c r="K41">
        <f t="shared" si="0"/>
        <v>0.36199999999999999</v>
      </c>
      <c r="L41">
        <v>0.40400000000000003</v>
      </c>
    </row>
    <row r="42" spans="1:14" x14ac:dyDescent="0.2">
      <c r="A42" s="2" t="s">
        <v>68</v>
      </c>
      <c r="C42">
        <v>38.1</v>
      </c>
      <c r="D42">
        <v>0.55900000000000005</v>
      </c>
      <c r="E42">
        <v>0.14199999999999999</v>
      </c>
      <c r="F42">
        <v>0.307</v>
      </c>
      <c r="G42">
        <v>0.17599999999999999</v>
      </c>
      <c r="H42">
        <v>0.86699999999999999</v>
      </c>
      <c r="I42">
        <v>0.47799999999999998</v>
      </c>
      <c r="M42" t="s">
        <v>69</v>
      </c>
    </row>
    <row r="43" spans="1:14" x14ac:dyDescent="0.2">
      <c r="A43" s="2" t="s">
        <v>67</v>
      </c>
      <c r="C43">
        <v>38.1</v>
      </c>
      <c r="D43">
        <v>0.59899999999999998</v>
      </c>
      <c r="E43">
        <v>0.20899999999999999</v>
      </c>
      <c r="F43">
        <v>0.46100000000000002</v>
      </c>
      <c r="G43">
        <v>0.191</v>
      </c>
      <c r="H43">
        <v>0.71499999999999997</v>
      </c>
      <c r="I43">
        <v>0.54100000000000004</v>
      </c>
      <c r="M43" t="s">
        <v>69</v>
      </c>
    </row>
    <row r="44" spans="1:14" x14ac:dyDescent="0.2">
      <c r="A44" t="s">
        <v>66</v>
      </c>
      <c r="D44">
        <v>0.56499999999999995</v>
      </c>
      <c r="E44">
        <v>0.105</v>
      </c>
      <c r="F44">
        <v>2.3E-2</v>
      </c>
      <c r="G44">
        <v>0.156</v>
      </c>
      <c r="H44">
        <v>0.89900000000000002</v>
      </c>
      <c r="I44">
        <v>0.48099999999999998</v>
      </c>
      <c r="M44" t="s">
        <v>69</v>
      </c>
    </row>
    <row r="45" spans="1:14" x14ac:dyDescent="0.2">
      <c r="A45" s="2" t="s">
        <v>67</v>
      </c>
      <c r="B45">
        <v>9.35</v>
      </c>
      <c r="E45">
        <v>0.49</v>
      </c>
      <c r="F45">
        <v>0.83</v>
      </c>
      <c r="H45">
        <v>0.84099999999999997</v>
      </c>
      <c r="I45">
        <v>0.71099999999999997</v>
      </c>
      <c r="M45" t="s">
        <v>100</v>
      </c>
    </row>
    <row r="46" spans="1:14" x14ac:dyDescent="0.2">
      <c r="A46" t="s">
        <v>66</v>
      </c>
      <c r="E46">
        <v>0.505</v>
      </c>
      <c r="F46">
        <v>0.77</v>
      </c>
      <c r="H46">
        <v>0.92100000000000004</v>
      </c>
      <c r="I46">
        <v>0.68899999999999995</v>
      </c>
      <c r="M46" t="s">
        <v>100</v>
      </c>
      <c r="N46" t="s">
        <v>99</v>
      </c>
    </row>
    <row r="47" spans="1:14" x14ac:dyDescent="0.2">
      <c r="A47" s="2" t="s">
        <v>68</v>
      </c>
      <c r="B47">
        <v>8.7899999999999991</v>
      </c>
      <c r="E47">
        <v>0.46700000000000003</v>
      </c>
      <c r="F47">
        <v>0.68</v>
      </c>
      <c r="H47">
        <v>0.83599999999999997</v>
      </c>
      <c r="I47">
        <v>0.66400000000000003</v>
      </c>
      <c r="M47" t="s">
        <v>100</v>
      </c>
    </row>
  </sheetData>
  <sortState xmlns:xlrd2="http://schemas.microsoft.com/office/spreadsheetml/2017/richdata2" ref="A2:L41">
    <sortCondition ref="A1:A4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F22F-BB78-AE4E-9CE2-3A84E046EB82}">
  <dimension ref="A1:K3"/>
  <sheetViews>
    <sheetView workbookViewId="0">
      <selection activeCell="K15" sqref="K15"/>
    </sheetView>
  </sheetViews>
  <sheetFormatPr baseColWidth="10" defaultRowHeight="16" x14ac:dyDescent="0.2"/>
  <cols>
    <col min="1" max="1" width="19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43</v>
      </c>
      <c r="K1" s="1" t="s">
        <v>61</v>
      </c>
    </row>
    <row r="2" spans="1:11" x14ac:dyDescent="0.2">
      <c r="A2" s="2" t="s">
        <v>60</v>
      </c>
      <c r="B2">
        <v>0.67149999999999999</v>
      </c>
      <c r="C2">
        <v>0.41139100000000001</v>
      </c>
      <c r="D2">
        <v>0.48149999999999998</v>
      </c>
      <c r="E2">
        <v>0.28399999999999997</v>
      </c>
      <c r="F2">
        <v>5.8400000000000001E-2</v>
      </c>
      <c r="G2">
        <v>0.37859999999999999</v>
      </c>
      <c r="H2">
        <v>0.36969999999999997</v>
      </c>
      <c r="I2">
        <v>0.30590000000000001</v>
      </c>
      <c r="J2">
        <v>0.64</v>
      </c>
      <c r="K2">
        <f>ROUND(AVERAGE(B2:J2), 3)</f>
        <v>0.4</v>
      </c>
    </row>
    <row r="3" spans="1:11" x14ac:dyDescent="0.2">
      <c r="A3" s="2" t="s">
        <v>25</v>
      </c>
      <c r="B3">
        <v>0.65063000000000004</v>
      </c>
      <c r="C3" s="1">
        <v>0.41671799999999998</v>
      </c>
      <c r="D3">
        <v>0.47899999999999998</v>
      </c>
      <c r="E3">
        <v>0.29399999999999998</v>
      </c>
      <c r="F3">
        <v>5.0900000000000001E-2</v>
      </c>
      <c r="G3">
        <v>0.39179999999999998</v>
      </c>
      <c r="H3" s="2">
        <v>0.39369999999999999</v>
      </c>
      <c r="I3">
        <v>0.3</v>
      </c>
      <c r="J3" s="2">
        <v>0.65700000000000003</v>
      </c>
      <c r="K3">
        <f>ROUND(AVERAGE(B3:J3), 3)</f>
        <v>0.40400000000000003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0B69-1754-234B-80C2-FC08A101DE1F}">
  <dimension ref="A1:B4"/>
  <sheetViews>
    <sheetView workbookViewId="0">
      <selection activeCell="A2" sqref="A2"/>
    </sheetView>
  </sheetViews>
  <sheetFormatPr baseColWidth="10" defaultRowHeight="16" x14ac:dyDescent="0.2"/>
  <cols>
    <col min="1" max="1" width="31.33203125" customWidth="1"/>
  </cols>
  <sheetData>
    <row r="1" spans="1:2" x14ac:dyDescent="0.2">
      <c r="A1" s="1" t="s">
        <v>56</v>
      </c>
      <c r="B1" s="1" t="s">
        <v>57</v>
      </c>
    </row>
    <row r="2" spans="1:2" x14ac:dyDescent="0.2">
      <c r="A2" t="s">
        <v>59</v>
      </c>
      <c r="B2" s="6">
        <v>246750</v>
      </c>
    </row>
    <row r="3" spans="1:2" x14ac:dyDescent="0.2">
      <c r="A3" t="s">
        <v>58</v>
      </c>
      <c r="B3" s="6">
        <v>99800</v>
      </c>
    </row>
    <row r="4" spans="1:2" x14ac:dyDescent="0.2">
      <c r="A4" t="s">
        <v>65</v>
      </c>
      <c r="B4" s="6">
        <v>20000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E3D1-98E0-D848-A4A1-D1A3170F5770}">
  <dimension ref="A1:L7"/>
  <sheetViews>
    <sheetView workbookViewId="0">
      <selection activeCell="J1" sqref="A1:J7"/>
    </sheetView>
  </sheetViews>
  <sheetFormatPr baseColWidth="10" defaultRowHeight="16" x14ac:dyDescent="0.2"/>
  <cols>
    <col min="1" max="1" width="22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43</v>
      </c>
      <c r="K1" s="1" t="s">
        <v>31</v>
      </c>
      <c r="L1" s="1" t="s">
        <v>42</v>
      </c>
    </row>
    <row r="2" spans="1:12" x14ac:dyDescent="0.2">
      <c r="A2" s="2" t="s">
        <v>30</v>
      </c>
      <c r="B2" s="1">
        <v>6.86</v>
      </c>
      <c r="C2" s="1">
        <v>40.997999999999998</v>
      </c>
      <c r="D2" s="2">
        <v>48.07</v>
      </c>
      <c r="E2" s="2">
        <v>29.32</v>
      </c>
      <c r="F2" s="1">
        <v>5.62</v>
      </c>
      <c r="G2" s="2">
        <v>40.270000000000003</v>
      </c>
      <c r="H2" s="2">
        <v>36.78</v>
      </c>
      <c r="I2" s="2">
        <v>30.38</v>
      </c>
      <c r="J2">
        <v>64.5</v>
      </c>
      <c r="K2">
        <f t="shared" ref="K2:K7" si="0">ROUND(AVERAGE(D2:J2),3)</f>
        <v>36.42</v>
      </c>
      <c r="L2">
        <v>0.40200000000000002</v>
      </c>
    </row>
    <row r="3" spans="1:12" x14ac:dyDescent="0.2">
      <c r="A3" s="2" t="s">
        <v>15</v>
      </c>
      <c r="B3" s="2">
        <v>6.26</v>
      </c>
      <c r="C3" s="2">
        <v>21.121200000000002</v>
      </c>
      <c r="D3" s="2">
        <v>45.83</v>
      </c>
      <c r="E3" s="2">
        <v>30.35</v>
      </c>
      <c r="F3" s="2">
        <v>4.49</v>
      </c>
      <c r="G3" s="2">
        <v>37.32</v>
      </c>
      <c r="H3" s="1">
        <v>38.26</v>
      </c>
      <c r="I3" s="1">
        <v>32.54</v>
      </c>
      <c r="J3">
        <v>65.3</v>
      </c>
      <c r="K3">
        <f t="shared" si="0"/>
        <v>36.298999999999999</v>
      </c>
      <c r="L3">
        <v>0.48</v>
      </c>
    </row>
    <row r="4" spans="1:12" x14ac:dyDescent="0.2">
      <c r="A4" s="2" t="s">
        <v>9</v>
      </c>
      <c r="B4" s="2">
        <v>6.23</v>
      </c>
      <c r="C4" s="2">
        <v>24.9148</v>
      </c>
      <c r="D4" s="2">
        <v>46.57</v>
      </c>
      <c r="E4" s="2">
        <v>29.97</v>
      </c>
      <c r="F4" s="2">
        <v>4.08</v>
      </c>
      <c r="G4" s="2">
        <v>39.44</v>
      </c>
      <c r="H4" s="2">
        <v>33.83</v>
      </c>
      <c r="I4" s="2">
        <v>30.85</v>
      </c>
      <c r="J4" s="1">
        <v>64.599999999999994</v>
      </c>
      <c r="K4">
        <f t="shared" si="0"/>
        <v>35.619999999999997</v>
      </c>
      <c r="L4">
        <v>0.37</v>
      </c>
    </row>
    <row r="5" spans="1:12" x14ac:dyDescent="0.2">
      <c r="A5" s="2" t="s">
        <v>29</v>
      </c>
      <c r="B5" s="2">
        <v>6.03</v>
      </c>
      <c r="C5" s="2">
        <v>17.255700000000001</v>
      </c>
      <c r="D5" s="2">
        <v>48.72</v>
      </c>
      <c r="E5" s="2">
        <v>29.9</v>
      </c>
      <c r="F5" s="2">
        <v>2.93</v>
      </c>
      <c r="G5" s="1">
        <v>42.11</v>
      </c>
      <c r="H5" s="2">
        <v>29.39</v>
      </c>
      <c r="I5" s="2">
        <v>30.34</v>
      </c>
      <c r="J5">
        <v>61.3</v>
      </c>
      <c r="K5">
        <f t="shared" si="0"/>
        <v>34.956000000000003</v>
      </c>
      <c r="L5">
        <v>0.432</v>
      </c>
    </row>
    <row r="6" spans="1:12" x14ac:dyDescent="0.2">
      <c r="A6" s="2" t="s">
        <v>52</v>
      </c>
      <c r="B6">
        <v>6.05</v>
      </c>
      <c r="C6">
        <v>13.444900000000001</v>
      </c>
      <c r="D6" s="1">
        <v>49.27</v>
      </c>
      <c r="E6" s="1">
        <v>30.82</v>
      </c>
      <c r="F6">
        <v>4.16</v>
      </c>
      <c r="G6">
        <v>38.79</v>
      </c>
      <c r="H6">
        <v>28.47</v>
      </c>
      <c r="I6">
        <v>31.64</v>
      </c>
      <c r="J6">
        <v>60.3</v>
      </c>
      <c r="K6">
        <f t="shared" si="0"/>
        <v>34.779000000000003</v>
      </c>
      <c r="L6" t="s">
        <v>46</v>
      </c>
    </row>
    <row r="7" spans="1:12" x14ac:dyDescent="0.2">
      <c r="A7" s="2" t="s">
        <v>53</v>
      </c>
      <c r="B7">
        <v>6.05</v>
      </c>
      <c r="C7">
        <v>25.141300000000001</v>
      </c>
      <c r="D7">
        <v>47.36</v>
      </c>
      <c r="E7">
        <v>28.28</v>
      </c>
      <c r="F7">
        <v>3.93</v>
      </c>
      <c r="G7">
        <v>37.5</v>
      </c>
      <c r="H7">
        <v>25.69</v>
      </c>
      <c r="I7">
        <v>29.32</v>
      </c>
      <c r="J7">
        <v>57.4</v>
      </c>
      <c r="K7">
        <f t="shared" si="0"/>
        <v>32.783000000000001</v>
      </c>
      <c r="L7" t="s">
        <v>46</v>
      </c>
    </row>
  </sheetData>
  <sortState xmlns:xlrd2="http://schemas.microsoft.com/office/spreadsheetml/2017/richdata2" ref="A2:L7">
    <sortCondition descending="1" ref="K1:K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CC65-210C-F547-8A8D-518019DF71EB}">
  <dimension ref="A1:L4"/>
  <sheetViews>
    <sheetView workbookViewId="0">
      <selection activeCell="L5" sqref="L5"/>
    </sheetView>
  </sheetViews>
  <sheetFormatPr baseColWidth="10" defaultRowHeight="16" x14ac:dyDescent="0.2"/>
  <cols>
    <col min="1" max="1" width="24.3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43</v>
      </c>
      <c r="L1" s="1" t="s">
        <v>42</v>
      </c>
    </row>
    <row r="2" spans="1:12" x14ac:dyDescent="0.2">
      <c r="A2" s="4" t="s">
        <v>32</v>
      </c>
      <c r="B2" s="4">
        <v>7.2</v>
      </c>
      <c r="C2" s="4">
        <v>30.8446</v>
      </c>
      <c r="D2" s="4">
        <v>0.51400000000000001</v>
      </c>
      <c r="E2" s="5">
        <v>0.32600000000000001</v>
      </c>
      <c r="F2" s="4">
        <v>0.11459999999999999</v>
      </c>
      <c r="G2" s="4">
        <v>0.40250000000000002</v>
      </c>
      <c r="H2" s="5">
        <v>0.4214</v>
      </c>
      <c r="I2" s="4">
        <v>0.37959999999999999</v>
      </c>
      <c r="J2">
        <f>ROUND(AVERAGE(D2:I2),3)</f>
        <v>0.36</v>
      </c>
      <c r="K2" s="4">
        <v>0.73499999999999999</v>
      </c>
      <c r="L2" s="4">
        <v>0.55400000000000005</v>
      </c>
    </row>
    <row r="3" spans="1:12" x14ac:dyDescent="0.2">
      <c r="A3" s="2" t="s">
        <v>34</v>
      </c>
      <c r="B3">
        <v>6.71</v>
      </c>
      <c r="C3">
        <v>16.14</v>
      </c>
      <c r="D3">
        <v>0.51929999999999998</v>
      </c>
      <c r="E3">
        <v>0.31169999999999998</v>
      </c>
      <c r="F3">
        <v>0.13100000000000001</v>
      </c>
      <c r="G3">
        <v>0.45</v>
      </c>
      <c r="H3" s="2">
        <v>0.35799999999999998</v>
      </c>
      <c r="I3" s="1">
        <v>0.38200000000000001</v>
      </c>
      <c r="J3">
        <f>ROUND(AVERAGE(D3:I3),3)</f>
        <v>0.35899999999999999</v>
      </c>
      <c r="K3">
        <v>0.71</v>
      </c>
      <c r="L3" s="1">
        <v>0.58799999999999997</v>
      </c>
    </row>
    <row r="4" spans="1:12" x14ac:dyDescent="0.2">
      <c r="A4" t="s">
        <v>51</v>
      </c>
      <c r="B4" s="1">
        <v>7.4</v>
      </c>
      <c r="C4" s="1">
        <v>53.187899999999999</v>
      </c>
      <c r="D4" s="1">
        <v>0.52510000000000001</v>
      </c>
      <c r="E4">
        <v>0.31040000000000001</v>
      </c>
      <c r="F4" s="1">
        <v>0.14219999999999999</v>
      </c>
      <c r="G4" s="1">
        <v>0.41880000000000001</v>
      </c>
      <c r="H4">
        <v>0.41399999999999998</v>
      </c>
      <c r="I4">
        <v>0.37969999999999998</v>
      </c>
      <c r="J4">
        <f>ROUND(AVERAGE(D4:I4),3)</f>
        <v>0.36499999999999999</v>
      </c>
      <c r="K4" s="1">
        <v>0.75900000000000001</v>
      </c>
      <c r="L4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2512-527B-1345-B85E-D51F04D1E660}">
  <dimension ref="A1:L5"/>
  <sheetViews>
    <sheetView workbookViewId="0">
      <selection activeCell="J12" sqref="J12"/>
    </sheetView>
  </sheetViews>
  <sheetFormatPr baseColWidth="10" defaultRowHeight="16" x14ac:dyDescent="0.2"/>
  <cols>
    <col min="1" max="1" width="24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43</v>
      </c>
      <c r="K1" s="1" t="s">
        <v>31</v>
      </c>
      <c r="L1" s="1" t="s">
        <v>42</v>
      </c>
    </row>
    <row r="2" spans="1:12" x14ac:dyDescent="0.2">
      <c r="A2" s="4" t="s">
        <v>32</v>
      </c>
      <c r="B2" s="4">
        <v>7.2</v>
      </c>
      <c r="C2" s="4">
        <v>30.8446</v>
      </c>
      <c r="D2" s="4">
        <v>0.51400000000000001</v>
      </c>
      <c r="E2" s="4">
        <v>0.32600000000000001</v>
      </c>
      <c r="F2" s="4">
        <v>0.11459999999999999</v>
      </c>
      <c r="G2" s="4">
        <v>0.40250000000000002</v>
      </c>
      <c r="H2" s="4">
        <v>0.4214</v>
      </c>
      <c r="I2" s="4">
        <v>0.37959999999999999</v>
      </c>
      <c r="J2" s="4">
        <v>0.73499999999999999</v>
      </c>
      <c r="K2">
        <f>ROUND(AVERAGE(D2:J2),3)</f>
        <v>0.41299999999999998</v>
      </c>
      <c r="L2" s="4">
        <v>0.55400000000000005</v>
      </c>
    </row>
    <row r="3" spans="1:12" x14ac:dyDescent="0.2">
      <c r="A3" s="4" t="s">
        <v>33</v>
      </c>
      <c r="B3" s="4">
        <v>7.1749999999999998</v>
      </c>
      <c r="C3" s="4">
        <v>33.141599999999997</v>
      </c>
      <c r="D3" s="5">
        <v>0.55479999999999996</v>
      </c>
      <c r="E3" s="5">
        <v>0.32929999999999998</v>
      </c>
      <c r="F3" s="5">
        <v>0.19059999999999999</v>
      </c>
      <c r="G3" s="5">
        <v>0.44750000000000001</v>
      </c>
      <c r="H3" s="5">
        <v>0.42330000000000001</v>
      </c>
      <c r="I3" s="5">
        <v>0.40229999999999999</v>
      </c>
      <c r="J3" t="s">
        <v>46</v>
      </c>
      <c r="K3">
        <f>ROUND(AVERAGE(D3:J3),3)</f>
        <v>0.39100000000000001</v>
      </c>
      <c r="L3" t="s">
        <v>46</v>
      </c>
    </row>
    <row r="4" spans="1:12" x14ac:dyDescent="0.2">
      <c r="A4" s="2" t="s">
        <v>36</v>
      </c>
      <c r="B4" s="1">
        <v>7.48</v>
      </c>
      <c r="C4">
        <v>46.48</v>
      </c>
      <c r="D4">
        <v>0.49</v>
      </c>
      <c r="E4">
        <v>0.308</v>
      </c>
      <c r="F4">
        <v>0.16600000000000001</v>
      </c>
      <c r="G4">
        <v>0.41799999999999998</v>
      </c>
      <c r="H4" s="2">
        <v>0.57099999999999995</v>
      </c>
      <c r="I4" s="2">
        <v>0.32400000000000001</v>
      </c>
      <c r="J4">
        <v>0.71799999999999997</v>
      </c>
      <c r="K4">
        <f>ROUND(AVERAGE(D4:J4),3)</f>
        <v>0.42799999999999999</v>
      </c>
      <c r="L4">
        <v>0.496</v>
      </c>
    </row>
    <row r="5" spans="1:12" x14ac:dyDescent="0.2">
      <c r="A5" t="s">
        <v>50</v>
      </c>
      <c r="B5">
        <v>6.5374999999999996</v>
      </c>
      <c r="C5">
        <v>18.7471</v>
      </c>
      <c r="D5">
        <v>0.53139999999999998</v>
      </c>
      <c r="E5">
        <v>0.29859999999999998</v>
      </c>
      <c r="F5">
        <v>6.4699999999999994E-2</v>
      </c>
      <c r="G5">
        <v>0.44219999999999998</v>
      </c>
      <c r="H5">
        <v>0.29020000000000001</v>
      </c>
      <c r="I5">
        <v>0.32229999999999998</v>
      </c>
      <c r="J5">
        <v>0.71899999999999997</v>
      </c>
      <c r="K5">
        <f>ROUND(AVERAGE(D5:J5),3)</f>
        <v>0.38100000000000001</v>
      </c>
      <c r="L5">
        <v>0.50600000000000001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BEF7-E740-1F41-9919-103928502359}">
  <dimension ref="A1:C13"/>
  <sheetViews>
    <sheetView workbookViewId="0">
      <selection activeCell="C2" sqref="C2"/>
    </sheetView>
  </sheetViews>
  <sheetFormatPr baseColWidth="10" defaultRowHeight="16" x14ac:dyDescent="0.2"/>
  <cols>
    <col min="1" max="1" width="8" customWidth="1"/>
  </cols>
  <sheetData>
    <row r="1" spans="1:3" x14ac:dyDescent="0.2">
      <c r="A1" s="1" t="s">
        <v>136</v>
      </c>
      <c r="B1" s="1" t="s">
        <v>139</v>
      </c>
      <c r="C1" s="12" t="s">
        <v>140</v>
      </c>
    </row>
    <row r="2" spans="1:3" x14ac:dyDescent="0.2">
      <c r="A2" s="2" t="s">
        <v>135</v>
      </c>
      <c r="B2" s="13">
        <v>100</v>
      </c>
      <c r="C2">
        <v>0.35099999999999998</v>
      </c>
    </row>
    <row r="3" spans="1:3" x14ac:dyDescent="0.2">
      <c r="A3" t="s">
        <v>134</v>
      </c>
      <c r="B3" s="13">
        <v>100</v>
      </c>
      <c r="C3">
        <v>0.35699999999999998</v>
      </c>
    </row>
    <row r="4" spans="1:3" x14ac:dyDescent="0.2">
      <c r="A4" t="s">
        <v>137</v>
      </c>
      <c r="B4" s="13">
        <v>100</v>
      </c>
      <c r="C4">
        <v>0.35099999999999998</v>
      </c>
    </row>
    <row r="5" spans="1:3" x14ac:dyDescent="0.2">
      <c r="A5" t="s">
        <v>138</v>
      </c>
      <c r="B5" s="13">
        <v>100</v>
      </c>
      <c r="C5">
        <v>0.35599999999999998</v>
      </c>
    </row>
    <row r="6" spans="1:3" x14ac:dyDescent="0.2">
      <c r="A6" s="2" t="s">
        <v>135</v>
      </c>
      <c r="B6" s="6">
        <v>250</v>
      </c>
      <c r="C6">
        <v>0.35299999999999998</v>
      </c>
    </row>
    <row r="7" spans="1:3" x14ac:dyDescent="0.2">
      <c r="A7" t="s">
        <v>134</v>
      </c>
      <c r="B7" s="6">
        <v>250</v>
      </c>
      <c r="C7">
        <v>0.36299999999999999</v>
      </c>
    </row>
    <row r="8" spans="1:3" x14ac:dyDescent="0.2">
      <c r="A8" t="s">
        <v>137</v>
      </c>
      <c r="B8" s="6">
        <v>250</v>
      </c>
      <c r="C8">
        <v>0.35599999999999998</v>
      </c>
    </row>
    <row r="9" spans="1:3" x14ac:dyDescent="0.2">
      <c r="A9" t="s">
        <v>138</v>
      </c>
      <c r="B9" s="6">
        <v>250</v>
      </c>
      <c r="C9">
        <v>0.36399999999999999</v>
      </c>
    </row>
    <row r="10" spans="1:3" x14ac:dyDescent="0.2">
      <c r="A10" s="2" t="s">
        <v>135</v>
      </c>
      <c r="B10" s="6">
        <v>500</v>
      </c>
      <c r="C10">
        <v>0.34899999999999998</v>
      </c>
    </row>
    <row r="11" spans="1:3" x14ac:dyDescent="0.2">
      <c r="A11" t="s">
        <v>134</v>
      </c>
      <c r="B11" s="6">
        <v>500</v>
      </c>
      <c r="C11">
        <v>0.373</v>
      </c>
    </row>
    <row r="12" spans="1:3" x14ac:dyDescent="0.2">
      <c r="A12" t="s">
        <v>137</v>
      </c>
      <c r="B12" s="6">
        <v>500</v>
      </c>
      <c r="C12">
        <v>0.36099999999999999</v>
      </c>
    </row>
    <row r="13" spans="1:3" x14ac:dyDescent="0.2">
      <c r="A13" t="s">
        <v>138</v>
      </c>
      <c r="B13" s="6">
        <v>500</v>
      </c>
      <c r="C13">
        <v>0.36699999999999999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9A9F-23A6-9747-9404-77982FB27068}">
  <dimension ref="A1:K5"/>
  <sheetViews>
    <sheetView workbookViewId="0">
      <selection activeCell="A13" sqref="A13"/>
    </sheetView>
  </sheetViews>
  <sheetFormatPr baseColWidth="10" defaultRowHeight="16" x14ac:dyDescent="0.2"/>
  <cols>
    <col min="1" max="1" width="18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43</v>
      </c>
      <c r="K1" s="1" t="s">
        <v>31</v>
      </c>
    </row>
    <row r="2" spans="1:11" x14ac:dyDescent="0.2">
      <c r="A2" s="2" t="s">
        <v>37</v>
      </c>
      <c r="B2">
        <v>6.8186999999999998</v>
      </c>
      <c r="C2">
        <v>39.930399999999999</v>
      </c>
      <c r="D2">
        <v>0.48060000000000003</v>
      </c>
      <c r="E2">
        <v>0.29310000000000003</v>
      </c>
      <c r="F2">
        <v>4.4699999999999997E-2</v>
      </c>
      <c r="G2">
        <v>0.38269999999999998</v>
      </c>
      <c r="H2">
        <v>0.37709999999999999</v>
      </c>
      <c r="I2">
        <v>0.31140000000000001</v>
      </c>
      <c r="J2">
        <v>0.65349999999999997</v>
      </c>
      <c r="K2">
        <f t="shared" ref="K2:K5" si="0">ROUND(AVERAGE(D2:J2),3)</f>
        <v>0.36299999999999999</v>
      </c>
    </row>
    <row r="3" spans="1:11" x14ac:dyDescent="0.2">
      <c r="A3" s="2" t="s">
        <v>18</v>
      </c>
      <c r="B3">
        <v>6.6306000000000003</v>
      </c>
      <c r="C3">
        <v>34.633600000000001</v>
      </c>
      <c r="D3">
        <v>0.4612</v>
      </c>
      <c r="E3">
        <v>0.29370000000000002</v>
      </c>
      <c r="F3">
        <v>5.0999999999999997E-2</v>
      </c>
      <c r="G3">
        <v>0.3775</v>
      </c>
      <c r="H3">
        <v>0.3216</v>
      </c>
      <c r="I3">
        <v>0.30730000000000002</v>
      </c>
      <c r="J3">
        <v>0.65600000000000003</v>
      </c>
      <c r="K3">
        <f t="shared" si="0"/>
        <v>0.35299999999999998</v>
      </c>
    </row>
    <row r="4" spans="1:11" x14ac:dyDescent="0.2">
      <c r="A4" s="2" t="s">
        <v>38</v>
      </c>
      <c r="B4">
        <v>6.4265999999999996</v>
      </c>
      <c r="C4">
        <v>18.5746</v>
      </c>
      <c r="D4">
        <v>0.47310000000000002</v>
      </c>
      <c r="E4">
        <v>0.27929999999999999</v>
      </c>
      <c r="F4">
        <v>4.5199999999999997E-2</v>
      </c>
      <c r="G4">
        <v>0.4078</v>
      </c>
      <c r="H4">
        <v>0.34010000000000001</v>
      </c>
      <c r="I4">
        <v>0.31609999999999999</v>
      </c>
      <c r="J4">
        <v>0.64100000000000001</v>
      </c>
      <c r="K4">
        <f t="shared" si="0"/>
        <v>0.35799999999999998</v>
      </c>
    </row>
    <row r="5" spans="1:11" x14ac:dyDescent="0.2">
      <c r="A5" s="2" t="s">
        <v>14</v>
      </c>
      <c r="B5" s="2">
        <v>6.2812000000000001</v>
      </c>
      <c r="C5" s="2">
        <v>17.188600000000001</v>
      </c>
      <c r="D5" s="2">
        <v>0.46510000000000001</v>
      </c>
      <c r="E5" s="2">
        <v>0.30590000000000001</v>
      </c>
      <c r="F5" s="2">
        <v>4.9500000000000002E-2</v>
      </c>
      <c r="G5" s="2">
        <v>0.3987</v>
      </c>
      <c r="H5" s="2">
        <v>0.31419999999999998</v>
      </c>
      <c r="I5" s="2">
        <v>0.3075</v>
      </c>
      <c r="J5">
        <v>0.59350000000000003</v>
      </c>
      <c r="K5">
        <f t="shared" si="0"/>
        <v>0.34799999999999998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8CC1-952C-F04A-B821-7392985834FC}">
  <dimension ref="A1:L9"/>
  <sheetViews>
    <sheetView workbookViewId="0">
      <selection activeCell="K9" sqref="A1:K9"/>
    </sheetView>
  </sheetViews>
  <sheetFormatPr baseColWidth="10" defaultRowHeight="16" x14ac:dyDescent="0.2"/>
  <cols>
    <col min="1" max="1" width="29.5" customWidth="1"/>
  </cols>
  <sheetData>
    <row r="1" spans="1:12" x14ac:dyDescent="0.2">
      <c r="A1" s="1" t="s">
        <v>0</v>
      </c>
      <c r="B1" s="1" t="s">
        <v>1</v>
      </c>
      <c r="C1" s="1" t="s">
        <v>133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43</v>
      </c>
      <c r="K1" s="1" t="s">
        <v>61</v>
      </c>
      <c r="L1" s="1"/>
    </row>
    <row r="2" spans="1:12" x14ac:dyDescent="0.2">
      <c r="A2" s="2" t="s">
        <v>103</v>
      </c>
      <c r="B2" s="2">
        <v>6.2561999999999998</v>
      </c>
      <c r="C2" s="2">
        <v>21.121200000000002</v>
      </c>
      <c r="D2" s="2">
        <v>0.45829999999999999</v>
      </c>
      <c r="E2" s="2">
        <v>0.30349999999999999</v>
      </c>
      <c r="F2" s="2">
        <v>4.4900000000000002E-2</v>
      </c>
      <c r="G2" s="2">
        <v>0.37319999999999998</v>
      </c>
      <c r="H2" s="2">
        <v>0.3826</v>
      </c>
      <c r="I2">
        <v>0.32540000000000002</v>
      </c>
      <c r="J2">
        <v>0.65300000000000002</v>
      </c>
      <c r="K2">
        <f t="shared" ref="K2:K9" si="0">ROUND(AVERAGE(D2:J2),3)</f>
        <v>0.36299999999999999</v>
      </c>
    </row>
    <row r="3" spans="1:12" x14ac:dyDescent="0.2">
      <c r="A3" t="s">
        <v>102</v>
      </c>
      <c r="B3" s="2">
        <v>6.0312000000000001</v>
      </c>
      <c r="C3" s="2">
        <v>17.255700000000001</v>
      </c>
      <c r="D3" s="2">
        <v>0.48720000000000002</v>
      </c>
      <c r="E3" s="2">
        <v>0.29899999999999999</v>
      </c>
      <c r="F3" s="2">
        <v>2.93E-2</v>
      </c>
      <c r="G3" s="2">
        <v>0.42109999999999997</v>
      </c>
      <c r="H3" s="2">
        <v>0.29389999999999999</v>
      </c>
      <c r="I3" s="2">
        <v>0.3034</v>
      </c>
      <c r="J3">
        <v>0.61250000000000004</v>
      </c>
      <c r="K3">
        <f t="shared" si="0"/>
        <v>0.34899999999999998</v>
      </c>
    </row>
    <row r="4" spans="1:12" x14ac:dyDescent="0.2">
      <c r="A4" t="s">
        <v>129</v>
      </c>
      <c r="B4" s="2">
        <v>6.2249999999999996</v>
      </c>
      <c r="C4" s="2">
        <v>24.9148</v>
      </c>
      <c r="D4" s="2">
        <v>0.4657</v>
      </c>
      <c r="E4" s="2">
        <v>0.29970000000000002</v>
      </c>
      <c r="F4" s="2">
        <v>4.0800000000000003E-2</v>
      </c>
      <c r="G4" s="2">
        <v>0.39439999999999997</v>
      </c>
      <c r="H4" s="2">
        <v>0.33829999999999999</v>
      </c>
      <c r="I4" s="2">
        <v>0.3085</v>
      </c>
      <c r="J4">
        <v>0.64549999999999996</v>
      </c>
      <c r="K4">
        <f t="shared" si="0"/>
        <v>0.35599999999999998</v>
      </c>
    </row>
    <row r="5" spans="1:12" x14ac:dyDescent="0.2">
      <c r="A5" t="s">
        <v>127</v>
      </c>
      <c r="B5">
        <v>6.51</v>
      </c>
      <c r="C5">
        <v>15.87</v>
      </c>
      <c r="D5">
        <v>0.51</v>
      </c>
      <c r="E5">
        <v>0.29199999999999998</v>
      </c>
      <c r="F5">
        <v>0.16700000000000001</v>
      </c>
      <c r="G5">
        <v>0.432</v>
      </c>
      <c r="H5">
        <v>0.35099999999999998</v>
      </c>
      <c r="I5">
        <v>0.39200000000000002</v>
      </c>
      <c r="J5">
        <v>0.61199999999999999</v>
      </c>
      <c r="K5">
        <f t="shared" si="0"/>
        <v>0.39400000000000002</v>
      </c>
    </row>
    <row r="6" spans="1:12" x14ac:dyDescent="0.2">
      <c r="A6" t="s">
        <v>128</v>
      </c>
      <c r="B6">
        <v>6.69</v>
      </c>
      <c r="C6">
        <v>27.09</v>
      </c>
      <c r="D6">
        <v>0.54</v>
      </c>
      <c r="E6">
        <v>0.31</v>
      </c>
      <c r="F6">
        <v>0.188</v>
      </c>
      <c r="G6">
        <v>0.44700000000000001</v>
      </c>
      <c r="H6">
        <v>0.40300000000000002</v>
      </c>
      <c r="I6">
        <v>0.42099999999999999</v>
      </c>
      <c r="J6">
        <v>0.69099999999999995</v>
      </c>
      <c r="K6">
        <f t="shared" si="0"/>
        <v>0.42899999999999999</v>
      </c>
    </row>
    <row r="7" spans="1:12" x14ac:dyDescent="0.2">
      <c r="A7" t="s">
        <v>130</v>
      </c>
      <c r="B7">
        <v>7.25</v>
      </c>
      <c r="C7">
        <v>36.68</v>
      </c>
      <c r="D7">
        <v>0.54400000000000004</v>
      </c>
      <c r="E7">
        <v>0.316</v>
      </c>
      <c r="F7">
        <v>0.20899999999999999</v>
      </c>
      <c r="G7">
        <v>0.42699999999999999</v>
      </c>
      <c r="H7">
        <v>0.34</v>
      </c>
      <c r="I7">
        <v>0.42599999999999999</v>
      </c>
      <c r="J7">
        <v>0.64900000000000002</v>
      </c>
      <c r="K7">
        <f t="shared" si="0"/>
        <v>0.41599999999999998</v>
      </c>
    </row>
    <row r="8" spans="1:12" x14ac:dyDescent="0.2">
      <c r="A8" t="s">
        <v>131</v>
      </c>
      <c r="B8">
        <v>7.17</v>
      </c>
      <c r="C8">
        <v>33.14</v>
      </c>
      <c r="D8">
        <v>0.55400000000000005</v>
      </c>
      <c r="E8">
        <v>0.32900000000000001</v>
      </c>
      <c r="F8">
        <v>0.191</v>
      </c>
      <c r="G8">
        <v>0.44800000000000001</v>
      </c>
      <c r="H8">
        <v>0.42299999999999999</v>
      </c>
      <c r="I8">
        <v>0.40200000000000002</v>
      </c>
      <c r="J8">
        <v>0.73399999999999999</v>
      </c>
      <c r="K8">
        <f t="shared" si="0"/>
        <v>0.44</v>
      </c>
    </row>
    <row r="9" spans="1:12" x14ac:dyDescent="0.2">
      <c r="A9" t="s">
        <v>132</v>
      </c>
      <c r="B9">
        <v>7.2</v>
      </c>
      <c r="C9">
        <v>30.84</v>
      </c>
      <c r="D9">
        <v>0.51400000000000001</v>
      </c>
      <c r="E9">
        <v>0.32600000000000001</v>
      </c>
      <c r="F9">
        <v>0.115</v>
      </c>
      <c r="G9">
        <v>0.40300000000000002</v>
      </c>
      <c r="H9">
        <v>0.42099999999999999</v>
      </c>
      <c r="I9">
        <v>0.38</v>
      </c>
      <c r="J9">
        <v>0.73499999999999999</v>
      </c>
      <c r="K9">
        <f t="shared" si="0"/>
        <v>0.41299999999999998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00D0-3BD3-B140-8068-0CF8332B7AA8}">
  <dimension ref="A1:G5"/>
  <sheetViews>
    <sheetView workbookViewId="0">
      <selection activeCell="F11" sqref="F11"/>
    </sheetView>
  </sheetViews>
  <sheetFormatPr baseColWidth="10" defaultRowHeight="16" x14ac:dyDescent="0.2"/>
  <cols>
    <col min="1" max="1" width="18.5" customWidth="1"/>
    <col min="6" max="6" width="12.33203125" customWidth="1"/>
  </cols>
  <sheetData>
    <row r="1" spans="1:7" x14ac:dyDescent="0.2">
      <c r="A1" s="1" t="s">
        <v>101</v>
      </c>
      <c r="B1" s="1" t="s">
        <v>1</v>
      </c>
      <c r="C1" s="1" t="s">
        <v>109</v>
      </c>
      <c r="D1" s="1" t="s">
        <v>108</v>
      </c>
      <c r="E1" s="1" t="s">
        <v>111</v>
      </c>
      <c r="F1" s="1" t="s">
        <v>110</v>
      </c>
      <c r="G1" s="1" t="s">
        <v>107</v>
      </c>
    </row>
    <row r="2" spans="1:7" x14ac:dyDescent="0.2">
      <c r="A2" t="s">
        <v>103</v>
      </c>
      <c r="B2">
        <v>6.38</v>
      </c>
      <c r="C2" t="s">
        <v>106</v>
      </c>
      <c r="D2">
        <f>18/80 * 100</f>
        <v>22.5</v>
      </c>
      <c r="E2">
        <f>7/80*100</f>
        <v>8.75</v>
      </c>
      <c r="F2">
        <f>12/80*100</f>
        <v>15</v>
      </c>
      <c r="G2" t="s">
        <v>106</v>
      </c>
    </row>
    <row r="3" spans="1:7" ht="17" x14ac:dyDescent="0.25">
      <c r="A3" t="s">
        <v>102</v>
      </c>
      <c r="B3">
        <v>6.72</v>
      </c>
      <c r="C3" s="11">
        <f>32/80 * 100</f>
        <v>40</v>
      </c>
      <c r="D3" t="s">
        <v>106</v>
      </c>
      <c r="E3" s="11">
        <f>13/80*100</f>
        <v>16.25</v>
      </c>
      <c r="F3" s="11">
        <f>11/80*100</f>
        <v>13.750000000000002</v>
      </c>
      <c r="G3" t="s">
        <v>106</v>
      </c>
    </row>
    <row r="4" spans="1:7" ht="17" x14ac:dyDescent="0.25">
      <c r="A4" t="s">
        <v>105</v>
      </c>
      <c r="B4">
        <v>7.64</v>
      </c>
      <c r="C4">
        <f>42/80 * 100</f>
        <v>52.5</v>
      </c>
      <c r="D4" s="11">
        <f>31/80 * 100</f>
        <v>38.75</v>
      </c>
      <c r="E4" t="s">
        <v>106</v>
      </c>
      <c r="F4">
        <f>17/80*100</f>
        <v>21.25</v>
      </c>
      <c r="G4">
        <v>5</v>
      </c>
    </row>
    <row r="5" spans="1:7" x14ac:dyDescent="0.2">
      <c r="A5" t="s">
        <v>104</v>
      </c>
      <c r="B5">
        <v>7.83</v>
      </c>
      <c r="C5">
        <f>49/80 * 100</f>
        <v>61.250000000000007</v>
      </c>
      <c r="D5">
        <f>35/80*100</f>
        <v>43.75</v>
      </c>
      <c r="E5">
        <f>20/80*100</f>
        <v>25</v>
      </c>
      <c r="F5" t="s">
        <v>106</v>
      </c>
      <c r="G5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2645-004B-BF49-9468-58B39A3800B5}">
  <dimension ref="A1:L24"/>
  <sheetViews>
    <sheetView workbookViewId="0">
      <selection activeCell="C29" sqref="C29"/>
    </sheetView>
  </sheetViews>
  <sheetFormatPr baseColWidth="10" defaultRowHeight="16" x14ac:dyDescent="0.2"/>
  <cols>
    <col min="1" max="1" width="16" customWidth="1"/>
    <col min="4" max="4" width="10.83203125" customWidth="1"/>
  </cols>
  <sheetData>
    <row r="1" spans="1:12" x14ac:dyDescent="0.2">
      <c r="A1" s="1" t="s">
        <v>0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</row>
    <row r="2" spans="1:12" x14ac:dyDescent="0.2">
      <c r="A2" t="s">
        <v>112</v>
      </c>
      <c r="B2">
        <v>741</v>
      </c>
      <c r="C2">
        <v>53</v>
      </c>
      <c r="D2">
        <v>83</v>
      </c>
      <c r="E2">
        <v>230</v>
      </c>
      <c r="F2">
        <v>24</v>
      </c>
      <c r="G2">
        <v>0</v>
      </c>
      <c r="H2">
        <v>135</v>
      </c>
      <c r="I2">
        <v>26</v>
      </c>
      <c r="J2">
        <v>1217</v>
      </c>
      <c r="K2">
        <v>6492</v>
      </c>
    </row>
    <row r="3" spans="1:12" x14ac:dyDescent="0.2">
      <c r="A3" t="s">
        <v>113</v>
      </c>
      <c r="B3">
        <v>406</v>
      </c>
      <c r="C3">
        <v>38</v>
      </c>
      <c r="D3">
        <v>76</v>
      </c>
      <c r="E3">
        <v>116</v>
      </c>
      <c r="F3">
        <v>30</v>
      </c>
      <c r="G3">
        <v>38</v>
      </c>
      <c r="H3">
        <v>22</v>
      </c>
      <c r="I3">
        <v>4</v>
      </c>
      <c r="J3">
        <v>1222</v>
      </c>
      <c r="K3">
        <v>6411</v>
      </c>
    </row>
    <row r="4" spans="1:12" x14ac:dyDescent="0.2">
      <c r="A4" t="s">
        <v>103</v>
      </c>
      <c r="B4">
        <v>331</v>
      </c>
      <c r="C4">
        <v>34</v>
      </c>
      <c r="D4">
        <v>75</v>
      </c>
      <c r="E4">
        <v>109</v>
      </c>
      <c r="F4">
        <v>27</v>
      </c>
      <c r="G4">
        <v>13</v>
      </c>
      <c r="H4">
        <v>32</v>
      </c>
      <c r="I4">
        <v>3</v>
      </c>
      <c r="J4">
        <v>1210</v>
      </c>
      <c r="K4">
        <v>6207</v>
      </c>
    </row>
    <row r="5" spans="1:12" x14ac:dyDescent="0.2">
      <c r="A5" t="s">
        <v>102</v>
      </c>
      <c r="B5">
        <v>808</v>
      </c>
      <c r="C5">
        <v>60</v>
      </c>
      <c r="D5">
        <v>77</v>
      </c>
      <c r="E5">
        <v>260</v>
      </c>
      <c r="F5">
        <v>20</v>
      </c>
      <c r="G5">
        <v>0</v>
      </c>
      <c r="H5">
        <v>149</v>
      </c>
      <c r="I5">
        <v>33</v>
      </c>
      <c r="J5">
        <v>1237</v>
      </c>
      <c r="K5">
        <v>6585</v>
      </c>
    </row>
    <row r="6" spans="1:12" x14ac:dyDescent="0.2">
      <c r="A6" t="s">
        <v>124</v>
      </c>
      <c r="B6">
        <f>ROUND(B4/B3, 3)</f>
        <v>0.81499999999999995</v>
      </c>
      <c r="C6">
        <f t="shared" ref="C6:K6" si="0">ROUND(C4/C3, 3)</f>
        <v>0.89500000000000002</v>
      </c>
      <c r="D6">
        <f t="shared" si="0"/>
        <v>0.98699999999999999</v>
      </c>
      <c r="E6">
        <f t="shared" si="0"/>
        <v>0.94</v>
      </c>
      <c r="F6">
        <f t="shared" si="0"/>
        <v>0.9</v>
      </c>
      <c r="G6">
        <f t="shared" si="0"/>
        <v>0.34200000000000003</v>
      </c>
      <c r="H6">
        <f t="shared" si="0"/>
        <v>1.4550000000000001</v>
      </c>
      <c r="I6">
        <f t="shared" si="0"/>
        <v>0.75</v>
      </c>
      <c r="J6">
        <f t="shared" si="0"/>
        <v>0.99</v>
      </c>
      <c r="K6">
        <f t="shared" si="0"/>
        <v>0.96799999999999997</v>
      </c>
      <c r="L6">
        <f>AVERAGE(B6:K6)</f>
        <v>0.9042</v>
      </c>
    </row>
    <row r="7" spans="1:12" x14ac:dyDescent="0.2">
      <c r="A7" t="s">
        <v>125</v>
      </c>
      <c r="B7">
        <f>ROUND(B5/B2, 3)</f>
        <v>1.0900000000000001</v>
      </c>
      <c r="C7">
        <f t="shared" ref="C7:K7" si="1">ROUND(C5/C2, 3)</f>
        <v>1.1319999999999999</v>
      </c>
      <c r="D7">
        <f t="shared" si="1"/>
        <v>0.92800000000000005</v>
      </c>
      <c r="E7">
        <f t="shared" si="1"/>
        <v>1.1299999999999999</v>
      </c>
      <c r="F7">
        <f t="shared" si="1"/>
        <v>0.83299999999999996</v>
      </c>
      <c r="G7">
        <v>1</v>
      </c>
      <c r="H7">
        <f t="shared" si="1"/>
        <v>1.1040000000000001</v>
      </c>
      <c r="I7">
        <f t="shared" si="1"/>
        <v>1.2689999999999999</v>
      </c>
      <c r="J7">
        <f t="shared" si="1"/>
        <v>1.016</v>
      </c>
      <c r="K7">
        <f t="shared" si="1"/>
        <v>1.014</v>
      </c>
      <c r="L7">
        <f>AVERAGE(B7:K7)</f>
        <v>1.0515999999999999</v>
      </c>
    </row>
    <row r="8" spans="1:12" x14ac:dyDescent="0.2">
      <c r="A8" t="s">
        <v>126</v>
      </c>
      <c r="B8">
        <f>ROUND(B5/B4,3)</f>
        <v>2.4409999999999998</v>
      </c>
      <c r="C8">
        <f t="shared" ref="C8:K8" si="2">ROUND(C5/C4,3)</f>
        <v>1.7649999999999999</v>
      </c>
      <c r="D8">
        <f t="shared" si="2"/>
        <v>1.0269999999999999</v>
      </c>
      <c r="E8">
        <f t="shared" si="2"/>
        <v>2.3849999999999998</v>
      </c>
      <c r="F8">
        <f t="shared" si="2"/>
        <v>0.74099999999999999</v>
      </c>
      <c r="G8">
        <f t="shared" si="2"/>
        <v>0</v>
      </c>
      <c r="H8">
        <f t="shared" si="2"/>
        <v>4.6559999999999997</v>
      </c>
      <c r="I8">
        <f t="shared" si="2"/>
        <v>11</v>
      </c>
      <c r="J8">
        <f t="shared" si="2"/>
        <v>1.022</v>
      </c>
      <c r="K8">
        <f t="shared" si="2"/>
        <v>1.0609999999999999</v>
      </c>
      <c r="L8">
        <f>AVERAGE(B8:K8)</f>
        <v>2.6097999999999999</v>
      </c>
    </row>
    <row r="10" spans="1:12" ht="17" x14ac:dyDescent="0.25">
      <c r="C10" s="11"/>
    </row>
    <row r="11" spans="1:12" ht="17" x14ac:dyDescent="0.25">
      <c r="C11" s="11"/>
    </row>
    <row r="12" spans="1:12" ht="17" x14ac:dyDescent="0.25">
      <c r="C12" s="11"/>
    </row>
    <row r="13" spans="1:12" ht="17" x14ac:dyDescent="0.25">
      <c r="C13" s="11"/>
    </row>
    <row r="14" spans="1:12" ht="17" x14ac:dyDescent="0.25">
      <c r="C14" s="11"/>
    </row>
    <row r="15" spans="1:12" ht="17" x14ac:dyDescent="0.25">
      <c r="C15" s="11"/>
    </row>
    <row r="16" spans="1:12" ht="17" x14ac:dyDescent="0.25">
      <c r="C16" s="11"/>
    </row>
    <row r="17" spans="3:3" ht="17" x14ac:dyDescent="0.25">
      <c r="C17" s="11"/>
    </row>
    <row r="18" spans="3:3" ht="17" x14ac:dyDescent="0.25">
      <c r="C18" s="11"/>
    </row>
    <row r="19" spans="3:3" ht="17" x14ac:dyDescent="0.25">
      <c r="C19" s="11"/>
    </row>
    <row r="21" spans="3:3" ht="17" x14ac:dyDescent="0.25">
      <c r="C21" s="11"/>
    </row>
    <row r="22" spans="3:3" ht="17" x14ac:dyDescent="0.25">
      <c r="C22" s="11"/>
    </row>
    <row r="23" spans="3:3" ht="17" x14ac:dyDescent="0.25">
      <c r="C23" s="11"/>
    </row>
    <row r="24" spans="3:3" ht="17" x14ac:dyDescent="0.25">
      <c r="C2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86C-7D8C-FA47-97D4-17ADB4124673}">
  <dimension ref="A1:B23"/>
  <sheetViews>
    <sheetView workbookViewId="0">
      <selection activeCell="A24" sqref="A24"/>
    </sheetView>
  </sheetViews>
  <sheetFormatPr baseColWidth="10" defaultRowHeight="16" x14ac:dyDescent="0.2"/>
  <cols>
    <col min="1" max="1" width="19.6640625" customWidth="1"/>
    <col min="2" max="2" width="14.33203125" customWidth="1"/>
  </cols>
  <sheetData>
    <row r="1" spans="1:2" x14ac:dyDescent="0.2">
      <c r="A1" s="10" t="s">
        <v>71</v>
      </c>
      <c r="B1" s="10" t="s">
        <v>72</v>
      </c>
    </row>
    <row r="2" spans="1:2" x14ac:dyDescent="0.2">
      <c r="A2" s="9" t="s">
        <v>73</v>
      </c>
      <c r="B2" t="s">
        <v>74</v>
      </c>
    </row>
    <row r="3" spans="1:2" x14ac:dyDescent="0.2">
      <c r="A3" s="9" t="s">
        <v>4</v>
      </c>
      <c r="B3" t="s">
        <v>75</v>
      </c>
    </row>
    <row r="4" spans="1:2" x14ac:dyDescent="0.2">
      <c r="A4" s="9" t="s">
        <v>76</v>
      </c>
      <c r="B4" t="s">
        <v>77</v>
      </c>
    </row>
    <row r="5" spans="1:2" x14ac:dyDescent="0.2">
      <c r="A5" s="9" t="s">
        <v>78</v>
      </c>
      <c r="B5" t="s">
        <v>74</v>
      </c>
    </row>
    <row r="6" spans="1:2" x14ac:dyDescent="0.2">
      <c r="A6" s="9" t="s">
        <v>79</v>
      </c>
      <c r="B6" t="s">
        <v>74</v>
      </c>
    </row>
    <row r="7" spans="1:2" x14ac:dyDescent="0.2">
      <c r="A7" s="9" t="s">
        <v>80</v>
      </c>
      <c r="B7" t="s">
        <v>74</v>
      </c>
    </row>
    <row r="8" spans="1:2" x14ac:dyDescent="0.2">
      <c r="A8" s="9" t="s">
        <v>5</v>
      </c>
      <c r="B8" t="s">
        <v>74</v>
      </c>
    </row>
    <row r="9" spans="1:2" x14ac:dyDescent="0.2">
      <c r="A9" s="9" t="s">
        <v>81</v>
      </c>
      <c r="B9" t="s">
        <v>77</v>
      </c>
    </row>
    <row r="10" spans="1:2" x14ac:dyDescent="0.2">
      <c r="A10" s="9" t="s">
        <v>42</v>
      </c>
      <c r="B10" t="s">
        <v>75</v>
      </c>
    </row>
    <row r="11" spans="1:2" x14ac:dyDescent="0.2">
      <c r="A11" s="9" t="s">
        <v>82</v>
      </c>
      <c r="B11" t="s">
        <v>74</v>
      </c>
    </row>
    <row r="12" spans="1:2" x14ac:dyDescent="0.2">
      <c r="A12" s="9" t="s">
        <v>83</v>
      </c>
      <c r="B12" t="s">
        <v>84</v>
      </c>
    </row>
    <row r="13" spans="1:2" x14ac:dyDescent="0.2">
      <c r="A13" s="9" t="s">
        <v>85</v>
      </c>
      <c r="B13" t="s">
        <v>86</v>
      </c>
    </row>
    <row r="14" spans="1:2" x14ac:dyDescent="0.2">
      <c r="A14" s="9" t="s">
        <v>3</v>
      </c>
      <c r="B14" t="s">
        <v>86</v>
      </c>
    </row>
    <row r="15" spans="1:2" x14ac:dyDescent="0.2">
      <c r="A15" s="9" t="s">
        <v>87</v>
      </c>
      <c r="B15" t="s">
        <v>74</v>
      </c>
    </row>
    <row r="16" spans="1:2" x14ac:dyDescent="0.2">
      <c r="A16" s="9" t="s">
        <v>88</v>
      </c>
      <c r="B16" t="s">
        <v>86</v>
      </c>
    </row>
    <row r="17" spans="1:2" x14ac:dyDescent="0.2">
      <c r="A17" s="9" t="s">
        <v>89</v>
      </c>
      <c r="B17" t="s">
        <v>84</v>
      </c>
    </row>
    <row r="18" spans="1:2" x14ac:dyDescent="0.2">
      <c r="A18" s="9" t="s">
        <v>90</v>
      </c>
      <c r="B18" t="s">
        <v>91</v>
      </c>
    </row>
    <row r="20" spans="1:2" x14ac:dyDescent="0.2">
      <c r="A20" s="9" t="s">
        <v>92</v>
      </c>
    </row>
    <row r="21" spans="1:2" x14ac:dyDescent="0.2">
      <c r="A21" s="9" t="s">
        <v>93</v>
      </c>
    </row>
    <row r="22" spans="1:2" x14ac:dyDescent="0.2">
      <c r="A22" s="9" t="s">
        <v>95</v>
      </c>
    </row>
    <row r="23" spans="1:2" x14ac:dyDescent="0.2">
      <c r="A23" s="9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4CCC-4EB9-6642-A2F3-AA14077A901B}">
  <dimension ref="A1:G6"/>
  <sheetViews>
    <sheetView workbookViewId="0">
      <selection activeCell="H6" sqref="H6"/>
    </sheetView>
  </sheetViews>
  <sheetFormatPr baseColWidth="10" defaultRowHeight="16" x14ac:dyDescent="0.2"/>
  <cols>
    <col min="1" max="1" width="18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8</v>
      </c>
    </row>
    <row r="2" spans="1:7" x14ac:dyDescent="0.2">
      <c r="A2" s="2" t="s">
        <v>25</v>
      </c>
      <c r="B2">
        <v>6.51</v>
      </c>
      <c r="C2" s="2">
        <v>41.7</v>
      </c>
      <c r="D2">
        <v>0.47899999999999998</v>
      </c>
      <c r="E2">
        <v>5.0999999999999997E-2</v>
      </c>
      <c r="F2" s="2">
        <v>0.39400000000000002</v>
      </c>
      <c r="G2">
        <v>0.3</v>
      </c>
    </row>
    <row r="3" spans="1:7" x14ac:dyDescent="0.2">
      <c r="A3" s="2" t="s">
        <v>67</v>
      </c>
      <c r="B3">
        <v>9.1199999999999992</v>
      </c>
      <c r="C3">
        <v>38.1</v>
      </c>
      <c r="D3">
        <v>0.59899999999999998</v>
      </c>
      <c r="E3">
        <v>0.46100000000000002</v>
      </c>
      <c r="F3">
        <v>0.71499999999999997</v>
      </c>
      <c r="G3">
        <v>0.54100000000000004</v>
      </c>
    </row>
    <row r="4" spans="1:7" x14ac:dyDescent="0.2">
      <c r="A4" s="2" t="s">
        <v>20</v>
      </c>
      <c r="B4" s="2">
        <v>6.39</v>
      </c>
      <c r="C4" s="2">
        <v>27.4</v>
      </c>
      <c r="D4" s="2">
        <v>0.46500000000000002</v>
      </c>
      <c r="E4" s="2">
        <v>3.6999999999999998E-2</v>
      </c>
      <c r="F4" s="2">
        <v>0.377</v>
      </c>
      <c r="G4" s="2">
        <v>0.32400000000000001</v>
      </c>
    </row>
    <row r="5" spans="1:7" x14ac:dyDescent="0.2">
      <c r="A5" s="2" t="s">
        <v>66</v>
      </c>
      <c r="B5" s="2">
        <v>8.3000000000000007</v>
      </c>
      <c r="C5">
        <v>38.1</v>
      </c>
      <c r="D5">
        <v>0.56499999999999995</v>
      </c>
      <c r="E5">
        <v>0.307</v>
      </c>
      <c r="F5">
        <v>0.89900000000000002</v>
      </c>
      <c r="G5">
        <v>0.48099999999999998</v>
      </c>
    </row>
    <row r="6" spans="1:7" x14ac:dyDescent="0.2">
      <c r="A6" s="2" t="s">
        <v>70</v>
      </c>
      <c r="B6" s="2">
        <v>1</v>
      </c>
      <c r="C6">
        <v>0</v>
      </c>
      <c r="D6">
        <v>1</v>
      </c>
      <c r="E6">
        <v>1</v>
      </c>
      <c r="F6">
        <v>0</v>
      </c>
      <c r="G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71FE-FBFE-9146-9C38-DD4045ABD5EB}">
  <dimension ref="A1:M6"/>
  <sheetViews>
    <sheetView workbookViewId="0">
      <selection activeCell="I15" sqref="I15"/>
    </sheetView>
  </sheetViews>
  <sheetFormatPr baseColWidth="10" defaultRowHeight="16" x14ac:dyDescent="0.2"/>
  <cols>
    <col min="1" max="1" width="30.3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97</v>
      </c>
      <c r="I1" s="1" t="s">
        <v>98</v>
      </c>
      <c r="J1" s="1" t="s">
        <v>8</v>
      </c>
      <c r="K1" s="1" t="s">
        <v>43</v>
      </c>
      <c r="L1" s="1" t="s">
        <v>31</v>
      </c>
      <c r="M1" s="1" t="s">
        <v>42</v>
      </c>
    </row>
    <row r="2" spans="1:13" x14ac:dyDescent="0.2">
      <c r="A2" s="2" t="s">
        <v>54</v>
      </c>
      <c r="B2">
        <v>5.0199999999999996</v>
      </c>
      <c r="C2">
        <v>4.13</v>
      </c>
      <c r="D2">
        <v>0.48499999999999999</v>
      </c>
      <c r="E2" s="1">
        <v>0.32</v>
      </c>
      <c r="F2">
        <v>4.5999999999999999E-2</v>
      </c>
      <c r="G2">
        <v>0.39200000000000002</v>
      </c>
      <c r="H2">
        <v>0.26400000000000001</v>
      </c>
      <c r="I2">
        <v>0.42799999999999999</v>
      </c>
      <c r="J2">
        <v>0.32</v>
      </c>
      <c r="K2">
        <v>0.63</v>
      </c>
      <c r="L2">
        <f t="shared" ref="L2:L5" si="0">ROUND(AVERAGE(D2:K2),3)</f>
        <v>0.36099999999999999</v>
      </c>
      <c r="M2">
        <v>6.0000000000000001E-3</v>
      </c>
    </row>
    <row r="3" spans="1:13" x14ac:dyDescent="0.2">
      <c r="A3" s="2" t="s">
        <v>49</v>
      </c>
      <c r="B3">
        <v>6.7</v>
      </c>
      <c r="C3">
        <v>31.46</v>
      </c>
      <c r="D3" s="1">
        <v>0.495</v>
      </c>
      <c r="E3">
        <v>0.3</v>
      </c>
      <c r="F3">
        <v>5.8999999999999997E-2</v>
      </c>
      <c r="G3">
        <v>0.39700000000000002</v>
      </c>
      <c r="H3">
        <v>0.24</v>
      </c>
      <c r="I3">
        <v>0.39500000000000002</v>
      </c>
      <c r="J3">
        <v>0.309</v>
      </c>
      <c r="K3" s="1">
        <v>0.66700000000000004</v>
      </c>
      <c r="L3">
        <f t="shared" si="0"/>
        <v>0.35799999999999998</v>
      </c>
      <c r="M3">
        <v>3.7999999999999999E-2</v>
      </c>
    </row>
    <row r="4" spans="1:13" x14ac:dyDescent="0.2">
      <c r="A4" s="2" t="s">
        <v>35</v>
      </c>
      <c r="B4">
        <v>6.1</v>
      </c>
      <c r="C4">
        <v>18.63</v>
      </c>
      <c r="D4">
        <v>0.48699999999999999</v>
      </c>
      <c r="E4">
        <v>0.3</v>
      </c>
      <c r="F4" s="1">
        <v>9.1999999999999998E-2</v>
      </c>
      <c r="G4" s="1">
        <v>0.42899999999999999</v>
      </c>
      <c r="H4" s="2">
        <v>0.28799999999999998</v>
      </c>
      <c r="I4" s="2">
        <v>0.38300000000000001</v>
      </c>
      <c r="J4" s="2">
        <v>0.32100000000000001</v>
      </c>
      <c r="K4" s="2">
        <v>0.65500000000000003</v>
      </c>
      <c r="L4">
        <f t="shared" si="0"/>
        <v>0.36899999999999999</v>
      </c>
      <c r="M4" s="1">
        <v>0.53800000000000003</v>
      </c>
    </row>
    <row r="5" spans="1:13" x14ac:dyDescent="0.2">
      <c r="A5" s="2" t="s">
        <v>55</v>
      </c>
      <c r="B5" s="8">
        <v>6.7438000000000002</v>
      </c>
      <c r="C5">
        <v>40.409999999999997</v>
      </c>
      <c r="D5">
        <v>0.48199999999999998</v>
      </c>
      <c r="E5">
        <v>0.31</v>
      </c>
      <c r="F5">
        <v>7.0000000000000007E-2</v>
      </c>
      <c r="G5">
        <v>0.39100000000000001</v>
      </c>
      <c r="H5" s="1">
        <v>0.36599999999999999</v>
      </c>
      <c r="I5" s="1">
        <v>0.53200000000000003</v>
      </c>
      <c r="J5" s="1">
        <v>0.32400000000000001</v>
      </c>
      <c r="K5">
        <v>0.65900000000000003</v>
      </c>
      <c r="L5" s="1">
        <f t="shared" si="0"/>
        <v>0.39200000000000002</v>
      </c>
      <c r="M5">
        <v>0.432</v>
      </c>
    </row>
    <row r="6" spans="1:13" x14ac:dyDescent="0.2">
      <c r="A6" s="2" t="s">
        <v>60</v>
      </c>
      <c r="B6">
        <v>6.7149999999999999</v>
      </c>
      <c r="C6" s="1">
        <v>41.139099999999999</v>
      </c>
      <c r="D6">
        <v>0.48149999999999998</v>
      </c>
      <c r="E6">
        <v>0.28399999999999997</v>
      </c>
      <c r="F6">
        <v>5.8400000000000001E-2</v>
      </c>
      <c r="G6">
        <v>0.37859999999999999</v>
      </c>
      <c r="H6">
        <v>0.36969999999999997</v>
      </c>
      <c r="I6">
        <v>0.51700000000000002</v>
      </c>
      <c r="J6">
        <v>0.30590000000000001</v>
      </c>
      <c r="K6">
        <v>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SFT</vt:lpstr>
      <vt:lpstr>scale_ablation</vt:lpstr>
      <vt:lpstr>sft_blending_ablation</vt:lpstr>
      <vt:lpstr>approx_on_policy</vt:lpstr>
      <vt:lpstr>why_qwen_better</vt:lpstr>
      <vt:lpstr>inherited_styling</vt:lpstr>
      <vt:lpstr>mixeval deep dive</vt:lpstr>
      <vt:lpstr>Inherit-Ablation</vt:lpstr>
      <vt:lpstr>Main-SFT</vt:lpstr>
      <vt:lpstr>LC Ablation</vt:lpstr>
      <vt:lpstr>ReWild-Data-Sources</vt:lpstr>
      <vt:lpstr>SFT-arch-ablation</vt:lpstr>
      <vt:lpstr>FT from Instruct</vt:lpstr>
      <vt:lpstr>DPO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Feuer</dc:creator>
  <cp:lastModifiedBy>Ben Feuer</cp:lastModifiedBy>
  <dcterms:created xsi:type="dcterms:W3CDTF">2024-12-25T16:03:28Z</dcterms:created>
  <dcterms:modified xsi:type="dcterms:W3CDTF">2025-01-29T14:26:50Z</dcterms:modified>
</cp:coreProperties>
</file>