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pe1\Desktop\"/>
    </mc:Choice>
  </mc:AlternateContent>
  <xr:revisionPtr revIDLastSave="0" documentId="13_ncr:1_{CDF74154-269B-43E7-986B-B2C020AF12E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ssumptions" sheetId="7" r:id="rId1"/>
    <sheet name="New Plant Cost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6" l="1"/>
  <c r="H29" i="6"/>
  <c r="M29" i="6" s="1"/>
  <c r="N29" i="6" s="1"/>
  <c r="I29" i="6"/>
  <c r="G64" i="6" l="1"/>
  <c r="L64" i="6" s="1"/>
  <c r="G9" i="6" l="1"/>
  <c r="G20" i="6"/>
  <c r="L20" i="6" s="1"/>
  <c r="C59" i="6" l="1"/>
  <c r="C57" i="6"/>
  <c r="C56" i="6"/>
  <c r="I17" i="6" l="1"/>
  <c r="I18" i="6"/>
  <c r="I19" i="6"/>
  <c r="I20" i="6"/>
  <c r="I21" i="6"/>
  <c r="I27" i="6"/>
  <c r="I42" i="6"/>
  <c r="I43" i="6"/>
  <c r="I47" i="6"/>
  <c r="I48" i="6"/>
  <c r="I49" i="6"/>
  <c r="I63" i="6"/>
  <c r="I61" i="6"/>
  <c r="I65" i="6"/>
  <c r="I69" i="6"/>
  <c r="I71" i="6"/>
  <c r="I16" i="6"/>
  <c r="H71" i="6" l="1"/>
  <c r="M71" i="6" s="1"/>
  <c r="N71" i="6" s="1"/>
  <c r="H68" i="6"/>
  <c r="H69" i="6"/>
  <c r="M69" i="6" s="1"/>
  <c r="N69" i="6" s="1"/>
  <c r="H67" i="6"/>
  <c r="I67" i="6" s="1"/>
  <c r="H60" i="6"/>
  <c r="I60" i="6" s="1"/>
  <c r="H61" i="6"/>
  <c r="M61" i="6" s="1"/>
  <c r="N61" i="6" s="1"/>
  <c r="H64" i="6"/>
  <c r="H65" i="6"/>
  <c r="M65" i="6" s="1"/>
  <c r="N65" i="6" s="1"/>
  <c r="H59" i="6"/>
  <c r="I59" i="6" s="1"/>
  <c r="H56" i="6"/>
  <c r="I56" i="6" s="1"/>
  <c r="H63" i="6"/>
  <c r="M63" i="6" s="1"/>
  <c r="N63" i="6" s="1"/>
  <c r="H53" i="6"/>
  <c r="I53" i="6" s="1"/>
  <c r="H47" i="6"/>
  <c r="M47" i="6" s="1"/>
  <c r="N47" i="6" s="1"/>
  <c r="H48" i="6"/>
  <c r="M48" i="6" s="1"/>
  <c r="N48" i="6" s="1"/>
  <c r="H49" i="6"/>
  <c r="M49" i="6" s="1"/>
  <c r="N49" i="6" s="1"/>
  <c r="H43" i="6"/>
  <c r="M43" i="6" s="1"/>
  <c r="N43" i="6" s="1"/>
  <c r="H44" i="6"/>
  <c r="H42" i="6"/>
  <c r="M42" i="6" s="1"/>
  <c r="N42" i="6" s="1"/>
  <c r="H36" i="6"/>
  <c r="H37" i="6"/>
  <c r="I37" i="6" s="1"/>
  <c r="H38" i="6"/>
  <c r="I38" i="6" s="1"/>
  <c r="H39" i="6"/>
  <c r="I39" i="6" s="1"/>
  <c r="H40" i="6"/>
  <c r="H27" i="6"/>
  <c r="M27" i="6" s="1"/>
  <c r="N27" i="6" s="1"/>
  <c r="H17" i="6"/>
  <c r="M17" i="6" s="1"/>
  <c r="N17" i="6" s="1"/>
  <c r="H18" i="6"/>
  <c r="M18" i="6" s="1"/>
  <c r="N18" i="6" s="1"/>
  <c r="H19" i="6"/>
  <c r="M19" i="6" s="1"/>
  <c r="N19" i="6" s="1"/>
  <c r="H20" i="6"/>
  <c r="M20" i="6" s="1"/>
  <c r="N20" i="6" s="1"/>
  <c r="H21" i="6"/>
  <c r="M21" i="6" s="1"/>
  <c r="N21" i="6" s="1"/>
  <c r="H16" i="6"/>
  <c r="M16" i="6" s="1"/>
  <c r="N16" i="6" s="1"/>
  <c r="H10" i="6"/>
  <c r="M10" i="6" s="1"/>
  <c r="H11" i="6"/>
  <c r="H12" i="6"/>
  <c r="H13" i="6"/>
  <c r="H14" i="6"/>
  <c r="H9" i="6"/>
  <c r="M9" i="6" s="1"/>
  <c r="G71" i="6"/>
  <c r="G68" i="6"/>
  <c r="G69" i="6"/>
  <c r="G67" i="6"/>
  <c r="G60" i="6"/>
  <c r="G61" i="6"/>
  <c r="G65" i="6"/>
  <c r="G59" i="6"/>
  <c r="G56" i="6"/>
  <c r="G63" i="6"/>
  <c r="L63" i="6" s="1"/>
  <c r="G53" i="6"/>
  <c r="G47" i="6"/>
  <c r="G48" i="6"/>
  <c r="G49" i="6"/>
  <c r="G43" i="6"/>
  <c r="G44" i="6"/>
  <c r="G42" i="6"/>
  <c r="G36" i="6"/>
  <c r="G37" i="6"/>
  <c r="G38" i="6"/>
  <c r="G39" i="6"/>
  <c r="G40" i="6"/>
  <c r="G27" i="6"/>
  <c r="G17" i="6"/>
  <c r="G18" i="6"/>
  <c r="G19" i="6"/>
  <c r="G21" i="6"/>
  <c r="G16" i="6"/>
  <c r="G10" i="6"/>
  <c r="G11" i="6"/>
  <c r="G12" i="6"/>
  <c r="G13" i="6"/>
  <c r="G14" i="6"/>
  <c r="M64" i="6" l="1"/>
  <c r="N64" i="6" s="1"/>
  <c r="I64" i="6"/>
  <c r="I36" i="6"/>
  <c r="I68" i="6"/>
  <c r="I44" i="6"/>
  <c r="I40" i="6"/>
  <c r="I14" i="6"/>
  <c r="I13" i="6"/>
  <c r="I12" i="6"/>
  <c r="I11" i="6"/>
  <c r="N10" i="6"/>
  <c r="I10" i="6"/>
  <c r="N9" i="6"/>
  <c r="I9" i="6"/>
  <c r="E4" i="6"/>
  <c r="H4" i="6" s="1"/>
  <c r="L40" i="6" l="1"/>
  <c r="L29" i="6"/>
  <c r="M36" i="6"/>
  <c r="N36" i="6" s="1"/>
  <c r="L36" i="6"/>
  <c r="M44" i="6"/>
  <c r="N44" i="6" s="1"/>
  <c r="M68" i="6"/>
  <c r="N68" i="6" s="1"/>
  <c r="M40" i="6"/>
  <c r="N40" i="6" s="1"/>
  <c r="M11" i="6"/>
  <c r="N11" i="6" s="1"/>
  <c r="M60" i="6"/>
  <c r="N60" i="6" s="1"/>
  <c r="L39" i="6"/>
  <c r="L44" i="6"/>
  <c r="L49" i="6"/>
  <c r="L59" i="6"/>
  <c r="L69" i="6"/>
  <c r="L11" i="6"/>
  <c r="L16" i="6"/>
  <c r="M12" i="6"/>
  <c r="N12" i="6" s="1"/>
  <c r="M37" i="6"/>
  <c r="N37" i="6" s="1"/>
  <c r="M56" i="6"/>
  <c r="N56" i="6" s="1"/>
  <c r="M67" i="6"/>
  <c r="N67" i="6" s="1"/>
  <c r="L60" i="6"/>
  <c r="L65" i="6"/>
  <c r="L71" i="6"/>
  <c r="L12" i="6"/>
  <c r="L17" i="6"/>
  <c r="M14" i="6"/>
  <c r="N14" i="6" s="1"/>
  <c r="M39" i="6"/>
  <c r="N39" i="6" s="1"/>
  <c r="L38" i="6"/>
  <c r="L48" i="6"/>
  <c r="L68" i="6"/>
  <c r="L14" i="6"/>
  <c r="M13" i="6"/>
  <c r="N13" i="6" s="1"/>
  <c r="M38" i="6"/>
  <c r="N38" i="6" s="1"/>
  <c r="M53" i="6"/>
  <c r="N53" i="6" s="1"/>
  <c r="L21" i="6"/>
  <c r="L27" i="6"/>
  <c r="L37" i="6"/>
  <c r="L42" i="6"/>
  <c r="L47" i="6"/>
  <c r="L56" i="6"/>
  <c r="L61" i="6"/>
  <c r="L67" i="6"/>
  <c r="L9" i="6"/>
  <c r="L13" i="6"/>
  <c r="L18" i="6"/>
  <c r="M59" i="6"/>
  <c r="N59" i="6" s="1"/>
  <c r="L43" i="6"/>
  <c r="L53" i="6"/>
  <c r="L10" i="6"/>
  <c r="L19" i="6"/>
  <c r="I23" i="6"/>
  <c r="G23" i="6" l="1"/>
  <c r="L23" i="6" s="1"/>
  <c r="H23" i="6"/>
  <c r="M23" i="6" s="1"/>
  <c r="N23" i="6" s="1"/>
  <c r="C34" i="7"/>
  <c r="C41" i="7" l="1"/>
  <c r="C27" i="7" s="1"/>
  <c r="H34" i="6"/>
  <c r="M34" i="6" s="1"/>
  <c r="N34" i="6" s="1"/>
  <c r="F19" i="7"/>
  <c r="C28" i="7" l="1"/>
  <c r="I30" i="6"/>
  <c r="I26" i="6"/>
  <c r="I28" i="6"/>
  <c r="H33" i="6"/>
  <c r="I25" i="6"/>
  <c r="I31" i="6"/>
  <c r="H46" i="6"/>
  <c r="I34" i="6"/>
  <c r="G28" i="6"/>
  <c r="L28" i="6" s="1"/>
  <c r="H28" i="6"/>
  <c r="M28" i="6" s="1"/>
  <c r="N28" i="6" s="1"/>
  <c r="H30" i="6"/>
  <c r="M30" i="6" s="1"/>
  <c r="N30" i="6" s="1"/>
  <c r="G30" i="6"/>
  <c r="L30" i="6" s="1"/>
  <c r="G46" i="6"/>
  <c r="L46" i="6" s="1"/>
  <c r="G34" i="6"/>
  <c r="L34" i="6" s="1"/>
  <c r="G33" i="6"/>
  <c r="L33" i="6" s="1"/>
  <c r="H31" i="6"/>
  <c r="M31" i="6" s="1"/>
  <c r="N31" i="6" s="1"/>
  <c r="G31" i="6"/>
  <c r="L31" i="6" s="1"/>
  <c r="H25" i="6"/>
  <c r="M25" i="6" s="1"/>
  <c r="N25" i="6" s="1"/>
  <c r="G25" i="6"/>
  <c r="L25" i="6" s="1"/>
  <c r="H26" i="6"/>
  <c r="M26" i="6" s="1"/>
  <c r="N26" i="6" s="1"/>
  <c r="G26" i="6"/>
  <c r="L26" i="6" s="1"/>
  <c r="I57" i="6"/>
  <c r="B4" i="6"/>
  <c r="G35" i="6" l="1"/>
  <c r="L35" i="6" s="1"/>
  <c r="H35" i="6"/>
  <c r="M35" i="6" s="1"/>
  <c r="N35" i="6" s="1"/>
  <c r="I35" i="6"/>
  <c r="I33" i="6"/>
  <c r="M33" i="6"/>
  <c r="N33" i="6" s="1"/>
  <c r="I46" i="6"/>
  <c r="M46" i="6"/>
  <c r="N46" i="6" s="1"/>
  <c r="I50" i="6"/>
  <c r="G51" i="6"/>
  <c r="L51" i="6" s="1"/>
  <c r="H51" i="6"/>
  <c r="G55" i="6"/>
  <c r="L55" i="6" s="1"/>
  <c r="H55" i="6"/>
  <c r="G54" i="6"/>
  <c r="L54" i="6" s="1"/>
  <c r="H54" i="6"/>
  <c r="G50" i="6"/>
  <c r="H50" i="6"/>
  <c r="M50" i="6" s="1"/>
  <c r="N50" i="6" s="1"/>
  <c r="G57" i="6"/>
  <c r="L57" i="6" s="1"/>
  <c r="H57" i="6"/>
  <c r="M57" i="6" s="1"/>
  <c r="N57" i="6" s="1"/>
  <c r="I54" i="6" l="1"/>
  <c r="M54" i="6"/>
  <c r="N54" i="6" s="1"/>
  <c r="I51" i="6"/>
  <c r="M51" i="6"/>
  <c r="N51" i="6" s="1"/>
  <c r="G74" i="6"/>
  <c r="L50" i="6"/>
  <c r="I55" i="6"/>
  <c r="M55" i="6"/>
  <c r="N55" i="6" s="1"/>
  <c r="H76" i="6"/>
  <c r="I78" i="6" l="1"/>
  <c r="G81" i="6" l="1"/>
  <c r="G83" i="6" s="1"/>
</calcChain>
</file>

<file path=xl/sharedStrings.xml><?xml version="1.0" encoding="utf-8"?>
<sst xmlns="http://schemas.openxmlformats.org/spreadsheetml/2006/main" count="168" uniqueCount="149">
  <si>
    <t>Server Rack</t>
  </si>
  <si>
    <t>Qty</t>
  </si>
  <si>
    <t>Switch Rack</t>
  </si>
  <si>
    <t>Printers</t>
  </si>
  <si>
    <t>Line Scanners</t>
  </si>
  <si>
    <t>Patch Panels</t>
  </si>
  <si>
    <t>Portals</t>
  </si>
  <si>
    <t>LAN Services</t>
  </si>
  <si>
    <t>WAN connections</t>
  </si>
  <si>
    <t>Other charges</t>
  </si>
  <si>
    <t>T-Systems Charges</t>
  </si>
  <si>
    <t>JIS Connection</t>
  </si>
  <si>
    <t>Server Room</t>
  </si>
  <si>
    <t>Access Points</t>
  </si>
  <si>
    <t>Zebras</t>
  </si>
  <si>
    <t>UPS system</t>
  </si>
  <si>
    <t>Production Line and LO</t>
  </si>
  <si>
    <t>Networking</t>
  </si>
  <si>
    <t>Telecommunication</t>
  </si>
  <si>
    <t>Mobile Phone</t>
  </si>
  <si>
    <t>Deskphone</t>
  </si>
  <si>
    <t>Office Equipment for Users</t>
  </si>
  <si>
    <t>Description</t>
  </si>
  <si>
    <t>Netshelter APC 5 x 24U</t>
  </si>
  <si>
    <t>PDU Netshelter</t>
  </si>
  <si>
    <t>PDU RackMount</t>
  </si>
  <si>
    <t>Netshelter PDU APC Vetical 48U</t>
  </si>
  <si>
    <t>Openframe switch rack 48U</t>
  </si>
  <si>
    <t>Basic Rack Mount</t>
  </si>
  <si>
    <t>Honeywell</t>
  </si>
  <si>
    <t>PC's with Monitors</t>
  </si>
  <si>
    <t>Patch Panel Cat.6</t>
  </si>
  <si>
    <t>Network Infrastructure</t>
  </si>
  <si>
    <t>EDI relation One Time</t>
  </si>
  <si>
    <t>SAP Customizing and Development</t>
  </si>
  <si>
    <t>Conference Phone</t>
  </si>
  <si>
    <t>New Plant</t>
  </si>
  <si>
    <t>Program Name</t>
  </si>
  <si>
    <t>Version</t>
  </si>
  <si>
    <t>Annual Telecom for mobile</t>
  </si>
  <si>
    <t># of New Stations (from IE)</t>
  </si>
  <si>
    <t>IM Infrastucture and Operating Systems Cost Assumptions</t>
  </si>
  <si>
    <t>CALCULATED</t>
  </si>
  <si>
    <t>Monthly leasing Cisco  PoE 48 port 1000MB switch.</t>
  </si>
  <si>
    <t>Projector/TV's</t>
  </si>
  <si>
    <t>Kyoceras/Toshiba</t>
  </si>
  <si>
    <t>16times Network patch panel</t>
  </si>
  <si>
    <t>24V electr. Power Supply</t>
  </si>
  <si>
    <t>a general UPS</t>
  </si>
  <si>
    <t>Main Office Printer/Copier</t>
  </si>
  <si>
    <t>z.B. ENX</t>
  </si>
  <si>
    <t>Desk Phone Solution - based on &lt;20 phones</t>
  </si>
  <si>
    <t>Lizenzkosten</t>
  </si>
  <si>
    <t>Running 
Cost per Months</t>
  </si>
  <si>
    <t>Running 
Cost per 12 Months</t>
  </si>
  <si>
    <t>Office 365 E3 Licence</t>
  </si>
  <si>
    <t xml:space="preserve">-&gt; </t>
  </si>
  <si>
    <t># of New Office Users (email adresses)</t>
  </si>
  <si>
    <t>new SAP Users</t>
  </si>
  <si>
    <t>new SAP Users for NLK process</t>
  </si>
  <si>
    <t>new SAP Users for JIT</t>
  </si>
  <si>
    <t>total new SAP User</t>
  </si>
  <si>
    <t>Date</t>
  </si>
  <si>
    <t>Project Assumption:</t>
  </si>
  <si>
    <t>CTL Currency</t>
  </si>
  <si>
    <t>CTL Exchange rate to EUR</t>
  </si>
  <si>
    <t>Hardware</t>
  </si>
  <si>
    <t>Licence</t>
  </si>
  <si>
    <t>Host-Server</t>
  </si>
  <si>
    <t>Storage</t>
  </si>
  <si>
    <t>Part of Virtualisation</t>
  </si>
  <si>
    <t>Windwows Server Datacenter License</t>
  </si>
  <si>
    <t>VM Ware Licence</t>
  </si>
  <si>
    <t>Win SQL-Server Licence</t>
  </si>
  <si>
    <t>in Production Printer</t>
  </si>
  <si>
    <t>Label Printer Production</t>
  </si>
  <si>
    <t>Ports calculation</t>
  </si>
  <si>
    <t>office ports</t>
  </si>
  <si>
    <t>Server</t>
  </si>
  <si>
    <t>Access Points Office</t>
  </si>
  <si>
    <t>Access Points calculation</t>
  </si>
  <si>
    <t>production ports</t>
  </si>
  <si>
    <t>Switch calculation</t>
  </si>
  <si>
    <t>access points</t>
  </si>
  <si>
    <t>Access Points production</t>
  </si>
  <si>
    <t>Sum</t>
  </si>
  <si>
    <t>for cameras and sensores in the station</t>
  </si>
  <si>
    <t>switches Production</t>
  </si>
  <si>
    <t>Switches Server and office</t>
  </si>
  <si>
    <t>LAN Switches - office</t>
  </si>
  <si>
    <t>LAN Switches - prduction</t>
  </si>
  <si>
    <t>Installation of ports and miscellaneous + fibre lines</t>
  </si>
  <si>
    <t>Miscallaious</t>
  </si>
  <si>
    <t>User Hardware</t>
  </si>
  <si>
    <t>Firewall</t>
  </si>
  <si>
    <t>Ontime costs</t>
  </si>
  <si>
    <t>Maintenance SAP Licenses</t>
  </si>
  <si>
    <t>Riverbed</t>
  </si>
  <si>
    <t>separate Internet Access</t>
  </si>
  <si>
    <t>One Time costs</t>
  </si>
  <si>
    <t>Unit Price - 
one time</t>
  </si>
  <si>
    <t>Monthly fee</t>
  </si>
  <si>
    <t>Entered - Currency</t>
  </si>
  <si>
    <t/>
  </si>
  <si>
    <t xml:space="preserve">Fax </t>
  </si>
  <si>
    <t>Costs per year</t>
  </si>
  <si>
    <t>Costs per FEM</t>
  </si>
  <si>
    <t>*</t>
  </si>
  <si>
    <t>Running costs per month</t>
  </si>
  <si>
    <t>Running costs per 12 month</t>
  </si>
  <si>
    <t>Implementation costs</t>
  </si>
  <si>
    <t>*will be uprounded</t>
  </si>
  <si>
    <t>to FILL</t>
  </si>
  <si>
    <t>Direct Customer &amp;Back-Up Line from OEM</t>
  </si>
  <si>
    <t>for each office User 15,50 €</t>
  </si>
  <si>
    <t>for each SAP-User 27,00</t>
  </si>
  <si>
    <t>for each 1000 EDI Messages 7,18 €</t>
  </si>
  <si>
    <t>Hella Charges (JIS)</t>
  </si>
  <si>
    <t>for each 1000 EDI Messages 2,65 €</t>
  </si>
  <si>
    <t>Hella SAP Licenses</t>
  </si>
  <si>
    <t>Hella charges</t>
  </si>
  <si>
    <t>ICT-Invoice for each Office User</t>
  </si>
  <si>
    <t>ICT-Invoice for each location</t>
  </si>
  <si>
    <t>ICT-Invoice for each SAP User</t>
  </si>
  <si>
    <t>ICT-Invoice for each EDI Message (volume)</t>
  </si>
  <si>
    <t>for each location 67,00 €</t>
  </si>
  <si>
    <t>for each location 1.345,00</t>
  </si>
  <si>
    <t>Project volume per year in pce</t>
  </si>
  <si>
    <t>Project time in years</t>
  </si>
  <si>
    <t>Calculation in EUR</t>
  </si>
  <si>
    <t>monthly charge</t>
  </si>
  <si>
    <t>Labtop, Computer, Screens, with buffer (* 1,3)</t>
  </si>
  <si>
    <t>Exchange rate to EUR -&gt;   price *</t>
  </si>
  <si>
    <t>Sum</t>
    <phoneticPr fontId="16" type="noConversion"/>
  </si>
  <si>
    <t>Backup (Veeam)</t>
    <phoneticPr fontId="16" type="noConversion"/>
  </si>
  <si>
    <t>Lease (Multi Function Printer)</t>
    <phoneticPr fontId="16" type="noConversion"/>
  </si>
  <si>
    <t>EUR</t>
    <phoneticPr fontId="16" type="noConversion"/>
  </si>
  <si>
    <t># of New Customers to connect via EDI</t>
    <phoneticPr fontId="16" type="noConversion"/>
  </si>
  <si>
    <t># of New Suppliers to connect via EDI</t>
    <phoneticPr fontId="16" type="noConversion"/>
  </si>
  <si>
    <t>Part of Virtualisation</t>
    <phoneticPr fontId="16" type="noConversion"/>
  </si>
  <si>
    <t>Fortinet</t>
  </si>
  <si>
    <t xml:space="preserve">  T-Systems - WAN connections</t>
  </si>
  <si>
    <t>Unifi  Pro</t>
  </si>
  <si>
    <t xml:space="preserve">LO Scanners (Dolphin)&amp;Terminal </t>
  </si>
  <si>
    <t>Warehouse / NLK Scanners&amp;Terminal</t>
  </si>
  <si>
    <t>PAS - IFM Camera -Sensors (incl Holder)</t>
  </si>
  <si>
    <t>PAS -KEYENCE Camera -Sensors (incl Holder)</t>
  </si>
  <si>
    <t>Daimler MMA</t>
  </si>
  <si>
    <t>DELL Optiplex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</si>
</sst>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&quot;$&quot;#,##0.00"/>
    <numFmt numFmtId="166" formatCode="#,##0\ &quot;€&quot;"/>
    <numFmt numFmtId="167" formatCode="_-* #,##0.00\ [$€-407]_-;\-* #,##0.00\ [$€-407]_-;_-* &quot;-&quot;??\ [$€-407]_-;_-@_-"/>
    <numFmt numFmtId="168" formatCode="#,##0.00_ ;\-#,##0.00\ 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2"/>
      <color theme="4" tint="-0.499984740745262"/>
      <name val="Arial"/>
      <family val="2"/>
    </font>
    <font>
      <b/>
      <u/>
      <sz val="10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u/>
      <sz val="14"/>
      <color theme="4" tint="-0.499984740745262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8"/>
      <name val="돋움"/>
      <family val="3"/>
      <charset val="129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0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3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5" fontId="2" fillId="5" borderId="0" xfId="0" applyNumberFormat="1" applyFont="1" applyFill="1" applyAlignment="1">
      <alignment horizontal="center"/>
    </xf>
    <xf numFmtId="0" fontId="1" fillId="5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6" fontId="0" fillId="0" borderId="0" xfId="0" applyNumberFormat="1" applyAlignment="1">
      <alignment horizontal="right" vertical="center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wrapText="1"/>
    </xf>
    <xf numFmtId="0" fontId="2" fillId="8" borderId="1" xfId="0" applyFont="1" applyFill="1" applyBorder="1" applyAlignment="1">
      <alignment horizontal="center"/>
    </xf>
    <xf numFmtId="0" fontId="1" fillId="8" borderId="0" xfId="0" applyFont="1" applyFill="1" applyAlignment="1">
      <alignment horizontal="right"/>
    </xf>
    <xf numFmtId="0" fontId="2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0" fontId="4" fillId="7" borderId="0" xfId="0" applyFont="1" applyFill="1"/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8" borderId="1" xfId="0" applyFont="1" applyFill="1" applyBorder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1" fillId="0" borderId="5" xfId="0" applyFont="1" applyBorder="1" applyAlignment="1">
      <alignment horizontal="right"/>
    </xf>
    <xf numFmtId="0" fontId="2" fillId="0" borderId="7" xfId="0" applyFont="1" applyBorder="1"/>
    <xf numFmtId="0" fontId="0" fillId="0" borderId="8" xfId="0" applyBorder="1" applyAlignment="1">
      <alignment horizontal="center"/>
    </xf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0" fontId="0" fillId="0" borderId="2" xfId="0" applyBorder="1"/>
    <xf numFmtId="0" fontId="1" fillId="0" borderId="7" xfId="0" applyFont="1" applyBorder="1" applyAlignment="1">
      <alignment horizontal="right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6" xfId="0" applyBorder="1" applyAlignment="1">
      <alignment horizontal="center"/>
    </xf>
    <xf numFmtId="0" fontId="7" fillId="0" borderId="5" xfId="0" applyFont="1" applyBorder="1"/>
    <xf numFmtId="167" fontId="2" fillId="0" borderId="0" xfId="0" applyNumberFormat="1" applyFont="1" applyAlignment="1">
      <alignment horizontal="center" vertical="center"/>
    </xf>
    <xf numFmtId="164" fontId="2" fillId="0" borderId="0" xfId="1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8" fillId="0" borderId="0" xfId="0" applyFont="1"/>
    <xf numFmtId="0" fontId="11" fillId="10" borderId="0" xfId="0" applyFont="1" applyFill="1" applyAlignment="1">
      <alignment horizontal="left"/>
    </xf>
    <xf numFmtId="3" fontId="2" fillId="9" borderId="1" xfId="0" applyNumberFormat="1" applyFont="1" applyFill="1" applyBorder="1" applyAlignment="1">
      <alignment horizontal="center"/>
    </xf>
    <xf numFmtId="168" fontId="2" fillId="9" borderId="1" xfId="1" applyNumberFormat="1" applyFont="1" applyFill="1" applyBorder="1" applyAlignment="1">
      <alignment horizontal="right"/>
    </xf>
    <xf numFmtId="0" fontId="12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164" fontId="2" fillId="4" borderId="0" xfId="1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 vertical="center"/>
    </xf>
    <xf numFmtId="4" fontId="2" fillId="4" borderId="0" xfId="1" applyNumberFormat="1" applyFont="1" applyFill="1" applyBorder="1" applyAlignment="1">
      <alignment horizontal="center" vertical="center"/>
    </xf>
    <xf numFmtId="4" fontId="2" fillId="5" borderId="0" xfId="0" applyNumberFormat="1" applyFont="1" applyFill="1" applyAlignment="1">
      <alignment horizontal="center"/>
    </xf>
    <xf numFmtId="4" fontId="2" fillId="5" borderId="0" xfId="1" applyNumberFormat="1" applyFont="1" applyFill="1" applyBorder="1" applyAlignment="1">
      <alignment horizontal="center"/>
    </xf>
    <xf numFmtId="4" fontId="2" fillId="3" borderId="0" xfId="1" applyNumberFormat="1" applyFont="1" applyFill="1" applyBorder="1" applyAlignment="1">
      <alignment horizontal="center"/>
    </xf>
    <xf numFmtId="167" fontId="2" fillId="3" borderId="0" xfId="0" applyNumberFormat="1" applyFont="1" applyFill="1"/>
    <xf numFmtId="0" fontId="13" fillId="8" borderId="0" xfId="0" applyFont="1" applyFill="1" applyAlignment="1">
      <alignment horizontal="left"/>
    </xf>
    <xf numFmtId="164" fontId="2" fillId="4" borderId="0" xfId="1" applyFont="1" applyFill="1" applyBorder="1"/>
    <xf numFmtId="0" fontId="2" fillId="2" borderId="5" xfId="0" applyFont="1" applyFill="1" applyBorder="1"/>
    <xf numFmtId="0" fontId="2" fillId="11" borderId="1" xfId="0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8" fontId="2" fillId="12" borderId="1" xfId="1" applyNumberFormat="1" applyFont="1" applyFill="1" applyBorder="1" applyAlignment="1">
      <alignment horizontal="right"/>
    </xf>
    <xf numFmtId="0" fontId="2" fillId="12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9" borderId="1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10" borderId="15" xfId="0" applyFont="1" applyFill="1" applyBorder="1" applyAlignment="1">
      <alignment horizontal="left" vertical="top"/>
    </xf>
    <xf numFmtId="0" fontId="11" fillId="10" borderId="0" xfId="0" applyFont="1" applyFill="1" applyAlignment="1">
      <alignment horizontal="left" vertical="top"/>
    </xf>
    <xf numFmtId="167" fontId="11" fillId="10" borderId="0" xfId="0" applyNumberFormat="1" applyFont="1" applyFill="1" applyAlignment="1">
      <alignment horizontal="center"/>
    </xf>
    <xf numFmtId="0" fontId="13" fillId="8" borderId="0" xfId="0" applyFont="1" applyFill="1" applyAlignment="1">
      <alignment horizontal="right"/>
    </xf>
    <xf numFmtId="0" fontId="15" fillId="0" borderId="0" xfId="0" applyFont="1" applyAlignment="1">
      <alignment horizontal="right"/>
    </xf>
    <xf numFmtId="168" fontId="11" fillId="10" borderId="0" xfId="0" applyNumberFormat="1" applyFont="1" applyFill="1" applyAlignment="1">
      <alignment horizontal="center"/>
    </xf>
    <xf numFmtId="167" fontId="11" fillId="10" borderId="16" xfId="0" applyNumberFormat="1" applyFont="1" applyFill="1" applyBorder="1" applyAlignment="1">
      <alignment horizontal="center"/>
    </xf>
    <xf numFmtId="168" fontId="11" fillId="10" borderId="16" xfId="0" applyNumberFormat="1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2" fontId="11" fillId="10" borderId="0" xfId="0" applyNumberFormat="1" applyFont="1" applyFill="1" applyAlignment="1">
      <alignment horizontal="center"/>
    </xf>
    <xf numFmtId="2" fontId="11" fillId="10" borderId="16" xfId="0" applyNumberFormat="1" applyFont="1" applyFill="1" applyBorder="1" applyAlignment="1">
      <alignment horizontal="center"/>
    </xf>
    <xf numFmtId="2" fontId="11" fillId="10" borderId="18" xfId="0" applyNumberFormat="1" applyFont="1" applyFill="1" applyBorder="1" applyAlignment="1">
      <alignment horizontal="center"/>
    </xf>
    <xf numFmtId="2" fontId="11" fillId="10" borderId="19" xfId="0" applyNumberFormat="1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4" fontId="11" fillId="10" borderId="0" xfId="0" applyNumberFormat="1" applyFont="1" applyFill="1" applyAlignment="1">
      <alignment horizontal="center"/>
    </xf>
    <xf numFmtId="4" fontId="11" fillId="10" borderId="16" xfId="0" applyNumberFormat="1" applyFont="1" applyFill="1" applyBorder="1" applyAlignment="1">
      <alignment horizontal="center"/>
    </xf>
    <xf numFmtId="0" fontId="11" fillId="10" borderId="17" xfId="0" applyFont="1" applyFill="1" applyBorder="1" applyAlignment="1">
      <alignment horizontal="left" vertical="top"/>
    </xf>
    <xf numFmtId="0" fontId="11" fillId="10" borderId="1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1894794</xdr:colOff>
      <xdr:row>0</xdr:row>
      <xdr:rowOff>44450</xdr:rowOff>
    </xdr:from>
    <xdr:to>
      <xdr:col>6</xdr:col>
      <xdr:colOff>257467</xdr:colOff>
      <xdr:row>2</xdr:row>
      <xdr:rowOff>38100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9494" y="44450"/>
          <a:ext cx="994113" cy="35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814917</xdr:colOff>
      <xdr:row>3</xdr:row>
      <xdr:rowOff>77611</xdr:rowOff>
    </xdr:from>
    <xdr:to>
      <xdr:col>8</xdr:col>
      <xdr:colOff>1930033</xdr:colOff>
      <xdr:row>5</xdr:row>
      <xdr:rowOff>7056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0" y="617361"/>
          <a:ext cx="1115116" cy="395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showGridLines="0" zoomScaleNormal="100" workbookViewId="0">
      <selection activeCell="J26" sqref="J26"/>
    </sheetView>
  </sheetViews>
  <sheetFormatPr defaultColWidth="8.85546875" defaultRowHeight="12.75" x14ac:dyDescent="0.2"/>
  <cols>
    <col min="1" max="1" width="0.5703125" customWidth="1"/>
    <col min="2" max="2" width="35.42578125" customWidth="1"/>
    <col min="3" max="3" width="10.42578125" style="13" customWidth="1"/>
    <col min="4" max="4" width="3.140625" bestFit="1" customWidth="1"/>
    <col min="5" max="5" width="28.5703125" customWidth="1"/>
    <col min="6" max="6" width="10.140625" bestFit="1" customWidth="1"/>
    <col min="7" max="7" width="4.85546875" customWidth="1"/>
    <col min="9" max="9" width="15.5703125" customWidth="1"/>
  </cols>
  <sheetData>
    <row r="1" spans="2:9" ht="16.350000000000001" customHeight="1" x14ac:dyDescent="0.2">
      <c r="B1" s="77" t="s">
        <v>63</v>
      </c>
      <c r="C1" s="77"/>
      <c r="D1" s="77"/>
      <c r="E1" s="77"/>
      <c r="F1" s="77"/>
      <c r="G1" s="77"/>
    </row>
    <row r="2" spans="2:9" ht="12.6" customHeight="1" thickBot="1" x14ac:dyDescent="0.25">
      <c r="B2" s="77"/>
      <c r="C2" s="77"/>
      <c r="D2" s="77"/>
      <c r="E2" s="77"/>
      <c r="F2" s="77"/>
      <c r="G2" s="77"/>
    </row>
    <row r="3" spans="2:9" ht="7.5" customHeight="1" thickBot="1" x14ac:dyDescent="0.25">
      <c r="G3" s="13"/>
      <c r="I3" s="78" t="s">
        <v>112</v>
      </c>
    </row>
    <row r="4" spans="2:9" ht="5.85" customHeight="1" thickBot="1" x14ac:dyDescent="0.25">
      <c r="B4" s="44"/>
      <c r="C4" s="30"/>
      <c r="D4" s="31"/>
      <c r="E4" s="31"/>
      <c r="F4" s="31"/>
      <c r="G4" s="32"/>
      <c r="I4" s="79"/>
    </row>
    <row r="5" spans="2:9" ht="13.5" thickBot="1" x14ac:dyDescent="0.25">
      <c r="B5" s="46" t="s">
        <v>37</v>
      </c>
      <c r="C5" s="72" t="s">
        <v>147</v>
      </c>
      <c r="D5" s="13"/>
      <c r="G5" s="34"/>
      <c r="I5" s="19" t="s">
        <v>42</v>
      </c>
    </row>
    <row r="6" spans="2:9" ht="13.5" thickBot="1" x14ac:dyDescent="0.25">
      <c r="B6" s="33" t="s">
        <v>38</v>
      </c>
      <c r="C6" s="26">
        <v>1</v>
      </c>
      <c r="E6" t="s">
        <v>62</v>
      </c>
      <c r="F6" s="29">
        <v>44999</v>
      </c>
      <c r="G6" s="34"/>
    </row>
    <row r="7" spans="2:9" ht="13.5" thickBot="1" x14ac:dyDescent="0.25">
      <c r="B7" s="33" t="s">
        <v>64</v>
      </c>
      <c r="C7" s="26" t="s">
        <v>136</v>
      </c>
      <c r="G7" s="34"/>
      <c r="I7" s="19" t="s">
        <v>111</v>
      </c>
    </row>
    <row r="8" spans="2:9" ht="13.5" thickBot="1" x14ac:dyDescent="0.25">
      <c r="B8" s="33" t="s">
        <v>65</v>
      </c>
      <c r="C8" s="26">
        <v>1</v>
      </c>
      <c r="G8" s="34"/>
    </row>
    <row r="9" spans="2:9" ht="13.5" thickBot="1" x14ac:dyDescent="0.25">
      <c r="B9" s="33" t="s">
        <v>128</v>
      </c>
      <c r="C9" s="26">
        <v>9</v>
      </c>
      <c r="G9" s="34"/>
    </row>
    <row r="10" spans="2:9" ht="13.5" thickBot="1" x14ac:dyDescent="0.25">
      <c r="B10" s="33" t="s">
        <v>127</v>
      </c>
      <c r="C10" s="55">
        <v>168900</v>
      </c>
      <c r="G10" s="34"/>
    </row>
    <row r="11" spans="2:9" ht="5.85" customHeight="1" thickBot="1" x14ac:dyDescent="0.25">
      <c r="B11" s="36"/>
      <c r="C11" s="39"/>
      <c r="D11" s="39"/>
      <c r="E11" s="39"/>
      <c r="F11" s="39"/>
      <c r="G11" s="40"/>
    </row>
    <row r="12" spans="2:9" ht="8.1" customHeight="1" thickBot="1" x14ac:dyDescent="0.25">
      <c r="B12" s="12"/>
    </row>
    <row r="13" spans="2:9" ht="5.85" customHeight="1" thickBot="1" x14ac:dyDescent="0.25">
      <c r="B13" s="41"/>
      <c r="C13" s="30"/>
      <c r="D13" s="31"/>
      <c r="E13" s="31"/>
      <c r="F13" s="31"/>
      <c r="G13" s="32"/>
    </row>
    <row r="14" spans="2:9" ht="13.5" thickBot="1" x14ac:dyDescent="0.25">
      <c r="B14" s="69" t="s">
        <v>137</v>
      </c>
      <c r="C14" s="26">
        <v>0</v>
      </c>
      <c r="G14" s="34"/>
    </row>
    <row r="15" spans="2:9" ht="13.5" thickBot="1" x14ac:dyDescent="0.25">
      <c r="B15" s="69" t="s">
        <v>138</v>
      </c>
      <c r="C15" s="26">
        <v>0</v>
      </c>
      <c r="D15" s="47" t="s">
        <v>56</v>
      </c>
      <c r="E15" t="s">
        <v>58</v>
      </c>
      <c r="F15" s="19">
        <v>2</v>
      </c>
      <c r="G15" s="34"/>
    </row>
    <row r="16" spans="2:9" ht="13.5" thickBot="1" x14ac:dyDescent="0.25">
      <c r="B16" s="46" t="s">
        <v>57</v>
      </c>
      <c r="C16" s="26">
        <v>2</v>
      </c>
      <c r="E16" t="s">
        <v>59</v>
      </c>
      <c r="F16" s="26">
        <v>0</v>
      </c>
      <c r="G16" s="34"/>
    </row>
    <row r="17" spans="2:7" ht="13.5" thickBot="1" x14ac:dyDescent="0.25">
      <c r="B17" s="46"/>
      <c r="E17" t="s">
        <v>60</v>
      </c>
      <c r="F17" s="26">
        <v>0</v>
      </c>
      <c r="G17" s="34"/>
    </row>
    <row r="18" spans="2:7" ht="13.5" thickBot="1" x14ac:dyDescent="0.25">
      <c r="B18" s="46" t="s">
        <v>40</v>
      </c>
      <c r="C18" s="26">
        <v>13</v>
      </c>
      <c r="G18" s="34"/>
    </row>
    <row r="19" spans="2:7" ht="13.5" thickBot="1" x14ac:dyDescent="0.25">
      <c r="B19" s="46"/>
      <c r="C19" s="11"/>
      <c r="E19" t="s">
        <v>61</v>
      </c>
      <c r="F19" s="19">
        <f>SUM(F15:F18)</f>
        <v>2</v>
      </c>
      <c r="G19" s="48"/>
    </row>
    <row r="20" spans="2:7" ht="5.0999999999999996" customHeight="1" thickBot="1" x14ac:dyDescent="0.25">
      <c r="B20" s="42"/>
      <c r="C20" s="37"/>
      <c r="D20" s="39"/>
      <c r="E20" s="39"/>
      <c r="F20" s="39"/>
      <c r="G20" s="40"/>
    </row>
    <row r="21" spans="2:7" ht="7.5" customHeight="1" thickBot="1" x14ac:dyDescent="0.25"/>
    <row r="22" spans="2:7" ht="4.5" customHeight="1" x14ac:dyDescent="0.2">
      <c r="B22" s="44"/>
      <c r="C22" s="30"/>
      <c r="D22" s="31"/>
      <c r="E22" s="31"/>
      <c r="F22" s="31"/>
      <c r="G22" s="32"/>
    </row>
    <row r="23" spans="2:7" ht="13.5" thickBot="1" x14ac:dyDescent="0.25">
      <c r="B23" s="49" t="s">
        <v>76</v>
      </c>
      <c r="G23" s="34"/>
    </row>
    <row r="24" spans="2:7" ht="13.5" thickBot="1" x14ac:dyDescent="0.25">
      <c r="B24" s="33" t="s">
        <v>77</v>
      </c>
      <c r="C24" s="19">
        <v>4</v>
      </c>
      <c r="G24" s="34"/>
    </row>
    <row r="25" spans="2:7" ht="13.5" thickBot="1" x14ac:dyDescent="0.25">
      <c r="B25" s="33" t="s">
        <v>78</v>
      </c>
      <c r="C25" s="26">
        <v>0</v>
      </c>
      <c r="G25" s="34"/>
    </row>
    <row r="26" spans="2:7" ht="13.5" thickBot="1" x14ac:dyDescent="0.25">
      <c r="B26" s="33" t="s">
        <v>81</v>
      </c>
      <c r="C26" s="70">
        <v>0</v>
      </c>
      <c r="G26" s="34"/>
    </row>
    <row r="27" spans="2:7" ht="13.5" thickBot="1" x14ac:dyDescent="0.25">
      <c r="B27" s="33" t="s">
        <v>83</v>
      </c>
      <c r="C27" s="19">
        <f>C41</f>
        <v>3</v>
      </c>
      <c r="G27" s="34"/>
    </row>
    <row r="28" spans="2:7" ht="13.5" thickBot="1" x14ac:dyDescent="0.25">
      <c r="B28" s="35" t="s">
        <v>85</v>
      </c>
      <c r="C28" s="28">
        <f>SUM(C24:C27)</f>
        <v>7</v>
      </c>
      <c r="G28" s="34"/>
    </row>
    <row r="29" spans="2:7" ht="5.85" customHeight="1" thickBot="1" x14ac:dyDescent="0.25">
      <c r="B29" s="45"/>
      <c r="C29" s="39"/>
      <c r="D29" s="39"/>
      <c r="E29" s="39"/>
      <c r="F29" s="39"/>
      <c r="G29" s="40"/>
    </row>
    <row r="30" spans="2:7" ht="7.5" customHeight="1" thickBot="1" x14ac:dyDescent="0.25">
      <c r="B30" s="27"/>
      <c r="C30"/>
    </row>
    <row r="31" spans="2:7" ht="5.85" customHeight="1" x14ac:dyDescent="0.2">
      <c r="B31" s="41"/>
      <c r="C31" s="30"/>
      <c r="D31" s="43"/>
      <c r="E31" s="31"/>
      <c r="F31" s="31"/>
      <c r="G31" s="32"/>
    </row>
    <row r="32" spans="2:7" ht="13.5" thickBot="1" x14ac:dyDescent="0.25">
      <c r="B32" s="49" t="s">
        <v>82</v>
      </c>
      <c r="D32" s="12"/>
      <c r="G32" s="34"/>
    </row>
    <row r="33" spans="2:7" ht="13.5" thickBot="1" x14ac:dyDescent="0.25">
      <c r="B33" s="33" t="s">
        <v>87</v>
      </c>
      <c r="C33" s="19">
        <v>3</v>
      </c>
      <c r="D33" s="12" t="s">
        <v>107</v>
      </c>
      <c r="G33" s="34"/>
    </row>
    <row r="34" spans="2:7" ht="13.5" thickBot="1" x14ac:dyDescent="0.25">
      <c r="B34" s="33" t="s">
        <v>88</v>
      </c>
      <c r="C34" s="19">
        <f>ROUNDUP(((C25+C24+C39)/48)*1.3,0)</f>
        <v>1</v>
      </c>
      <c r="D34" s="12" t="s">
        <v>107</v>
      </c>
      <c r="G34" s="34"/>
    </row>
    <row r="35" spans="2:7" ht="6" customHeight="1" thickBot="1" x14ac:dyDescent="0.25">
      <c r="B35" s="36"/>
      <c r="C35" s="39"/>
      <c r="D35" s="38"/>
      <c r="E35" s="39"/>
      <c r="F35" s="39"/>
      <c r="G35" s="40"/>
    </row>
    <row r="36" spans="2:7" ht="8.1" customHeight="1" thickBot="1" x14ac:dyDescent="0.25">
      <c r="B36" s="12"/>
      <c r="C36" s="11"/>
      <c r="D36" s="12"/>
    </row>
    <row r="37" spans="2:7" ht="5.85" customHeight="1" x14ac:dyDescent="0.2">
      <c r="B37" s="41"/>
      <c r="C37" s="30"/>
      <c r="D37" s="31"/>
      <c r="E37" s="31"/>
      <c r="F37" s="31"/>
      <c r="G37" s="32"/>
    </row>
    <row r="38" spans="2:7" ht="13.5" thickBot="1" x14ac:dyDescent="0.25">
      <c r="B38" s="49" t="s">
        <v>80</v>
      </c>
      <c r="G38" s="34"/>
    </row>
    <row r="39" spans="2:7" ht="13.5" thickBot="1" x14ac:dyDescent="0.25">
      <c r="B39" s="33" t="s">
        <v>79</v>
      </c>
      <c r="C39" s="19">
        <v>0</v>
      </c>
      <c r="D39" s="12" t="s">
        <v>107</v>
      </c>
      <c r="G39" s="34"/>
    </row>
    <row r="40" spans="2:7" ht="13.5" thickBot="1" x14ac:dyDescent="0.25">
      <c r="B40" s="33" t="s">
        <v>84</v>
      </c>
      <c r="C40" s="70">
        <v>3</v>
      </c>
      <c r="D40" s="12" t="s">
        <v>107</v>
      </c>
      <c r="G40" s="34"/>
    </row>
    <row r="41" spans="2:7" ht="13.5" thickBot="1" x14ac:dyDescent="0.25">
      <c r="B41" s="35" t="s">
        <v>133</v>
      </c>
      <c r="C41" s="28">
        <f>SUM(C39:C40)</f>
        <v>3</v>
      </c>
      <c r="G41" s="34"/>
    </row>
    <row r="42" spans="2:7" ht="5.85" customHeight="1" thickBot="1" x14ac:dyDescent="0.25">
      <c r="B42" s="42"/>
      <c r="C42" s="37"/>
      <c r="D42" s="39"/>
      <c r="E42" s="39"/>
      <c r="F42" s="39"/>
      <c r="G42" s="40"/>
    </row>
  </sheetData>
  <mergeCells count="2">
    <mergeCell ref="B1:G2"/>
    <mergeCell ref="I3:I4"/>
  </mergeCells>
  <phoneticPr fontId="16" type="noConversion"/>
  <pageMargins left="0.7" right="0.7" top="0.75" bottom="0.75" header="0.3" footer="0.3"/>
  <pageSetup paperSize="9" orientation="portrait" r:id="rId1"/>
  <headerFooter>
    <oddHeader xml:space="preserve">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84"/>
  <sheetViews>
    <sheetView showGridLines="0" tabSelected="1" topLeftCell="A32" zoomScale="90" zoomScaleNormal="90" zoomScaleSheetLayoutView="80" workbookViewId="0">
      <selection activeCell="M67" sqref="M67"/>
    </sheetView>
  </sheetViews>
  <sheetFormatPr defaultColWidth="9.140625" defaultRowHeight="12.75" x14ac:dyDescent="0.2"/>
  <cols>
    <col min="1" max="1" width="3.5703125" style="12" customWidth="1"/>
    <col min="2" max="2" width="45.5703125" style="2" customWidth="1"/>
    <col min="3" max="3" width="11.42578125" style="1" customWidth="1"/>
    <col min="4" max="4" width="48.85546875" style="1" customWidth="1"/>
    <col min="5" max="5" width="20" style="1" customWidth="1"/>
    <col min="6" max="6" width="20.5703125" style="1" customWidth="1"/>
    <col min="7" max="7" width="23" style="1" customWidth="1"/>
    <col min="8" max="8" width="18.5703125" style="1" bestFit="1" customWidth="1"/>
    <col min="9" max="9" width="29" style="1" customWidth="1"/>
    <col min="10" max="10" width="4.140625" customWidth="1"/>
    <col min="11" max="11" width="4.42578125" style="2" customWidth="1"/>
    <col min="12" max="12" width="12.5703125" style="2" bestFit="1" customWidth="1"/>
    <col min="13" max="13" width="24.140625" style="2" bestFit="1" customWidth="1"/>
    <col min="14" max="14" width="12.5703125" style="2" bestFit="1" customWidth="1"/>
    <col min="15" max="16384" width="9.140625" style="2"/>
  </cols>
  <sheetData>
    <row r="1" spans="1:49" x14ac:dyDescent="0.2">
      <c r="B1" s="80" t="s">
        <v>41</v>
      </c>
      <c r="C1" s="80"/>
      <c r="D1" s="80"/>
      <c r="E1" s="80"/>
      <c r="F1" s="80"/>
      <c r="G1" s="80"/>
      <c r="H1" s="80"/>
      <c r="I1" s="80"/>
    </row>
    <row r="2" spans="1:49" ht="15.6" customHeight="1" x14ac:dyDescent="0.2">
      <c r="B2" s="80"/>
      <c r="C2" s="80"/>
      <c r="D2" s="80"/>
      <c r="E2" s="80"/>
      <c r="F2" s="80"/>
      <c r="G2" s="80"/>
      <c r="H2" s="80"/>
      <c r="I2" s="80"/>
    </row>
    <row r="3" spans="1:49" ht="15.6" customHeight="1" x14ac:dyDescent="0.25">
      <c r="B3" s="52"/>
      <c r="C3" s="52"/>
      <c r="D3" s="52"/>
      <c r="E3" s="52"/>
      <c r="F3" s="52"/>
      <c r="G3" s="52"/>
      <c r="H3" s="52"/>
      <c r="I3" s="52"/>
    </row>
    <row r="4" spans="1:49" ht="18" x14ac:dyDescent="0.25">
      <c r="B4" s="20" t="str">
        <f>Assumptions!C5</f>
        <v>Daimler MMA</v>
      </c>
      <c r="C4" s="21"/>
      <c r="D4" s="20" t="s">
        <v>102</v>
      </c>
      <c r="E4" s="58" t="str">
        <f>Assumptions!C7</f>
        <v>EUR</v>
      </c>
      <c r="F4" s="85" t="s">
        <v>132</v>
      </c>
      <c r="G4" s="86"/>
      <c r="H4" s="67" t="str">
        <f>IF(E4="EUR","",Assumptions!C8)</f>
        <v/>
      </c>
      <c r="I4" s="21"/>
      <c r="L4" s="21"/>
      <c r="M4" s="21"/>
      <c r="N4" s="21"/>
    </row>
    <row r="5" spans="1:49" ht="18" x14ac:dyDescent="0.25">
      <c r="B5" s="20" t="s">
        <v>36</v>
      </c>
      <c r="C5" s="21"/>
      <c r="D5" s="21"/>
      <c r="E5" s="21"/>
      <c r="F5" s="21"/>
      <c r="G5" s="21"/>
      <c r="H5" s="21"/>
      <c r="I5" s="21"/>
      <c r="L5" s="21"/>
      <c r="M5" s="57" t="s">
        <v>129</v>
      </c>
      <c r="N5" s="21"/>
    </row>
    <row r="6" spans="1:49" x14ac:dyDescent="0.2">
      <c r="B6" s="20" t="s">
        <v>38</v>
      </c>
      <c r="C6" s="22">
        <v>44861</v>
      </c>
      <c r="D6" s="21"/>
      <c r="E6" s="21"/>
      <c r="F6" s="21"/>
      <c r="G6" s="21"/>
      <c r="H6" s="21"/>
      <c r="I6" s="21"/>
      <c r="L6" s="21"/>
      <c r="M6" s="21"/>
      <c r="N6" s="21"/>
    </row>
    <row r="7" spans="1:49" s="12" customFormat="1" ht="38.25" x14ac:dyDescent="0.2">
      <c r="B7" s="23"/>
      <c r="C7" s="24" t="s">
        <v>1</v>
      </c>
      <c r="D7" s="24" t="s">
        <v>22</v>
      </c>
      <c r="E7" s="25" t="s">
        <v>100</v>
      </c>
      <c r="F7" s="25" t="s">
        <v>101</v>
      </c>
      <c r="G7" s="25" t="s">
        <v>99</v>
      </c>
      <c r="H7" s="25" t="s">
        <v>53</v>
      </c>
      <c r="I7" s="25" t="s">
        <v>54</v>
      </c>
      <c r="J7"/>
      <c r="L7" s="25" t="s">
        <v>99</v>
      </c>
      <c r="M7" s="25" t="s">
        <v>53</v>
      </c>
      <c r="N7" s="25" t="s">
        <v>54</v>
      </c>
    </row>
    <row r="8" spans="1:49" s="6" customFormat="1" ht="13.5" thickBot="1" x14ac:dyDescent="0.25">
      <c r="A8" s="12"/>
      <c r="B8" s="4" t="s">
        <v>12</v>
      </c>
      <c r="C8" s="5"/>
      <c r="D8" s="5"/>
      <c r="E8" s="5"/>
      <c r="F8" s="5"/>
      <c r="G8" s="60"/>
      <c r="H8" s="60"/>
      <c r="I8" s="60"/>
      <c r="J8"/>
      <c r="K8" s="2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12"/>
      <c r="AS8" s="12"/>
      <c r="AT8" s="12"/>
      <c r="AU8" s="12"/>
      <c r="AV8" s="12"/>
      <c r="AW8" s="12"/>
    </row>
    <row r="9" spans="1:49" ht="13.5" thickBot="1" x14ac:dyDescent="0.25">
      <c r="B9" s="2" t="s">
        <v>0</v>
      </c>
      <c r="C9" s="26">
        <v>0</v>
      </c>
      <c r="D9" s="1" t="s">
        <v>23</v>
      </c>
      <c r="E9" s="56">
        <v>1000</v>
      </c>
      <c r="F9" s="56"/>
      <c r="G9" s="61" t="str">
        <f>IF(C9&gt;0,C9*E9,"")</f>
        <v/>
      </c>
      <c r="H9" s="62" t="str">
        <f>IF(AND(C9&gt;0.01,F9&gt;0.01),C9*F9,"")</f>
        <v/>
      </c>
      <c r="I9" s="62" t="str">
        <f>IF(AND(C9&gt;0.01,F9&gt;0.01),H9*12,"")</f>
        <v/>
      </c>
      <c r="L9" s="59">
        <f t="shared" ref="L9:L19" si="0">IF(G9&lt;&gt;"",G9*$H$4,0)</f>
        <v>0</v>
      </c>
      <c r="M9" s="59">
        <f>IF(H9&lt;&gt;"",H9*$H$4,0)</f>
        <v>0</v>
      </c>
      <c r="N9" s="68">
        <f>M9*12</f>
        <v>0</v>
      </c>
      <c r="AR9" s="12"/>
      <c r="AS9" s="12"/>
      <c r="AT9" s="12"/>
      <c r="AU9" s="12"/>
      <c r="AV9" s="12"/>
      <c r="AW9" s="12"/>
    </row>
    <row r="10" spans="1:49" ht="13.5" thickBot="1" x14ac:dyDescent="0.25">
      <c r="B10" s="2" t="s">
        <v>2</v>
      </c>
      <c r="C10" s="26">
        <v>0</v>
      </c>
      <c r="D10" s="1" t="s">
        <v>27</v>
      </c>
      <c r="E10" s="56">
        <v>1500</v>
      </c>
      <c r="F10" s="56"/>
      <c r="G10" s="61" t="str">
        <f t="shared" ref="G10:G68" si="1">IF(C10&gt;0,C10*E10,"")</f>
        <v/>
      </c>
      <c r="H10" s="62" t="str">
        <f t="shared" ref="H10:H68" si="2">IF(AND(C10&gt;0.01,F10&gt;0.01),C10*F10,"")</f>
        <v/>
      </c>
      <c r="I10" s="62" t="str">
        <f t="shared" ref="I10:I14" si="3">IF(AND(C10&gt;0.01,F10&gt;0.01),H10*12,"")</f>
        <v/>
      </c>
      <c r="L10" s="59">
        <f t="shared" si="0"/>
        <v>0</v>
      </c>
      <c r="M10" s="59">
        <f t="shared" ref="M10:M71" si="4">IF(H10&lt;&gt;"",H10*$H$4,0)</f>
        <v>0</v>
      </c>
      <c r="N10" s="68">
        <f t="shared" ref="N10:N71" si="5">M10*12</f>
        <v>0</v>
      </c>
      <c r="AR10" s="12"/>
      <c r="AS10" s="12"/>
      <c r="AT10" s="12"/>
      <c r="AU10" s="12"/>
      <c r="AV10" s="12"/>
      <c r="AW10" s="12"/>
    </row>
    <row r="11" spans="1:49" ht="13.5" thickBot="1" x14ac:dyDescent="0.25">
      <c r="B11" s="2" t="s">
        <v>15</v>
      </c>
      <c r="C11" s="73">
        <v>0</v>
      </c>
      <c r="D11" s="1" t="s">
        <v>48</v>
      </c>
      <c r="E11" s="74">
        <v>15000</v>
      </c>
      <c r="F11" s="56"/>
      <c r="G11" s="61" t="str">
        <f t="shared" si="1"/>
        <v/>
      </c>
      <c r="H11" s="62" t="str">
        <f t="shared" si="2"/>
        <v/>
      </c>
      <c r="I11" s="62" t="str">
        <f t="shared" si="3"/>
        <v/>
      </c>
      <c r="L11" s="59">
        <f t="shared" si="0"/>
        <v>0</v>
      </c>
      <c r="M11" s="59">
        <f t="shared" si="4"/>
        <v>0</v>
      </c>
      <c r="N11" s="68">
        <f t="shared" si="5"/>
        <v>0</v>
      </c>
      <c r="AR11" s="12"/>
      <c r="AS11" s="12"/>
      <c r="AT11" s="12"/>
      <c r="AU11" s="12"/>
      <c r="AV11" s="12"/>
      <c r="AW11" s="12"/>
    </row>
    <row r="12" spans="1:49" ht="13.5" thickBot="1" x14ac:dyDescent="0.25">
      <c r="B12" s="2" t="s">
        <v>24</v>
      </c>
      <c r="C12" s="26">
        <v>0</v>
      </c>
      <c r="D12" s="1" t="s">
        <v>26</v>
      </c>
      <c r="E12" s="56">
        <v>200</v>
      </c>
      <c r="F12" s="56"/>
      <c r="G12" s="61" t="str">
        <f t="shared" si="1"/>
        <v/>
      </c>
      <c r="H12" s="62" t="str">
        <f t="shared" si="2"/>
        <v/>
      </c>
      <c r="I12" s="62" t="str">
        <f t="shared" si="3"/>
        <v/>
      </c>
      <c r="L12" s="59">
        <f t="shared" si="0"/>
        <v>0</v>
      </c>
      <c r="M12" s="59">
        <f t="shared" si="4"/>
        <v>0</v>
      </c>
      <c r="N12" s="68">
        <f t="shared" si="5"/>
        <v>0</v>
      </c>
      <c r="AR12" s="12"/>
      <c r="AS12" s="12"/>
      <c r="AT12" s="12"/>
      <c r="AU12" s="12"/>
      <c r="AV12" s="12"/>
      <c r="AW12" s="12"/>
    </row>
    <row r="13" spans="1:49" ht="13.5" thickBot="1" x14ac:dyDescent="0.25">
      <c r="B13" s="2" t="s">
        <v>25</v>
      </c>
      <c r="C13" s="26">
        <v>1</v>
      </c>
      <c r="D13" s="1" t="s">
        <v>28</v>
      </c>
      <c r="E13" s="56">
        <v>150</v>
      </c>
      <c r="F13" s="56"/>
      <c r="G13" s="61">
        <f t="shared" si="1"/>
        <v>150</v>
      </c>
      <c r="H13" s="62" t="str">
        <f t="shared" si="2"/>
        <v/>
      </c>
      <c r="I13" s="62" t="str">
        <f t="shared" si="3"/>
        <v/>
      </c>
      <c r="L13" s="59" t="e">
        <f t="shared" si="0"/>
        <v>#VALUE!</v>
      </c>
      <c r="M13" s="59">
        <f t="shared" si="4"/>
        <v>0</v>
      </c>
      <c r="N13" s="68">
        <f t="shared" si="5"/>
        <v>0</v>
      </c>
    </row>
    <row r="14" spans="1:49" ht="13.5" thickBot="1" x14ac:dyDescent="0.25">
      <c r="B14" s="2" t="s">
        <v>5</v>
      </c>
      <c r="C14" s="26">
        <v>4</v>
      </c>
      <c r="D14" s="1" t="s">
        <v>31</v>
      </c>
      <c r="E14" s="56">
        <v>40</v>
      </c>
      <c r="F14" s="56"/>
      <c r="G14" s="61">
        <f t="shared" si="1"/>
        <v>160</v>
      </c>
      <c r="H14" s="62" t="str">
        <f t="shared" si="2"/>
        <v/>
      </c>
      <c r="I14" s="62" t="str">
        <f t="shared" si="3"/>
        <v/>
      </c>
      <c r="L14" s="59" t="e">
        <f t="shared" si="0"/>
        <v>#VALUE!</v>
      </c>
      <c r="M14" s="59">
        <f t="shared" si="4"/>
        <v>0</v>
      </c>
      <c r="N14" s="68">
        <f t="shared" si="5"/>
        <v>0</v>
      </c>
    </row>
    <row r="15" spans="1:49" s="12" customFormat="1" ht="13.5" customHeight="1" thickBot="1" x14ac:dyDescent="0.25">
      <c r="B15" s="10" t="s">
        <v>66</v>
      </c>
      <c r="C15" s="8"/>
      <c r="D15" s="8"/>
      <c r="E15" s="9"/>
      <c r="F15" s="9"/>
      <c r="G15" s="63"/>
      <c r="H15" s="64" t="s">
        <v>103</v>
      </c>
      <c r="I15" s="64"/>
      <c r="J15"/>
      <c r="K15" s="2"/>
      <c r="L15" s="66"/>
      <c r="M15" s="66"/>
      <c r="N15" s="6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9" ht="13.35" customHeight="1" thickBot="1" x14ac:dyDescent="0.25">
      <c r="B16" s="2" t="s">
        <v>68</v>
      </c>
      <c r="C16" s="73">
        <v>0</v>
      </c>
      <c r="D16" s="75" t="s">
        <v>139</v>
      </c>
      <c r="E16" s="74">
        <v>10000</v>
      </c>
      <c r="F16" s="56"/>
      <c r="G16" s="61" t="str">
        <f t="shared" si="1"/>
        <v/>
      </c>
      <c r="H16" s="62" t="str">
        <f t="shared" si="2"/>
        <v/>
      </c>
      <c r="I16" s="62" t="str">
        <f>IF(AND(C16&gt;0.01,F16&gt;0.01),H16*12,"")</f>
        <v/>
      </c>
      <c r="L16" s="59">
        <f t="shared" si="0"/>
        <v>0</v>
      </c>
      <c r="M16" s="59">
        <f t="shared" si="4"/>
        <v>0</v>
      </c>
      <c r="N16" s="68">
        <f t="shared" si="5"/>
        <v>0</v>
      </c>
    </row>
    <row r="17" spans="2:14" ht="13.35" customHeight="1" thickBot="1" x14ac:dyDescent="0.25">
      <c r="B17" s="2" t="s">
        <v>69</v>
      </c>
      <c r="C17" s="73">
        <v>0</v>
      </c>
      <c r="D17" s="75" t="s">
        <v>70</v>
      </c>
      <c r="E17" s="74">
        <v>20000</v>
      </c>
      <c r="F17" s="56"/>
      <c r="G17" s="61" t="str">
        <f t="shared" si="1"/>
        <v/>
      </c>
      <c r="H17" s="62" t="str">
        <f t="shared" si="2"/>
        <v/>
      </c>
      <c r="I17" s="62" t="str">
        <f t="shared" ref="I17:I71" si="6">IF(AND(C17&gt;0.01,F17&gt;0.01),H17*12,"")</f>
        <v/>
      </c>
      <c r="L17" s="59">
        <f t="shared" si="0"/>
        <v>0</v>
      </c>
      <c r="M17" s="59">
        <f t="shared" si="4"/>
        <v>0</v>
      </c>
      <c r="N17" s="68">
        <f t="shared" si="5"/>
        <v>0</v>
      </c>
    </row>
    <row r="18" spans="2:14" ht="13.35" customHeight="1" thickBot="1" x14ac:dyDescent="0.25">
      <c r="B18" s="2" t="s">
        <v>13</v>
      </c>
      <c r="C18" s="73">
        <v>0</v>
      </c>
      <c r="D18" s="1" t="s">
        <v>142</v>
      </c>
      <c r="E18" s="74">
        <v>200</v>
      </c>
      <c r="F18" s="56"/>
      <c r="G18" s="61" t="str">
        <f t="shared" si="1"/>
        <v/>
      </c>
      <c r="H18" s="62" t="str">
        <f t="shared" si="2"/>
        <v/>
      </c>
      <c r="I18" s="62" t="str">
        <f t="shared" si="6"/>
        <v/>
      </c>
      <c r="L18" s="59">
        <f t="shared" si="0"/>
        <v>0</v>
      </c>
      <c r="M18" s="59">
        <f t="shared" si="4"/>
        <v>0</v>
      </c>
      <c r="N18" s="68">
        <f t="shared" si="5"/>
        <v>0</v>
      </c>
    </row>
    <row r="19" spans="2:14" ht="13.35" customHeight="1" thickBot="1" x14ac:dyDescent="0.25">
      <c r="B19" s="2" t="s">
        <v>44</v>
      </c>
      <c r="C19" s="26">
        <v>0</v>
      </c>
      <c r="E19" s="56">
        <v>1500</v>
      </c>
      <c r="F19" s="56"/>
      <c r="G19" s="61" t="str">
        <f t="shared" si="1"/>
        <v/>
      </c>
      <c r="H19" s="62" t="str">
        <f t="shared" si="2"/>
        <v/>
      </c>
      <c r="I19" s="62" t="str">
        <f t="shared" si="6"/>
        <v/>
      </c>
      <c r="L19" s="59">
        <f t="shared" si="0"/>
        <v>0</v>
      </c>
      <c r="M19" s="59">
        <f t="shared" si="4"/>
        <v>0</v>
      </c>
      <c r="N19" s="68">
        <f t="shared" si="5"/>
        <v>0</v>
      </c>
    </row>
    <row r="20" spans="2:14" ht="13.35" customHeight="1" thickBot="1" x14ac:dyDescent="0.25">
      <c r="B20" s="2" t="s">
        <v>104</v>
      </c>
      <c r="C20" s="26">
        <v>0</v>
      </c>
      <c r="E20" s="56"/>
      <c r="F20" s="56"/>
      <c r="G20" s="61" t="str">
        <f t="shared" si="1"/>
        <v/>
      </c>
      <c r="H20" s="62" t="str">
        <f t="shared" si="2"/>
        <v/>
      </c>
      <c r="I20" s="62" t="str">
        <f t="shared" si="6"/>
        <v/>
      </c>
      <c r="L20" s="59">
        <f>IF(G20&lt;&gt;"",G20*$H$4,0)</f>
        <v>0</v>
      </c>
      <c r="M20" s="59">
        <f t="shared" si="4"/>
        <v>0</v>
      </c>
      <c r="N20" s="68">
        <f t="shared" si="5"/>
        <v>0</v>
      </c>
    </row>
    <row r="21" spans="2:14" ht="13.35" customHeight="1" thickBot="1" x14ac:dyDescent="0.25">
      <c r="B21" s="2" t="s">
        <v>134</v>
      </c>
      <c r="C21" s="26">
        <v>0</v>
      </c>
      <c r="E21" s="56">
        <v>5000</v>
      </c>
      <c r="F21" s="56"/>
      <c r="G21" s="61" t="str">
        <f t="shared" si="1"/>
        <v/>
      </c>
      <c r="H21" s="62" t="str">
        <f t="shared" si="2"/>
        <v/>
      </c>
      <c r="I21" s="62" t="str">
        <f t="shared" si="6"/>
        <v/>
      </c>
      <c r="L21" s="59">
        <f t="shared" ref="L21:L71" si="7">IF(G21&lt;&gt;"",G21*$H$4,0)</f>
        <v>0</v>
      </c>
      <c r="M21" s="59">
        <f t="shared" si="4"/>
        <v>0</v>
      </c>
      <c r="N21" s="68">
        <f t="shared" si="5"/>
        <v>0</v>
      </c>
    </row>
    <row r="22" spans="2:14" ht="13.5" customHeight="1" thickBot="1" x14ac:dyDescent="0.25">
      <c r="B22" s="4" t="s">
        <v>21</v>
      </c>
      <c r="C22" s="5"/>
      <c r="D22" s="5"/>
      <c r="E22" s="7"/>
      <c r="F22" s="7"/>
      <c r="G22" s="60"/>
      <c r="H22" s="65" t="s">
        <v>103</v>
      </c>
      <c r="I22" s="65"/>
      <c r="L22" s="66"/>
      <c r="M22" s="66"/>
      <c r="N22" s="66"/>
    </row>
    <row r="23" spans="2:14" s="12" customFormat="1" ht="13.5" thickBot="1" x14ac:dyDescent="0.25">
      <c r="B23" s="12" t="s">
        <v>93</v>
      </c>
      <c r="C23" s="71">
        <v>2</v>
      </c>
      <c r="D23" s="11" t="s">
        <v>131</v>
      </c>
      <c r="E23" s="56">
        <v>1300</v>
      </c>
      <c r="F23" s="56"/>
      <c r="G23" s="61">
        <f t="shared" si="1"/>
        <v>2600</v>
      </c>
      <c r="H23" s="62" t="str">
        <f t="shared" si="2"/>
        <v/>
      </c>
      <c r="I23" s="62" t="str">
        <f t="shared" si="6"/>
        <v/>
      </c>
      <c r="J23"/>
      <c r="L23" s="59" t="e">
        <f t="shared" si="7"/>
        <v>#VALUE!</v>
      </c>
      <c r="M23" s="59">
        <f t="shared" si="4"/>
        <v>0</v>
      </c>
      <c r="N23" s="68">
        <f t="shared" si="5"/>
        <v>0</v>
      </c>
    </row>
    <row r="24" spans="2:14" ht="13.5" thickBot="1" x14ac:dyDescent="0.25">
      <c r="B24" s="4" t="s">
        <v>16</v>
      </c>
      <c r="C24" s="5"/>
      <c r="D24" s="5"/>
      <c r="E24" s="7"/>
      <c r="F24" s="7"/>
      <c r="G24" s="60"/>
      <c r="H24" s="65" t="s">
        <v>103</v>
      </c>
      <c r="I24" s="65"/>
      <c r="L24" s="66"/>
      <c r="M24" s="66"/>
      <c r="N24" s="66"/>
    </row>
    <row r="25" spans="2:14" s="12" customFormat="1" ht="13.5" thickBot="1" x14ac:dyDescent="0.25">
      <c r="B25" s="12" t="s">
        <v>30</v>
      </c>
      <c r="C25" s="26">
        <v>13</v>
      </c>
      <c r="D25" s="11" t="s">
        <v>148</v>
      </c>
      <c r="E25" s="56">
        <v>1000</v>
      </c>
      <c r="F25" s="56"/>
      <c r="G25" s="61">
        <f t="shared" si="1"/>
        <v>13000</v>
      </c>
      <c r="H25" s="62" t="str">
        <f t="shared" si="2"/>
        <v/>
      </c>
      <c r="I25" s="62" t="str">
        <f t="shared" si="6"/>
        <v/>
      </c>
      <c r="J25"/>
      <c r="L25" s="59" t="e">
        <f t="shared" si="7"/>
        <v>#VALUE!</v>
      </c>
      <c r="M25" s="59">
        <f t="shared" si="4"/>
        <v>0</v>
      </c>
      <c r="N25" s="68">
        <f t="shared" si="5"/>
        <v>0</v>
      </c>
    </row>
    <row r="26" spans="2:14" ht="13.5" thickBot="1" x14ac:dyDescent="0.25">
      <c r="B26" s="2" t="s">
        <v>4</v>
      </c>
      <c r="C26" s="26">
        <v>13</v>
      </c>
      <c r="D26" s="1" t="s">
        <v>29</v>
      </c>
      <c r="E26" s="56">
        <v>750</v>
      </c>
      <c r="F26" s="56"/>
      <c r="G26" s="61">
        <f t="shared" si="1"/>
        <v>9750</v>
      </c>
      <c r="H26" s="62" t="str">
        <f t="shared" si="2"/>
        <v/>
      </c>
      <c r="I26" s="62" t="str">
        <f t="shared" si="6"/>
        <v/>
      </c>
      <c r="L26" s="59" t="e">
        <f t="shared" si="7"/>
        <v>#VALUE!</v>
      </c>
      <c r="M26" s="59">
        <f t="shared" si="4"/>
        <v>0</v>
      </c>
      <c r="N26" s="68">
        <f t="shared" si="5"/>
        <v>0</v>
      </c>
    </row>
    <row r="27" spans="2:14" ht="13.5" thickBot="1" x14ac:dyDescent="0.25">
      <c r="B27" s="2" t="s">
        <v>143</v>
      </c>
      <c r="C27" s="73">
        <v>0</v>
      </c>
      <c r="D27" s="75" t="s">
        <v>144</v>
      </c>
      <c r="E27" s="74">
        <v>2000</v>
      </c>
      <c r="F27" s="56"/>
      <c r="G27" s="61" t="str">
        <f t="shared" si="1"/>
        <v/>
      </c>
      <c r="H27" s="62" t="str">
        <f t="shared" si="2"/>
        <v/>
      </c>
      <c r="I27" s="62" t="str">
        <f t="shared" si="6"/>
        <v/>
      </c>
      <c r="L27" s="59">
        <f t="shared" si="7"/>
        <v>0</v>
      </c>
      <c r="M27" s="59">
        <f t="shared" si="4"/>
        <v>0</v>
      </c>
      <c r="N27" s="68">
        <f t="shared" si="5"/>
        <v>0</v>
      </c>
    </row>
    <row r="28" spans="2:14" ht="13.5" thickBot="1" x14ac:dyDescent="0.25">
      <c r="B28" s="17" t="s">
        <v>145</v>
      </c>
      <c r="C28" s="73">
        <v>3</v>
      </c>
      <c r="D28" s="75"/>
      <c r="E28" s="74">
        <v>1200</v>
      </c>
      <c r="F28" s="56"/>
      <c r="G28" s="61">
        <f t="shared" si="1"/>
        <v>3600</v>
      </c>
      <c r="H28" s="62" t="str">
        <f t="shared" si="2"/>
        <v/>
      </c>
      <c r="I28" s="62" t="str">
        <f t="shared" si="6"/>
        <v/>
      </c>
      <c r="L28" s="59" t="e">
        <f t="shared" si="7"/>
        <v>#VALUE!</v>
      </c>
      <c r="M28" s="59">
        <f t="shared" si="4"/>
        <v>0</v>
      </c>
      <c r="N28" s="68">
        <f t="shared" si="5"/>
        <v>0</v>
      </c>
    </row>
    <row r="29" spans="2:14" ht="13.5" thickBot="1" x14ac:dyDescent="0.25">
      <c r="B29" s="17" t="s">
        <v>146</v>
      </c>
      <c r="C29" s="73">
        <v>3</v>
      </c>
      <c r="D29" s="75"/>
      <c r="E29" s="74">
        <v>3500</v>
      </c>
      <c r="F29" s="56"/>
      <c r="G29" s="61">
        <f t="shared" si="1"/>
        <v>10500</v>
      </c>
      <c r="H29" s="62" t="str">
        <f t="shared" si="2"/>
        <v/>
      </c>
      <c r="I29" s="62" t="str">
        <f t="shared" si="6"/>
        <v/>
      </c>
      <c r="L29" s="59" t="e">
        <f t="shared" si="7"/>
        <v>#VALUE!</v>
      </c>
      <c r="M29" s="59">
        <f t="shared" si="4"/>
        <v>0</v>
      </c>
      <c r="N29" s="68">
        <f t="shared" si="5"/>
        <v>0</v>
      </c>
    </row>
    <row r="30" spans="2:14" ht="13.5" thickBot="1" x14ac:dyDescent="0.25">
      <c r="B30" s="14" t="s">
        <v>46</v>
      </c>
      <c r="C30" s="73">
        <v>6</v>
      </c>
      <c r="E30" s="56">
        <v>850</v>
      </c>
      <c r="F30" s="56"/>
      <c r="G30" s="61">
        <f t="shared" si="1"/>
        <v>5100</v>
      </c>
      <c r="H30" s="62" t="str">
        <f t="shared" si="2"/>
        <v/>
      </c>
      <c r="I30" s="62" t="str">
        <f t="shared" si="6"/>
        <v/>
      </c>
      <c r="L30" s="59" t="e">
        <f t="shared" si="7"/>
        <v>#VALUE!</v>
      </c>
      <c r="M30" s="59">
        <f t="shared" si="4"/>
        <v>0</v>
      </c>
      <c r="N30" s="68">
        <f t="shared" si="5"/>
        <v>0</v>
      </c>
    </row>
    <row r="31" spans="2:14" ht="13.5" thickBot="1" x14ac:dyDescent="0.25">
      <c r="B31" s="14" t="s">
        <v>47</v>
      </c>
      <c r="C31" s="73">
        <v>0</v>
      </c>
      <c r="D31" s="1" t="s">
        <v>86</v>
      </c>
      <c r="E31" s="56">
        <v>150</v>
      </c>
      <c r="F31" s="56"/>
      <c r="G31" s="61" t="str">
        <f t="shared" si="1"/>
        <v/>
      </c>
      <c r="H31" s="62" t="str">
        <f t="shared" si="2"/>
        <v/>
      </c>
      <c r="I31" s="62" t="str">
        <f t="shared" si="6"/>
        <v/>
      </c>
      <c r="L31" s="59">
        <f t="shared" si="7"/>
        <v>0</v>
      </c>
      <c r="M31" s="59">
        <f t="shared" si="4"/>
        <v>0</v>
      </c>
      <c r="N31" s="68">
        <f t="shared" si="5"/>
        <v>0</v>
      </c>
    </row>
    <row r="32" spans="2:14" ht="13.5" thickBot="1" x14ac:dyDescent="0.25">
      <c r="B32" s="4" t="s">
        <v>17</v>
      </c>
      <c r="C32" s="5"/>
      <c r="D32" s="5"/>
      <c r="E32" s="7"/>
      <c r="F32" s="7"/>
      <c r="G32" s="60"/>
      <c r="H32" s="65" t="s">
        <v>103</v>
      </c>
      <c r="I32" s="65"/>
      <c r="L32" s="66"/>
      <c r="M32" s="66"/>
      <c r="N32" s="66"/>
    </row>
    <row r="33" spans="2:43" ht="13.5" thickBot="1" x14ac:dyDescent="0.25">
      <c r="B33" s="2" t="s">
        <v>90</v>
      </c>
      <c r="C33" s="26">
        <v>0</v>
      </c>
      <c r="D33" s="1" t="s">
        <v>43</v>
      </c>
      <c r="E33" s="56">
        <v>0</v>
      </c>
      <c r="F33" s="56">
        <v>300</v>
      </c>
      <c r="G33" s="61" t="str">
        <f>IF(C33&gt;0,C33*E33,"")</f>
        <v/>
      </c>
      <c r="H33" s="62" t="str">
        <f t="shared" si="2"/>
        <v/>
      </c>
      <c r="I33" s="62" t="str">
        <f>IF(AND(C33&gt;0.01,F33&gt;0.01),H33*12,"")</f>
        <v/>
      </c>
      <c r="L33" s="59">
        <f t="shared" si="7"/>
        <v>0</v>
      </c>
      <c r="M33" s="59">
        <f t="shared" si="4"/>
        <v>0</v>
      </c>
      <c r="N33" s="68">
        <f t="shared" si="5"/>
        <v>0</v>
      </c>
    </row>
    <row r="34" spans="2:43" ht="13.5" thickBot="1" x14ac:dyDescent="0.25">
      <c r="B34" s="2" t="s">
        <v>89</v>
      </c>
      <c r="C34" s="26">
        <v>0</v>
      </c>
      <c r="D34" s="1" t="s">
        <v>43</v>
      </c>
      <c r="E34" s="56">
        <v>0</v>
      </c>
      <c r="F34" s="56">
        <v>300</v>
      </c>
      <c r="G34" s="61" t="str">
        <f>IF(C34&gt;0,C34*E34,"")</f>
        <v/>
      </c>
      <c r="H34" s="62" t="str">
        <f t="shared" si="2"/>
        <v/>
      </c>
      <c r="I34" s="62" t="str">
        <f>IF(AND(C34&gt;0.01,F34&gt;0.01),H34*12,"")</f>
        <v/>
      </c>
      <c r="L34" s="59">
        <f t="shared" si="7"/>
        <v>0</v>
      </c>
      <c r="M34" s="59">
        <f t="shared" si="4"/>
        <v>0</v>
      </c>
      <c r="N34" s="68">
        <f t="shared" si="5"/>
        <v>0</v>
      </c>
    </row>
    <row r="35" spans="2:43" s="12" customFormat="1" ht="13.5" thickBot="1" x14ac:dyDescent="0.25">
      <c r="B35" s="12" t="s">
        <v>32</v>
      </c>
      <c r="C35" s="26">
        <v>80</v>
      </c>
      <c r="D35" s="11" t="s">
        <v>91</v>
      </c>
      <c r="E35" s="56">
        <v>100</v>
      </c>
      <c r="F35" s="56"/>
      <c r="G35" s="61">
        <f t="shared" si="1"/>
        <v>8000</v>
      </c>
      <c r="H35" s="62" t="str">
        <f t="shared" si="2"/>
        <v/>
      </c>
      <c r="I35" s="62" t="str">
        <f t="shared" si="6"/>
        <v/>
      </c>
      <c r="J35"/>
      <c r="L35" s="59" t="e">
        <f t="shared" si="7"/>
        <v>#VALUE!</v>
      </c>
      <c r="M35" s="59">
        <f t="shared" si="4"/>
        <v>0</v>
      </c>
      <c r="N35" s="68">
        <f t="shared" si="5"/>
        <v>0</v>
      </c>
    </row>
    <row r="36" spans="2:43" s="12" customFormat="1" ht="13.5" thickBot="1" x14ac:dyDescent="0.25">
      <c r="B36" s="12" t="s">
        <v>94</v>
      </c>
      <c r="C36" s="26">
        <v>0</v>
      </c>
      <c r="D36" s="11" t="s">
        <v>140</v>
      </c>
      <c r="E36" s="56">
        <v>1500</v>
      </c>
      <c r="F36" s="56">
        <v>400</v>
      </c>
      <c r="G36" s="61" t="str">
        <f t="shared" si="1"/>
        <v/>
      </c>
      <c r="H36" s="62" t="str">
        <f t="shared" si="2"/>
        <v/>
      </c>
      <c r="I36" s="62" t="str">
        <f t="shared" si="6"/>
        <v/>
      </c>
      <c r="J36"/>
      <c r="L36" s="59">
        <f t="shared" si="7"/>
        <v>0</v>
      </c>
      <c r="M36" s="59">
        <f t="shared" si="4"/>
        <v>0</v>
      </c>
      <c r="N36" s="68">
        <f t="shared" si="5"/>
        <v>0</v>
      </c>
    </row>
    <row r="37" spans="2:43" s="12" customFormat="1" ht="13.5" thickBot="1" x14ac:dyDescent="0.25">
      <c r="B37" s="12" t="s">
        <v>8</v>
      </c>
      <c r="C37" s="26">
        <v>0</v>
      </c>
      <c r="D37" s="11" t="s">
        <v>141</v>
      </c>
      <c r="E37" s="56">
        <v>2500</v>
      </c>
      <c r="F37" s="56">
        <v>2500</v>
      </c>
      <c r="G37" s="61" t="str">
        <f t="shared" si="1"/>
        <v/>
      </c>
      <c r="H37" s="62" t="str">
        <f t="shared" si="2"/>
        <v/>
      </c>
      <c r="I37" s="62" t="str">
        <f t="shared" si="6"/>
        <v/>
      </c>
      <c r="J37"/>
      <c r="L37" s="59">
        <f t="shared" si="7"/>
        <v>0</v>
      </c>
      <c r="M37" s="59">
        <f t="shared" si="4"/>
        <v>0</v>
      </c>
      <c r="N37" s="68">
        <f t="shared" si="5"/>
        <v>0</v>
      </c>
    </row>
    <row r="38" spans="2:43" s="12" customFormat="1" ht="13.5" thickBot="1" x14ac:dyDescent="0.25">
      <c r="B38" s="3" t="s">
        <v>7</v>
      </c>
      <c r="C38" s="26">
        <v>0</v>
      </c>
      <c r="D38" s="1"/>
      <c r="E38" s="56">
        <v>0</v>
      </c>
      <c r="F38" s="56">
        <v>80</v>
      </c>
      <c r="G38" s="61" t="str">
        <f t="shared" si="1"/>
        <v/>
      </c>
      <c r="H38" s="62" t="str">
        <f t="shared" si="2"/>
        <v/>
      </c>
      <c r="I38" s="62" t="str">
        <f t="shared" si="6"/>
        <v/>
      </c>
      <c r="J38"/>
      <c r="L38" s="59">
        <f t="shared" si="7"/>
        <v>0</v>
      </c>
      <c r="M38" s="59">
        <f t="shared" si="4"/>
        <v>0</v>
      </c>
      <c r="N38" s="68">
        <f t="shared" si="5"/>
        <v>0</v>
      </c>
    </row>
    <row r="39" spans="2:43" s="12" customFormat="1" ht="13.5" thickBot="1" x14ac:dyDescent="0.25">
      <c r="B39" s="18" t="s">
        <v>97</v>
      </c>
      <c r="C39" s="26">
        <v>0</v>
      </c>
      <c r="D39" s="1"/>
      <c r="E39" s="56">
        <v>1000</v>
      </c>
      <c r="F39" s="56">
        <v>750</v>
      </c>
      <c r="G39" s="61" t="str">
        <f t="shared" si="1"/>
        <v/>
      </c>
      <c r="H39" s="62" t="str">
        <f t="shared" si="2"/>
        <v/>
      </c>
      <c r="I39" s="62" t="str">
        <f t="shared" si="6"/>
        <v/>
      </c>
      <c r="J39"/>
      <c r="L39" s="59">
        <f t="shared" si="7"/>
        <v>0</v>
      </c>
      <c r="M39" s="59">
        <f t="shared" si="4"/>
        <v>0</v>
      </c>
      <c r="N39" s="68">
        <f t="shared" si="5"/>
        <v>0</v>
      </c>
    </row>
    <row r="40" spans="2:43" s="12" customFormat="1" ht="13.5" thickBot="1" x14ac:dyDescent="0.25">
      <c r="B40" s="18" t="s">
        <v>98</v>
      </c>
      <c r="C40" s="26">
        <v>0</v>
      </c>
      <c r="D40" s="11"/>
      <c r="E40" s="56">
        <v>500</v>
      </c>
      <c r="F40" s="56">
        <v>300</v>
      </c>
      <c r="G40" s="61" t="str">
        <f t="shared" si="1"/>
        <v/>
      </c>
      <c r="H40" s="62" t="str">
        <f t="shared" si="2"/>
        <v/>
      </c>
      <c r="I40" s="62" t="str">
        <f t="shared" si="6"/>
        <v/>
      </c>
      <c r="J40"/>
      <c r="L40" s="59">
        <f t="shared" si="7"/>
        <v>0</v>
      </c>
      <c r="M40" s="59">
        <f t="shared" si="4"/>
        <v>0</v>
      </c>
      <c r="N40" s="68">
        <f t="shared" si="5"/>
        <v>0</v>
      </c>
    </row>
    <row r="41" spans="2:43" ht="13.5" thickBot="1" x14ac:dyDescent="0.25">
      <c r="B41" s="4" t="s">
        <v>3</v>
      </c>
      <c r="C41" s="5"/>
      <c r="D41" s="5"/>
      <c r="E41" s="7"/>
      <c r="F41" s="7"/>
      <c r="G41" s="60"/>
      <c r="H41" s="65" t="s">
        <v>103</v>
      </c>
      <c r="I41" s="65"/>
      <c r="L41" s="65"/>
      <c r="M41" s="65"/>
      <c r="N41" s="66"/>
    </row>
    <row r="42" spans="2:43" ht="13.5" thickBot="1" x14ac:dyDescent="0.25">
      <c r="B42" s="2" t="s">
        <v>45</v>
      </c>
      <c r="C42" s="26">
        <v>2</v>
      </c>
      <c r="D42" s="1" t="s">
        <v>74</v>
      </c>
      <c r="E42" s="56">
        <v>1085</v>
      </c>
      <c r="F42" s="56"/>
      <c r="G42" s="61">
        <f t="shared" si="1"/>
        <v>2170</v>
      </c>
      <c r="H42" s="62" t="str">
        <f t="shared" si="2"/>
        <v/>
      </c>
      <c r="I42" s="62" t="str">
        <f t="shared" si="6"/>
        <v/>
      </c>
      <c r="L42" s="59" t="e">
        <f t="shared" si="7"/>
        <v>#VALUE!</v>
      </c>
      <c r="M42" s="59">
        <f t="shared" si="4"/>
        <v>0</v>
      </c>
      <c r="N42" s="68">
        <f t="shared" si="5"/>
        <v>0</v>
      </c>
    </row>
    <row r="43" spans="2:43" ht="13.5" thickBot="1" x14ac:dyDescent="0.25">
      <c r="B43" s="2" t="s">
        <v>14</v>
      </c>
      <c r="C43" s="26">
        <v>3</v>
      </c>
      <c r="D43" s="1" t="s">
        <v>75</v>
      </c>
      <c r="E43" s="56">
        <v>1850</v>
      </c>
      <c r="F43" s="56"/>
      <c r="G43" s="61">
        <f t="shared" si="1"/>
        <v>5550</v>
      </c>
      <c r="H43" s="62" t="str">
        <f t="shared" si="2"/>
        <v/>
      </c>
      <c r="I43" s="62" t="str">
        <f t="shared" si="6"/>
        <v/>
      </c>
      <c r="L43" s="59" t="e">
        <f t="shared" si="7"/>
        <v>#VALUE!</v>
      </c>
      <c r="M43" s="59">
        <f t="shared" si="4"/>
        <v>0</v>
      </c>
      <c r="N43" s="68">
        <f t="shared" si="5"/>
        <v>0</v>
      </c>
    </row>
    <row r="44" spans="2:43" ht="13.5" thickBot="1" x14ac:dyDescent="0.25">
      <c r="B44" s="2" t="s">
        <v>49</v>
      </c>
      <c r="C44" s="26">
        <v>0</v>
      </c>
      <c r="D44" s="1" t="s">
        <v>135</v>
      </c>
      <c r="E44" s="56"/>
      <c r="F44" s="56">
        <v>200</v>
      </c>
      <c r="G44" s="61" t="str">
        <f t="shared" si="1"/>
        <v/>
      </c>
      <c r="H44" s="62" t="str">
        <f t="shared" si="2"/>
        <v/>
      </c>
      <c r="I44" s="62" t="str">
        <f t="shared" si="6"/>
        <v/>
      </c>
      <c r="L44" s="59">
        <f t="shared" si="7"/>
        <v>0</v>
      </c>
      <c r="M44" s="59">
        <f t="shared" si="4"/>
        <v>0</v>
      </c>
      <c r="N44" s="68">
        <f t="shared" si="5"/>
        <v>0</v>
      </c>
    </row>
    <row r="45" spans="2:43" s="12" customFormat="1" ht="13.5" thickBot="1" x14ac:dyDescent="0.25">
      <c r="B45" s="10" t="s">
        <v>67</v>
      </c>
      <c r="C45" s="8"/>
      <c r="D45" s="8"/>
      <c r="E45" s="9"/>
      <c r="F45" s="9"/>
      <c r="G45" s="63"/>
      <c r="H45" s="64" t="s">
        <v>103</v>
      </c>
      <c r="I45" s="65"/>
      <c r="J45"/>
      <c r="K45" s="2"/>
      <c r="L45" s="65"/>
      <c r="M45" s="65"/>
      <c r="N45" s="6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2:43" s="12" customFormat="1" ht="13.5" thickBot="1" x14ac:dyDescent="0.25">
      <c r="B46" s="14" t="s">
        <v>55</v>
      </c>
      <c r="C46" s="26">
        <v>2</v>
      </c>
      <c r="D46" s="11" t="s">
        <v>130</v>
      </c>
      <c r="E46" s="56">
        <v>0</v>
      </c>
      <c r="F46" s="56">
        <v>18</v>
      </c>
      <c r="G46" s="61">
        <f>IF(C46&gt;0,C46*E46,"")</f>
        <v>0</v>
      </c>
      <c r="H46" s="62">
        <f>IF(AND(C46&gt;0.01,F46&gt;0.01),C46*F46,"")</f>
        <v>36</v>
      </c>
      <c r="I46" s="62">
        <f>IF(AND(C46&gt;0.01,F46&gt;0.01),H46*12,"")</f>
        <v>432</v>
      </c>
      <c r="J46"/>
      <c r="L46" s="59" t="e">
        <f t="shared" si="7"/>
        <v>#VALUE!</v>
      </c>
      <c r="M46" s="59" t="e">
        <f t="shared" si="4"/>
        <v>#VALUE!</v>
      </c>
      <c r="N46" s="68" t="e">
        <f t="shared" si="5"/>
        <v>#VALUE!</v>
      </c>
    </row>
    <row r="47" spans="2:43" ht="13.5" thickBot="1" x14ac:dyDescent="0.25">
      <c r="B47" s="2" t="s">
        <v>71</v>
      </c>
      <c r="C47" s="26">
        <v>0</v>
      </c>
      <c r="E47" s="56">
        <v>5000</v>
      </c>
      <c r="F47" s="56"/>
      <c r="G47" s="61" t="str">
        <f t="shared" si="1"/>
        <v/>
      </c>
      <c r="H47" s="62" t="str">
        <f t="shared" si="2"/>
        <v/>
      </c>
      <c r="I47" s="62" t="str">
        <f t="shared" si="6"/>
        <v/>
      </c>
      <c r="L47" s="59">
        <f t="shared" si="7"/>
        <v>0</v>
      </c>
      <c r="M47" s="59">
        <f t="shared" si="4"/>
        <v>0</v>
      </c>
      <c r="N47" s="68">
        <f t="shared" si="5"/>
        <v>0</v>
      </c>
    </row>
    <row r="48" spans="2:43" ht="13.5" thickBot="1" x14ac:dyDescent="0.25">
      <c r="B48" s="2" t="s">
        <v>72</v>
      </c>
      <c r="C48" s="26">
        <v>0</v>
      </c>
      <c r="E48" s="56">
        <v>1500</v>
      </c>
      <c r="F48" s="56"/>
      <c r="G48" s="61" t="str">
        <f t="shared" si="1"/>
        <v/>
      </c>
      <c r="H48" s="62" t="str">
        <f t="shared" si="2"/>
        <v/>
      </c>
      <c r="I48" s="62" t="str">
        <f t="shared" si="6"/>
        <v/>
      </c>
      <c r="L48" s="59">
        <f t="shared" si="7"/>
        <v>0</v>
      </c>
      <c r="M48" s="59">
        <f t="shared" si="4"/>
        <v>0</v>
      </c>
      <c r="N48" s="68">
        <f t="shared" si="5"/>
        <v>0</v>
      </c>
    </row>
    <row r="49" spans="2:14" ht="13.5" thickBot="1" x14ac:dyDescent="0.25">
      <c r="B49" s="2" t="s">
        <v>73</v>
      </c>
      <c r="C49" s="26">
        <v>0</v>
      </c>
      <c r="E49" s="56">
        <v>20000</v>
      </c>
      <c r="F49" s="56"/>
      <c r="G49" s="61" t="str">
        <f t="shared" si="1"/>
        <v/>
      </c>
      <c r="H49" s="62" t="str">
        <f t="shared" si="2"/>
        <v/>
      </c>
      <c r="I49" s="62" t="str">
        <f t="shared" si="6"/>
        <v/>
      </c>
      <c r="L49" s="59">
        <f t="shared" si="7"/>
        <v>0</v>
      </c>
      <c r="M49" s="59">
        <f t="shared" si="4"/>
        <v>0</v>
      </c>
      <c r="N49" s="68">
        <f t="shared" si="5"/>
        <v>0</v>
      </c>
    </row>
    <row r="50" spans="2:14" ht="13.5" thickBot="1" x14ac:dyDescent="0.25">
      <c r="B50" s="2" t="s">
        <v>58</v>
      </c>
      <c r="C50" s="26">
        <v>2</v>
      </c>
      <c r="D50" s="1" t="s">
        <v>95</v>
      </c>
      <c r="E50" s="56">
        <v>1650</v>
      </c>
      <c r="F50" s="56"/>
      <c r="G50" s="61">
        <f t="shared" si="1"/>
        <v>3300</v>
      </c>
      <c r="H50" s="62" t="str">
        <f t="shared" si="2"/>
        <v/>
      </c>
      <c r="I50" s="62" t="str">
        <f t="shared" si="6"/>
        <v/>
      </c>
      <c r="L50" s="59" t="e">
        <f t="shared" si="7"/>
        <v>#VALUE!</v>
      </c>
      <c r="M50" s="59">
        <f t="shared" si="4"/>
        <v>0</v>
      </c>
      <c r="N50" s="68">
        <f t="shared" si="5"/>
        <v>0</v>
      </c>
    </row>
    <row r="51" spans="2:14" ht="13.5" thickBot="1" x14ac:dyDescent="0.25">
      <c r="B51" s="2" t="s">
        <v>96</v>
      </c>
      <c r="C51" s="26">
        <v>2</v>
      </c>
      <c r="D51" s="1" t="s">
        <v>52</v>
      </c>
      <c r="E51" s="56">
        <v>0</v>
      </c>
      <c r="F51" s="56">
        <v>25</v>
      </c>
      <c r="G51" s="61">
        <f t="shared" si="1"/>
        <v>0</v>
      </c>
      <c r="H51" s="62">
        <f t="shared" si="2"/>
        <v>50</v>
      </c>
      <c r="I51" s="62">
        <f t="shared" si="6"/>
        <v>600</v>
      </c>
      <c r="L51" s="59" t="e">
        <f t="shared" si="7"/>
        <v>#VALUE!</v>
      </c>
      <c r="M51" s="59" t="e">
        <f t="shared" si="4"/>
        <v>#VALUE!</v>
      </c>
      <c r="N51" s="68" t="e">
        <f t="shared" si="5"/>
        <v>#VALUE!</v>
      </c>
    </row>
    <row r="52" spans="2:14" ht="13.5" thickBot="1" x14ac:dyDescent="0.25">
      <c r="B52" s="4" t="s">
        <v>10</v>
      </c>
      <c r="C52" s="5"/>
      <c r="D52" s="5"/>
      <c r="E52" s="7"/>
      <c r="F52" s="7"/>
      <c r="G52" s="60"/>
      <c r="H52" s="65" t="s">
        <v>103</v>
      </c>
      <c r="I52" s="65"/>
      <c r="L52" s="65"/>
      <c r="M52" s="65"/>
      <c r="N52" s="66"/>
    </row>
    <row r="53" spans="2:14" ht="13.5" thickBot="1" x14ac:dyDescent="0.25">
      <c r="B53" s="3" t="s">
        <v>121</v>
      </c>
      <c r="C53" s="26">
        <v>2</v>
      </c>
      <c r="D53" s="1" t="s">
        <v>114</v>
      </c>
      <c r="E53" s="56"/>
      <c r="F53" s="56">
        <v>15.5</v>
      </c>
      <c r="G53" s="61">
        <f t="shared" si="1"/>
        <v>0</v>
      </c>
      <c r="H53" s="62">
        <f t="shared" si="2"/>
        <v>31</v>
      </c>
      <c r="I53" s="62">
        <f t="shared" si="6"/>
        <v>372</v>
      </c>
      <c r="L53" s="59" t="e">
        <f t="shared" si="7"/>
        <v>#VALUE!</v>
      </c>
      <c r="M53" s="59" t="e">
        <f t="shared" si="4"/>
        <v>#VALUE!</v>
      </c>
      <c r="N53" s="68" t="e">
        <f t="shared" si="5"/>
        <v>#VALUE!</v>
      </c>
    </row>
    <row r="54" spans="2:14" ht="13.5" thickBot="1" x14ac:dyDescent="0.25">
      <c r="B54" s="3" t="s">
        <v>122</v>
      </c>
      <c r="C54" s="26">
        <v>1</v>
      </c>
      <c r="D54" s="1" t="s">
        <v>126</v>
      </c>
      <c r="E54" s="56"/>
      <c r="F54" s="56">
        <v>1345</v>
      </c>
      <c r="G54" s="61">
        <f t="shared" si="1"/>
        <v>0</v>
      </c>
      <c r="H54" s="62">
        <f t="shared" si="2"/>
        <v>1345</v>
      </c>
      <c r="I54" s="62">
        <f t="shared" si="6"/>
        <v>16140</v>
      </c>
      <c r="L54" s="59" t="e">
        <f t="shared" si="7"/>
        <v>#VALUE!</v>
      </c>
      <c r="M54" s="59" t="e">
        <f t="shared" si="4"/>
        <v>#VALUE!</v>
      </c>
      <c r="N54" s="68" t="e">
        <f t="shared" si="5"/>
        <v>#VALUE!</v>
      </c>
    </row>
    <row r="55" spans="2:14" s="12" customFormat="1" ht="13.5" thickBot="1" x14ac:dyDescent="0.25">
      <c r="B55" s="3" t="s">
        <v>123</v>
      </c>
      <c r="C55" s="26">
        <v>2</v>
      </c>
      <c r="D55" s="1" t="s">
        <v>115</v>
      </c>
      <c r="E55" s="56"/>
      <c r="F55" s="56">
        <v>27</v>
      </c>
      <c r="G55" s="61">
        <f t="shared" si="1"/>
        <v>0</v>
      </c>
      <c r="H55" s="62">
        <f t="shared" si="2"/>
        <v>54</v>
      </c>
      <c r="I55" s="62">
        <f t="shared" si="6"/>
        <v>648</v>
      </c>
      <c r="J55"/>
      <c r="L55" s="59" t="e">
        <f t="shared" si="7"/>
        <v>#VALUE!</v>
      </c>
      <c r="M55" s="59" t="e">
        <f t="shared" si="4"/>
        <v>#VALUE!</v>
      </c>
      <c r="N55" s="68" t="e">
        <f t="shared" si="5"/>
        <v>#VALUE!</v>
      </c>
    </row>
    <row r="56" spans="2:14" ht="13.5" thickBot="1" x14ac:dyDescent="0.25">
      <c r="B56" s="3" t="s">
        <v>124</v>
      </c>
      <c r="C56" s="26">
        <f>Assumptions!C10/1000</f>
        <v>168.9</v>
      </c>
      <c r="D56" s="1" t="s">
        <v>116</v>
      </c>
      <c r="E56" s="56"/>
      <c r="F56" s="56">
        <v>7.18</v>
      </c>
      <c r="G56" s="61">
        <f t="shared" si="1"/>
        <v>0</v>
      </c>
      <c r="H56" s="62">
        <f t="shared" si="2"/>
        <v>1212.702</v>
      </c>
      <c r="I56" s="62">
        <f t="shared" si="6"/>
        <v>14552.423999999999</v>
      </c>
      <c r="L56" s="59" t="e">
        <f t="shared" si="7"/>
        <v>#VALUE!</v>
      </c>
      <c r="M56" s="59" t="e">
        <f t="shared" si="4"/>
        <v>#VALUE!</v>
      </c>
      <c r="N56" s="68" t="e">
        <f t="shared" si="5"/>
        <v>#VALUE!</v>
      </c>
    </row>
    <row r="57" spans="2:14" ht="13.5" thickBot="1" x14ac:dyDescent="0.25">
      <c r="B57" s="2" t="s">
        <v>33</v>
      </c>
      <c r="C57" s="26">
        <f>Assumptions!C14+Assumptions!C15</f>
        <v>0</v>
      </c>
      <c r="E57" s="56"/>
      <c r="F57" s="56"/>
      <c r="G57" s="61" t="str">
        <f t="shared" si="1"/>
        <v/>
      </c>
      <c r="H57" s="62" t="str">
        <f t="shared" si="2"/>
        <v/>
      </c>
      <c r="I57" s="62" t="str">
        <f t="shared" si="6"/>
        <v/>
      </c>
      <c r="L57" s="59">
        <f t="shared" si="7"/>
        <v>0</v>
      </c>
      <c r="M57" s="59">
        <f t="shared" si="4"/>
        <v>0</v>
      </c>
      <c r="N57" s="68">
        <f t="shared" si="5"/>
        <v>0</v>
      </c>
    </row>
    <row r="58" spans="2:14" ht="13.5" thickBot="1" x14ac:dyDescent="0.25">
      <c r="B58" s="4" t="s">
        <v>120</v>
      </c>
      <c r="C58" s="5"/>
      <c r="D58" s="5"/>
      <c r="E58" s="7"/>
      <c r="F58" s="7"/>
      <c r="G58" s="60"/>
      <c r="H58" s="65" t="s">
        <v>103</v>
      </c>
      <c r="I58" s="65"/>
      <c r="L58" s="65"/>
      <c r="M58" s="65"/>
      <c r="N58" s="65"/>
    </row>
    <row r="59" spans="2:14" ht="13.5" thickBot="1" x14ac:dyDescent="0.25">
      <c r="B59" s="2" t="s">
        <v>117</v>
      </c>
      <c r="C59" s="76">
        <f>Assumptions!C10/1000</f>
        <v>168.9</v>
      </c>
      <c r="D59" s="1" t="s">
        <v>118</v>
      </c>
      <c r="E59" s="56">
        <v>0</v>
      </c>
      <c r="F59" s="56">
        <v>2.65</v>
      </c>
      <c r="G59" s="61">
        <f t="shared" si="1"/>
        <v>0</v>
      </c>
      <c r="H59" s="62">
        <f t="shared" si="2"/>
        <v>447.58499999999998</v>
      </c>
      <c r="I59" s="62">
        <f t="shared" si="6"/>
        <v>5371.0199999999995</v>
      </c>
      <c r="L59" s="59" t="e">
        <f t="shared" si="7"/>
        <v>#VALUE!</v>
      </c>
      <c r="M59" s="59" t="e">
        <f t="shared" si="4"/>
        <v>#VALUE!</v>
      </c>
      <c r="N59" s="68" t="e">
        <f t="shared" si="5"/>
        <v>#VALUE!</v>
      </c>
    </row>
    <row r="60" spans="2:14" s="12" customFormat="1" ht="13.5" thickBot="1" x14ac:dyDescent="0.25">
      <c r="B60" s="12" t="s">
        <v>119</v>
      </c>
      <c r="C60" s="26">
        <v>1</v>
      </c>
      <c r="D60" s="1" t="s">
        <v>125</v>
      </c>
      <c r="E60" s="56"/>
      <c r="F60" s="56">
        <v>67</v>
      </c>
      <c r="G60" s="61">
        <f t="shared" si="1"/>
        <v>0</v>
      </c>
      <c r="H60" s="62">
        <f t="shared" si="2"/>
        <v>67</v>
      </c>
      <c r="I60" s="62">
        <f t="shared" si="6"/>
        <v>804</v>
      </c>
      <c r="J60"/>
      <c r="L60" s="59" t="e">
        <f t="shared" si="7"/>
        <v>#VALUE!</v>
      </c>
      <c r="M60" s="59" t="e">
        <f t="shared" si="4"/>
        <v>#VALUE!</v>
      </c>
      <c r="N60" s="68" t="e">
        <f t="shared" si="5"/>
        <v>#VALUE!</v>
      </c>
    </row>
    <row r="61" spans="2:14" s="12" customFormat="1" ht="13.5" thickBot="1" x14ac:dyDescent="0.25">
      <c r="B61" s="12" t="s">
        <v>11</v>
      </c>
      <c r="C61" s="26">
        <v>1</v>
      </c>
      <c r="D61" s="11" t="s">
        <v>50</v>
      </c>
      <c r="E61" s="56">
        <v>500</v>
      </c>
      <c r="F61" s="56"/>
      <c r="G61" s="61">
        <f t="shared" si="1"/>
        <v>500</v>
      </c>
      <c r="H61" s="62" t="str">
        <f t="shared" si="2"/>
        <v/>
      </c>
      <c r="I61" s="62" t="str">
        <f t="shared" si="6"/>
        <v/>
      </c>
      <c r="J61"/>
      <c r="L61" s="59" t="e">
        <f t="shared" si="7"/>
        <v>#VALUE!</v>
      </c>
      <c r="M61" s="59">
        <f t="shared" si="4"/>
        <v>0</v>
      </c>
      <c r="N61" s="68">
        <f t="shared" si="5"/>
        <v>0</v>
      </c>
    </row>
    <row r="62" spans="2:14" ht="13.5" thickBot="1" x14ac:dyDescent="0.25">
      <c r="B62" s="4" t="s">
        <v>9</v>
      </c>
      <c r="C62" s="5"/>
      <c r="D62" s="5"/>
      <c r="E62" s="7"/>
      <c r="F62" s="7"/>
      <c r="G62" s="60"/>
      <c r="H62" s="65" t="s">
        <v>103</v>
      </c>
      <c r="I62" s="65"/>
      <c r="L62" s="65"/>
      <c r="M62" s="65"/>
      <c r="N62" s="66"/>
    </row>
    <row r="63" spans="2:14" s="12" customFormat="1" ht="13.5" thickBot="1" x14ac:dyDescent="0.25">
      <c r="B63" s="12" t="s">
        <v>6</v>
      </c>
      <c r="C63" s="26">
        <v>0</v>
      </c>
      <c r="D63" s="11"/>
      <c r="E63" s="56"/>
      <c r="F63" s="56"/>
      <c r="G63" s="61" t="str">
        <f>IF(C63&gt;0,C63*E63,"")</f>
        <v/>
      </c>
      <c r="H63" s="62" t="str">
        <f>IF(AND(C63&gt;0.01,F63&gt;0.01),C63*F63,"")</f>
        <v/>
      </c>
      <c r="I63" s="62" t="str">
        <f>IF(AND(C63&gt;0.01,F63&gt;0.01),H63*12,"")</f>
        <v/>
      </c>
      <c r="J63"/>
      <c r="L63" s="59">
        <f t="shared" si="7"/>
        <v>0</v>
      </c>
      <c r="M63" s="59">
        <f t="shared" si="4"/>
        <v>0</v>
      </c>
      <c r="N63" s="68">
        <f t="shared" si="5"/>
        <v>0</v>
      </c>
    </row>
    <row r="64" spans="2:14" ht="13.5" thickBot="1" x14ac:dyDescent="0.25">
      <c r="B64" s="2" t="s">
        <v>113</v>
      </c>
      <c r="C64" s="26">
        <v>0</v>
      </c>
      <c r="E64" s="56"/>
      <c r="F64" s="56">
        <v>200</v>
      </c>
      <c r="G64" s="61" t="str">
        <f>IF(C64&gt;0,C64*E64,"")</f>
        <v/>
      </c>
      <c r="H64" s="62" t="str">
        <f t="shared" si="2"/>
        <v/>
      </c>
      <c r="I64" s="62" t="str">
        <f t="shared" si="6"/>
        <v/>
      </c>
      <c r="L64" s="59">
        <f t="shared" si="7"/>
        <v>0</v>
      </c>
      <c r="M64" s="59">
        <f t="shared" si="4"/>
        <v>0</v>
      </c>
      <c r="N64" s="68">
        <f t="shared" si="5"/>
        <v>0</v>
      </c>
    </row>
    <row r="65" spans="2:14" ht="13.5" thickBot="1" x14ac:dyDescent="0.25">
      <c r="B65" s="2" t="s">
        <v>34</v>
      </c>
      <c r="C65" s="26">
        <v>1</v>
      </c>
      <c r="E65" s="56">
        <v>5000</v>
      </c>
      <c r="F65" s="56"/>
      <c r="G65" s="61">
        <f t="shared" si="1"/>
        <v>5000</v>
      </c>
      <c r="H65" s="62" t="str">
        <f t="shared" si="2"/>
        <v/>
      </c>
      <c r="I65" s="62" t="str">
        <f t="shared" si="6"/>
        <v/>
      </c>
      <c r="L65" s="59" t="e">
        <f t="shared" si="7"/>
        <v>#VALUE!</v>
      </c>
      <c r="M65" s="59">
        <f t="shared" si="4"/>
        <v>0</v>
      </c>
      <c r="N65" s="68">
        <f t="shared" si="5"/>
        <v>0</v>
      </c>
    </row>
    <row r="66" spans="2:14" ht="13.5" thickBot="1" x14ac:dyDescent="0.25">
      <c r="B66" s="4" t="s">
        <v>18</v>
      </c>
      <c r="C66" s="5"/>
      <c r="D66" s="5"/>
      <c r="E66" s="7"/>
      <c r="F66" s="7"/>
      <c r="G66" s="60"/>
      <c r="H66" s="65" t="s">
        <v>103</v>
      </c>
      <c r="I66" s="65"/>
      <c r="L66" s="65"/>
      <c r="M66" s="65"/>
      <c r="N66" s="66"/>
    </row>
    <row r="67" spans="2:14" ht="13.5" thickBot="1" x14ac:dyDescent="0.25">
      <c r="B67" s="2" t="s">
        <v>19</v>
      </c>
      <c r="C67" s="26"/>
      <c r="D67" s="1" t="s">
        <v>39</v>
      </c>
      <c r="E67" s="56"/>
      <c r="F67" s="56">
        <v>35</v>
      </c>
      <c r="G67" s="61" t="str">
        <f t="shared" si="1"/>
        <v/>
      </c>
      <c r="H67" s="62" t="str">
        <f t="shared" si="2"/>
        <v/>
      </c>
      <c r="I67" s="62" t="str">
        <f t="shared" si="6"/>
        <v/>
      </c>
      <c r="L67" s="59">
        <f t="shared" si="7"/>
        <v>0</v>
      </c>
      <c r="M67" s="59">
        <f t="shared" si="4"/>
        <v>0</v>
      </c>
      <c r="N67" s="68">
        <f t="shared" si="5"/>
        <v>0</v>
      </c>
    </row>
    <row r="68" spans="2:14" ht="13.5" thickBot="1" x14ac:dyDescent="0.25">
      <c r="B68" s="2" t="s">
        <v>20</v>
      </c>
      <c r="C68" s="76">
        <v>0</v>
      </c>
      <c r="D68" s="1" t="s">
        <v>51</v>
      </c>
      <c r="E68" s="56"/>
      <c r="F68" s="56">
        <v>10</v>
      </c>
      <c r="G68" s="61" t="str">
        <f t="shared" si="1"/>
        <v/>
      </c>
      <c r="H68" s="62" t="str">
        <f t="shared" si="2"/>
        <v/>
      </c>
      <c r="I68" s="62" t="str">
        <f t="shared" si="6"/>
        <v/>
      </c>
      <c r="L68" s="59">
        <f t="shared" si="7"/>
        <v>0</v>
      </c>
      <c r="M68" s="59">
        <f t="shared" si="4"/>
        <v>0</v>
      </c>
      <c r="N68" s="68">
        <f t="shared" si="5"/>
        <v>0</v>
      </c>
    </row>
    <row r="69" spans="2:14" ht="13.5" thickBot="1" x14ac:dyDescent="0.25">
      <c r="B69" s="2" t="s">
        <v>35</v>
      </c>
      <c r="C69" s="26">
        <v>0</v>
      </c>
      <c r="E69" s="56">
        <v>600</v>
      </c>
      <c r="F69" s="56"/>
      <c r="G69" s="61" t="str">
        <f t="shared" ref="G69:G71" si="8">IF(C69&gt;0,C69*E69,"")</f>
        <v/>
      </c>
      <c r="H69" s="62" t="str">
        <f t="shared" ref="H69:H71" si="9">IF(AND(C69&gt;0.01,F69&gt;0.01),C69*F69,"")</f>
        <v/>
      </c>
      <c r="I69" s="62" t="str">
        <f t="shared" si="6"/>
        <v/>
      </c>
      <c r="L69" s="59">
        <f t="shared" si="7"/>
        <v>0</v>
      </c>
      <c r="M69" s="59">
        <f t="shared" si="4"/>
        <v>0</v>
      </c>
      <c r="N69" s="68">
        <f t="shared" si="5"/>
        <v>0</v>
      </c>
    </row>
    <row r="70" spans="2:14" ht="13.5" thickBot="1" x14ac:dyDescent="0.25">
      <c r="B70" s="4"/>
      <c r="C70" s="5"/>
      <c r="D70" s="5"/>
      <c r="E70" s="7"/>
      <c r="F70" s="7"/>
      <c r="G70" s="60"/>
      <c r="H70" s="65" t="s">
        <v>103</v>
      </c>
      <c r="I70" s="65"/>
      <c r="L70" s="65"/>
      <c r="M70" s="65"/>
      <c r="N70" s="66"/>
    </row>
    <row r="71" spans="2:14" ht="13.5" thickBot="1" x14ac:dyDescent="0.25">
      <c r="B71" s="15" t="s">
        <v>92</v>
      </c>
      <c r="C71" s="26">
        <v>1</v>
      </c>
      <c r="E71" s="56">
        <v>5000</v>
      </c>
      <c r="F71" s="56"/>
      <c r="G71" s="61">
        <f t="shared" si="8"/>
        <v>5000</v>
      </c>
      <c r="H71" s="62" t="str">
        <f t="shared" si="9"/>
        <v/>
      </c>
      <c r="I71" s="62" t="str">
        <f t="shared" si="6"/>
        <v/>
      </c>
      <c r="L71" s="59" t="e">
        <f t="shared" si="7"/>
        <v>#VALUE!</v>
      </c>
      <c r="M71" s="59">
        <f t="shared" si="4"/>
        <v>0</v>
      </c>
      <c r="N71" s="68">
        <f t="shared" si="5"/>
        <v>0</v>
      </c>
    </row>
    <row r="72" spans="2:14" x14ac:dyDescent="0.2">
      <c r="B72" s="14"/>
      <c r="C72" s="11"/>
      <c r="D72" s="11"/>
      <c r="E72" s="16"/>
      <c r="F72" s="16"/>
      <c r="G72" s="50"/>
      <c r="H72" s="51"/>
      <c r="I72" s="50"/>
    </row>
    <row r="73" spans="2:14" ht="13.35" customHeight="1" x14ac:dyDescent="0.2">
      <c r="B73" s="14"/>
      <c r="C73" s="11"/>
      <c r="D73" s="11"/>
      <c r="E73" s="90"/>
      <c r="F73" s="91"/>
      <c r="G73" s="91"/>
      <c r="H73" s="91"/>
      <c r="I73" s="92"/>
    </row>
    <row r="74" spans="2:14" ht="12.6" customHeight="1" x14ac:dyDescent="0.25">
      <c r="B74" s="53"/>
      <c r="C74" s="53"/>
      <c r="D74" s="81"/>
      <c r="E74" s="82" t="s">
        <v>110</v>
      </c>
      <c r="F74" s="83"/>
      <c r="G74" s="87">
        <f>SUM(G9:G71)</f>
        <v>74380</v>
      </c>
      <c r="H74" s="84"/>
      <c r="I74" s="88"/>
    </row>
    <row r="75" spans="2:14" ht="12.6" customHeight="1" x14ac:dyDescent="0.25">
      <c r="B75" s="53"/>
      <c r="C75" s="53"/>
      <c r="D75" s="81"/>
      <c r="E75" s="82"/>
      <c r="F75" s="83"/>
      <c r="G75" s="87"/>
      <c r="H75" s="84"/>
      <c r="I75" s="88"/>
    </row>
    <row r="76" spans="2:14" ht="12.6" customHeight="1" x14ac:dyDescent="0.25">
      <c r="B76" s="53"/>
      <c r="C76" s="53"/>
      <c r="D76" s="81"/>
      <c r="E76" s="82" t="s">
        <v>108</v>
      </c>
      <c r="F76" s="83"/>
      <c r="G76" s="84"/>
      <c r="H76" s="87">
        <f>SUM(H8:H71)</f>
        <v>3243.2870000000003</v>
      </c>
      <c r="I76" s="88"/>
    </row>
    <row r="77" spans="2:14" ht="12.6" customHeight="1" x14ac:dyDescent="0.25">
      <c r="B77" s="53"/>
      <c r="C77" s="53"/>
      <c r="D77" s="81"/>
      <c r="E77" s="82"/>
      <c r="F77" s="83"/>
      <c r="G77" s="84"/>
      <c r="H77" s="87"/>
      <c r="I77" s="88"/>
    </row>
    <row r="78" spans="2:14" ht="12.6" customHeight="1" x14ac:dyDescent="0.3">
      <c r="B78" s="53"/>
      <c r="C78" s="53"/>
      <c r="D78" s="81"/>
      <c r="E78" s="82" t="s">
        <v>109</v>
      </c>
      <c r="F78" s="83"/>
      <c r="G78" s="84"/>
      <c r="H78" s="54"/>
      <c r="I78" s="89">
        <f>SUM(I8:I71)</f>
        <v>38919.443999999996</v>
      </c>
    </row>
    <row r="79" spans="2:14" ht="12.6" customHeight="1" x14ac:dyDescent="0.3">
      <c r="B79" s="53"/>
      <c r="C79" s="53"/>
      <c r="D79" s="81"/>
      <c r="E79" s="82"/>
      <c r="F79" s="83"/>
      <c r="G79" s="84"/>
      <c r="H79" s="54"/>
      <c r="I79" s="89"/>
    </row>
    <row r="80" spans="2:14" ht="12.6" customHeight="1" x14ac:dyDescent="0.25">
      <c r="B80" s="53"/>
      <c r="C80" s="53"/>
      <c r="D80" s="81"/>
      <c r="E80" s="97"/>
      <c r="F80" s="98"/>
      <c r="G80" s="98"/>
      <c r="H80" s="98"/>
      <c r="I80" s="99"/>
    </row>
    <row r="81" spans="2:9" ht="12.6" customHeight="1" x14ac:dyDescent="0.25">
      <c r="B81" s="53"/>
      <c r="C81" s="53"/>
      <c r="D81" s="81"/>
      <c r="E81" s="82" t="s">
        <v>105</v>
      </c>
      <c r="F81" s="83"/>
      <c r="G81" s="100">
        <f>(G74/Assumptions!$C$9)+I78</f>
        <v>47183.888444444441</v>
      </c>
      <c r="H81" s="100"/>
      <c r="I81" s="101"/>
    </row>
    <row r="82" spans="2:9" ht="15.75" customHeight="1" x14ac:dyDescent="0.25">
      <c r="B82" s="53"/>
      <c r="C82" s="53"/>
      <c r="D82" s="81"/>
      <c r="E82" s="82"/>
      <c r="F82" s="83"/>
      <c r="G82" s="100"/>
      <c r="H82" s="100"/>
      <c r="I82" s="101"/>
    </row>
    <row r="83" spans="2:9" ht="12.6" customHeight="1" x14ac:dyDescent="0.25">
      <c r="B83" s="53"/>
      <c r="C83" s="53"/>
      <c r="D83" s="81"/>
      <c r="E83" s="82" t="s">
        <v>106</v>
      </c>
      <c r="F83" s="83"/>
      <c r="G83" s="93">
        <f>(G81*Assumptions!$C$9)/(Assumptions!$C$9*Assumptions!$C$10)</f>
        <v>0.27935990790079601</v>
      </c>
      <c r="H83" s="93"/>
      <c r="I83" s="94"/>
    </row>
    <row r="84" spans="2:9" ht="12.6" customHeight="1" x14ac:dyDescent="0.25">
      <c r="B84" s="53"/>
      <c r="C84" s="53"/>
      <c r="D84" s="81"/>
      <c r="E84" s="102"/>
      <c r="F84" s="103"/>
      <c r="G84" s="95"/>
      <c r="H84" s="95"/>
      <c r="I84" s="96"/>
    </row>
  </sheetData>
  <mergeCells count="24">
    <mergeCell ref="D80:D82"/>
    <mergeCell ref="D83:D84"/>
    <mergeCell ref="E73:I73"/>
    <mergeCell ref="G83:I84"/>
    <mergeCell ref="E81:F82"/>
    <mergeCell ref="E80:I80"/>
    <mergeCell ref="G81:I82"/>
    <mergeCell ref="E83:F84"/>
    <mergeCell ref="B1:I2"/>
    <mergeCell ref="D74:D75"/>
    <mergeCell ref="D76:D77"/>
    <mergeCell ref="D78:D79"/>
    <mergeCell ref="E78:F79"/>
    <mergeCell ref="H74:H75"/>
    <mergeCell ref="F4:G4"/>
    <mergeCell ref="H76:H77"/>
    <mergeCell ref="I74:I75"/>
    <mergeCell ref="I78:I79"/>
    <mergeCell ref="E76:F77"/>
    <mergeCell ref="E74:F75"/>
    <mergeCell ref="G74:G75"/>
    <mergeCell ref="G76:G77"/>
    <mergeCell ref="G78:G79"/>
    <mergeCell ref="I76:I77"/>
  </mergeCells>
  <phoneticPr fontId="16" type="noConversion"/>
  <printOptions horizontalCentered="1" verticalCentered="1"/>
  <pageMargins left="0.5" right="0.2" top="0.19" bottom="0.25" header="0.25" footer="0.21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New Plant Costs</vt:lpstr>
    </vt:vector>
  </TitlesOfParts>
  <Company>HBPO North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willda1</dc:creator>
  <cp:lastModifiedBy>Ke, Peng</cp:lastModifiedBy>
  <cp:lastPrinted>2016-02-16T11:49:22Z</cp:lastPrinted>
  <dcterms:created xsi:type="dcterms:W3CDTF">2009-05-26T13:25:27Z</dcterms:created>
  <dcterms:modified xsi:type="dcterms:W3CDTF">2023-03-14T07:55:14Z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