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Mc_new_root\mc_RSTUDIO_BLOGDOWN\k12ivy\static\yx市调_20190512_岳阳\"/>
    </mc:Choice>
  </mc:AlternateContent>
  <bookViews>
    <workbookView xWindow="0" yWindow="0" windowWidth="19890" windowHeight="7520" activeTab="1"/>
  </bookViews>
  <sheets>
    <sheet name="预算说明目录" sheetId="1" r:id="rId1"/>
    <sheet name="1、首期投资" sheetId="2" r:id="rId2"/>
    <sheet name="2、5年收益表 - 乂学盈利模型5年" sheetId="3" r:id="rId3"/>
  </sheets>
  <calcPr calcId="152511"/>
</workbook>
</file>

<file path=xl/calcChain.xml><?xml version="1.0" encoding="utf-8"?>
<calcChain xmlns="http://schemas.openxmlformats.org/spreadsheetml/2006/main">
  <c r="K16" i="3" l="1"/>
  <c r="J16" i="3" s="1"/>
  <c r="I16" i="3"/>
  <c r="H16" i="3" s="1"/>
  <c r="G16" i="3"/>
  <c r="F16" i="3" s="1"/>
  <c r="E16" i="3"/>
  <c r="D16" i="3" s="1"/>
  <c r="C16" i="3"/>
  <c r="B16" i="3" s="1"/>
  <c r="K13" i="3"/>
  <c r="J13" i="3" s="1"/>
  <c r="I13" i="3"/>
  <c r="G13" i="3"/>
  <c r="F13" i="3" s="1"/>
  <c r="E13" i="3"/>
  <c r="C13" i="3"/>
  <c r="B13" i="3" s="1"/>
  <c r="J10" i="3"/>
  <c r="F10" i="3"/>
  <c r="K7" i="3"/>
  <c r="J7" i="3"/>
  <c r="I7" i="3"/>
  <c r="I21" i="3" s="1"/>
  <c r="H7" i="3"/>
  <c r="G7" i="3"/>
  <c r="F7" i="3"/>
  <c r="E7" i="3"/>
  <c r="D10" i="3" s="1"/>
  <c r="D7" i="3"/>
  <c r="C7" i="3"/>
  <c r="B7" i="3"/>
  <c r="B10" i="2"/>
  <c r="C18" i="3" l="1"/>
  <c r="B18" i="3" s="1"/>
  <c r="G18" i="3"/>
  <c r="F18" i="3" s="1"/>
  <c r="K18" i="3"/>
  <c r="J18" i="3" s="1"/>
  <c r="J22" i="3" s="1"/>
  <c r="E20" i="3"/>
  <c r="D20" i="3" s="1"/>
  <c r="I20" i="3"/>
  <c r="H20" i="3" s="1"/>
  <c r="E21" i="3"/>
  <c r="H10" i="3"/>
  <c r="D13" i="3"/>
  <c r="D22" i="3" s="1"/>
  <c r="H13" i="3"/>
  <c r="G21" i="3"/>
  <c r="B10" i="3"/>
  <c r="E18" i="3"/>
  <c r="D18" i="3" s="1"/>
  <c r="I18" i="3"/>
  <c r="H18" i="3" s="1"/>
  <c r="C20" i="3"/>
  <c r="B20" i="3" s="1"/>
  <c r="G20" i="3"/>
  <c r="F20" i="3" s="1"/>
  <c r="F22" i="3" s="1"/>
  <c r="K20" i="3"/>
  <c r="J20" i="3" s="1"/>
  <c r="C21" i="3"/>
  <c r="K21" i="3"/>
  <c r="G22" i="3" l="1"/>
  <c r="G24" i="3" s="1"/>
  <c r="F24" i="3" s="1"/>
  <c r="C22" i="3"/>
  <c r="H22" i="3"/>
  <c r="I22" i="3"/>
  <c r="I24" i="3" s="1"/>
  <c r="H24" i="3" s="1"/>
  <c r="E22" i="3"/>
  <c r="E24" i="3" s="1"/>
  <c r="D24" i="3" s="1"/>
  <c r="K22" i="3"/>
  <c r="K24" i="3" s="1"/>
  <c r="J24" i="3" s="1"/>
  <c r="B22" i="3" l="1"/>
  <c r="C24" i="3"/>
  <c r="B24" i="3" s="1"/>
</calcChain>
</file>

<file path=xl/sharedStrings.xml><?xml version="1.0" encoding="utf-8"?>
<sst xmlns="http://schemas.openxmlformats.org/spreadsheetml/2006/main" count="55" uniqueCount="47">
  <si>
    <t>1、首期投资</t>
  </si>
  <si>
    <t>2、5年收益表</t>
  </si>
  <si>
    <t>首期投资</t>
  </si>
  <si>
    <t>金额</t>
  </si>
  <si>
    <t>咨询费</t>
  </si>
  <si>
    <t>半年付租金</t>
  </si>
  <si>
    <t>半年付（300平）</t>
  </si>
  <si>
    <t>装修</t>
  </si>
  <si>
    <t>装修标准（纯毛坯适当加预算）</t>
  </si>
  <si>
    <t>固定资产</t>
  </si>
  <si>
    <t>硬件投入</t>
  </si>
  <si>
    <t>开业市场宣传</t>
  </si>
  <si>
    <t>开业宣传成本</t>
  </si>
  <si>
    <t>流动资金</t>
  </si>
  <si>
    <r>
      <rPr>
        <sz val="10"/>
        <color rgb="FF000000"/>
        <rFont val="宋体"/>
        <family val="3"/>
        <charset val="134"/>
      </rPr>
      <t>预留资金（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宋体"/>
        <family val="3"/>
        <charset val="134"/>
      </rPr>
      <t>个月）</t>
    </r>
  </si>
  <si>
    <t>总额</t>
  </si>
  <si>
    <t>全国平均值，需结合实际情况</t>
  </si>
  <si>
    <r>
      <rPr>
        <sz val="12"/>
        <color rgb="FF000000"/>
        <rFont val="宋体"/>
        <family val="3"/>
        <charset val="134"/>
      </rPr>
      <t>乂学盈利模型</t>
    </r>
    <r>
      <rPr>
        <sz val="12"/>
        <color rgb="FF000000"/>
        <rFont val="Helvetica"/>
        <family val="2"/>
      </rPr>
      <t>5</t>
    </r>
    <r>
      <rPr>
        <sz val="12"/>
        <color rgb="FF000000"/>
        <rFont val="宋体"/>
        <family val="3"/>
        <charset val="134"/>
      </rPr>
      <t>年</t>
    </r>
  </si>
  <si>
    <t>第一年</t>
  </si>
  <si>
    <t>第二年</t>
  </si>
  <si>
    <t>第三年</t>
  </si>
  <si>
    <t>第四年</t>
  </si>
  <si>
    <t>第五年</t>
  </si>
  <si>
    <t>成本比例</t>
  </si>
  <si>
    <t>乂学</t>
  </si>
  <si>
    <t>在校生</t>
  </si>
  <si>
    <t>全年课时</t>
  </si>
  <si>
    <t>单课时费</t>
  </si>
  <si>
    <t>全年收入</t>
  </si>
  <si>
    <t>场地面积</t>
  </si>
  <si>
    <t>场地租金</t>
  </si>
  <si>
    <t>教师人数</t>
  </si>
  <si>
    <t>教师工资</t>
  </si>
  <si>
    <t>销售人员</t>
  </si>
  <si>
    <t>销售工资加提成</t>
  </si>
  <si>
    <t>市场推广10%</t>
  </si>
  <si>
    <t>管理税收</t>
  </si>
  <si>
    <t>课程分成20%</t>
  </si>
  <si>
    <t>成本合计</t>
  </si>
  <si>
    <t>利润</t>
  </si>
  <si>
    <t>以上数据需要减去五年的前期投入分摊，按照高的去预估，每年减去10万分摊。</t>
  </si>
  <si>
    <t>5年咨询费，含小学中学全科</t>
    <phoneticPr fontId="10" type="noConversion"/>
  </si>
  <si>
    <t>3、重要相关说明</t>
    <phoneticPr fontId="10" type="noConversion"/>
  </si>
  <si>
    <t>学费收入为单科人次在校生，如果一个学生报1.5个科目第一年目标为53在校生80人次。</t>
    <phoneticPr fontId="10" type="noConversion"/>
  </si>
  <si>
    <r>
      <rPr>
        <sz val="10"/>
        <color indexed="8"/>
        <rFont val="宋体"/>
        <family val="3"/>
        <charset val="134"/>
      </rPr>
      <t>按</t>
    </r>
    <r>
      <rPr>
        <sz val="10"/>
        <color indexed="8"/>
        <rFont val="Helvetica"/>
        <charset val="134"/>
      </rPr>
      <t>2018.11</t>
    </r>
    <r>
      <rPr>
        <sz val="10"/>
        <color indexed="8"/>
        <rFont val="宋体"/>
        <family val="3"/>
        <charset val="134"/>
      </rPr>
      <t>月政策执行</t>
    </r>
    <phoneticPr fontId="10" type="noConversion"/>
  </si>
  <si>
    <t>注</t>
    <phoneticPr fontId="10" type="noConversion"/>
  </si>
  <si>
    <t>说明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</si>
</sst>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%"/>
  </numFmts>
  <fonts count="13" x14ac:knownFonts="1">
    <font>
      <sz val="10"/>
      <color indexed="8"/>
      <name val="Helvetica"/>
      <charset val="134"/>
    </font>
    <font>
      <sz val="12"/>
      <color rgb="FF000000"/>
      <name val="宋体"/>
      <family val="3"/>
      <charset val="134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rgb="FF000000"/>
      <name val="Helvetica"/>
      <family val="2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2"/>
      <color rgb="FF000000"/>
      <name val="Helvetica"/>
      <family val="2"/>
    </font>
    <font>
      <sz val="10"/>
      <color indexed="8"/>
      <name val="Helvetica"/>
      <family val="2"/>
    </font>
    <font>
      <sz val="9"/>
      <name val="Helvetica"/>
      <family val="2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0" fontId="0" fillId="3" borderId="4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3" fontId="0" fillId="3" borderId="7" xfId="0" applyNumberFormat="1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0" fontId="3" fillId="6" borderId="6" xfId="0" applyNumberFormat="1" applyFont="1" applyFill="1" applyBorder="1" applyAlignment="1">
      <alignment horizontal="center" vertical="center" wrapText="1"/>
    </xf>
    <xf numFmtId="176" fontId="0" fillId="3" borderId="7" xfId="0" applyNumberFormat="1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9" fontId="0" fillId="3" borderId="7" xfId="0" applyNumberFormat="1" applyFont="1" applyFill="1" applyBorder="1" applyAlignment="1">
      <alignment horizontal="center" vertical="center" wrapText="1"/>
    </xf>
    <xf numFmtId="9" fontId="0" fillId="4" borderId="1" xfId="0" applyNumberFormat="1" applyFont="1" applyFill="1" applyBorder="1" applyAlignment="1">
      <alignment horizontal="center" vertical="center" wrapText="1"/>
    </xf>
    <xf numFmtId="9" fontId="0" fillId="5" borderId="1" xfId="0" applyNumberFormat="1" applyFont="1" applyFill="1" applyBorder="1" applyAlignment="1">
      <alignment horizontal="center" vertical="center" wrapText="1"/>
    </xf>
    <xf numFmtId="9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 vertical="center" wrapText="1"/>
    </xf>
    <xf numFmtId="3" fontId="0" fillId="7" borderId="1" xfId="0" applyNumberFormat="1" applyFont="1" applyFill="1" applyBorder="1" applyAlignment="1">
      <alignment horizontal="center" vertical="center" wrapText="1"/>
    </xf>
    <xf numFmtId="176" fontId="0" fillId="7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3" fontId="0" fillId="0" borderId="7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3" fillId="6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top" wrapText="1"/>
    </xf>
    <xf numFmtId="0" fontId="5" fillId="0" borderId="0" xfId="0" applyNumberFormat="1" applyFont="1" applyAlignment="1">
      <alignment vertical="top"/>
    </xf>
    <xf numFmtId="0" fontId="6" fillId="0" borderId="0" xfId="0" applyNumberFormat="1" applyFont="1" applyAlignment="1">
      <alignment vertical="top"/>
    </xf>
    <xf numFmtId="49" fontId="11" fillId="0" borderId="7" xfId="0" applyNumberFormat="1" applyFont="1" applyBorder="1" applyAlignment="1">
      <alignment vertical="top" wrapText="1"/>
    </xf>
    <xf numFmtId="0" fontId="9" fillId="0" borderId="5" xfId="0" applyNumberFormat="1" applyFont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9CE159"/>
      <rgbColor rgb="00FFE061"/>
      <rgbColor rgb="0063B2DE"/>
      <rgbColor rgb="009D44B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defaultColWidth="16.26953125" defaultRowHeight="18" customHeight="1" x14ac:dyDescent="0.25"/>
  <cols>
    <col min="1" max="1" width="16.26953125" style="1" customWidth="1"/>
    <col min="2" max="2" width="22.7265625" style="1" customWidth="1"/>
    <col min="3" max="256" width="16.26953125" style="1" customWidth="1"/>
  </cols>
  <sheetData>
    <row r="1" spans="1:5" ht="20.9" customHeight="1" x14ac:dyDescent="0.25">
      <c r="A1" s="52"/>
      <c r="B1" s="52"/>
      <c r="C1" s="52"/>
      <c r="D1" s="52"/>
      <c r="E1" s="52"/>
    </row>
    <row r="2" spans="1:5" ht="22.5" customHeight="1" x14ac:dyDescent="0.25">
      <c r="A2" s="53"/>
      <c r="B2" s="54" t="s">
        <v>0</v>
      </c>
      <c r="C2" s="55"/>
      <c r="D2" s="55"/>
      <c r="E2" s="55"/>
    </row>
    <row r="3" spans="1:5" ht="22.4" customHeight="1" x14ac:dyDescent="0.25">
      <c r="A3" s="56"/>
      <c r="B3" s="57" t="s">
        <v>1</v>
      </c>
      <c r="C3" s="58"/>
      <c r="D3" s="58"/>
      <c r="E3" s="58"/>
    </row>
    <row r="4" spans="1:5" ht="22.4" customHeight="1" x14ac:dyDescent="0.25">
      <c r="A4" s="56"/>
      <c r="B4" s="66" t="s">
        <v>42</v>
      </c>
      <c r="C4" s="58"/>
      <c r="D4" s="58"/>
      <c r="E4" s="58"/>
    </row>
    <row r="5" spans="1:5" ht="22.4" customHeight="1" x14ac:dyDescent="0.25">
      <c r="A5" s="56"/>
      <c r="B5" s="57"/>
      <c r="C5" s="58"/>
      <c r="D5" s="58"/>
      <c r="E5" s="58"/>
    </row>
    <row r="6" spans="1:5" ht="20.5" customHeight="1" x14ac:dyDescent="0.25">
      <c r="A6" s="56"/>
      <c r="B6" s="59"/>
      <c r="C6" s="58"/>
      <c r="D6" s="58"/>
      <c r="E6" s="58"/>
    </row>
    <row r="7" spans="1:5" ht="20.5" customHeight="1" x14ac:dyDescent="0.25">
      <c r="A7" s="56"/>
      <c r="B7" s="59"/>
      <c r="C7" s="58"/>
      <c r="D7" s="58"/>
      <c r="E7" s="58"/>
    </row>
    <row r="8" spans="1:5" ht="20.5" customHeight="1" x14ac:dyDescent="0.25">
      <c r="A8" s="56"/>
      <c r="B8" s="59"/>
      <c r="C8" s="58"/>
      <c r="D8" s="58"/>
      <c r="E8" s="58"/>
    </row>
    <row r="9" spans="1:5" ht="20.5" customHeight="1" x14ac:dyDescent="0.25">
      <c r="A9" s="56"/>
      <c r="B9" s="59"/>
      <c r="C9" s="58"/>
      <c r="D9" s="58"/>
      <c r="E9" s="58"/>
    </row>
    <row r="10" spans="1:5" ht="20.5" customHeight="1" x14ac:dyDescent="0.25">
      <c r="A10" s="56"/>
      <c r="B10" s="59"/>
      <c r="C10" s="58"/>
      <c r="D10" s="58"/>
      <c r="E10" s="58"/>
    </row>
  </sheetData>
  <phoneticPr fontId="10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14" sqref="C14"/>
    </sheetView>
  </sheetViews>
  <sheetFormatPr defaultColWidth="16.26953125" defaultRowHeight="18" customHeight="1" x14ac:dyDescent="0.25"/>
  <cols>
    <col min="1" max="2" width="16.26953125" style="1" customWidth="1"/>
    <col min="3" max="3" width="47.7265625" style="1" customWidth="1"/>
    <col min="4" max="256" width="16.26953125" style="1" customWidth="1"/>
  </cols>
  <sheetData>
    <row r="1" spans="1:5" ht="22.4" customHeight="1" x14ac:dyDescent="0.25">
      <c r="A1" s="3" t="s">
        <v>2</v>
      </c>
      <c r="B1" s="3"/>
      <c r="C1" s="2"/>
      <c r="D1" s="2"/>
      <c r="E1" s="2"/>
    </row>
    <row r="2" spans="1:5" ht="22.5" customHeight="1" x14ac:dyDescent="0.25">
      <c r="A2" s="4"/>
      <c r="B2" s="42" t="s">
        <v>3</v>
      </c>
      <c r="C2" s="68" t="s">
        <v>46</v>
      </c>
      <c r="D2" s="68" t="s">
        <v>45</v>
      </c>
      <c r="E2" s="4"/>
    </row>
    <row r="3" spans="1:5" ht="22.5" customHeight="1" x14ac:dyDescent="0.25">
      <c r="A3" s="8" t="s">
        <v>4</v>
      </c>
      <c r="B3" s="43">
        <v>450000</v>
      </c>
      <c r="C3" s="44" t="s">
        <v>41</v>
      </c>
      <c r="D3" s="67" t="s">
        <v>44</v>
      </c>
      <c r="E3" s="45"/>
    </row>
    <row r="4" spans="1:5" ht="22.4" customHeight="1" x14ac:dyDescent="0.25">
      <c r="A4" s="46" t="s">
        <v>5</v>
      </c>
      <c r="B4" s="47">
        <v>100000</v>
      </c>
      <c r="C4" s="48" t="s">
        <v>6</v>
      </c>
      <c r="D4" s="49"/>
      <c r="E4" s="49"/>
    </row>
    <row r="5" spans="1:5" ht="22.4" customHeight="1" x14ac:dyDescent="0.25">
      <c r="A5" s="14" t="s">
        <v>7</v>
      </c>
      <c r="B5" s="47">
        <v>100000</v>
      </c>
      <c r="C5" s="48" t="s">
        <v>8</v>
      </c>
      <c r="D5" s="49"/>
      <c r="E5" s="49"/>
    </row>
    <row r="6" spans="1:5" ht="22.4" customHeight="1" x14ac:dyDescent="0.25">
      <c r="A6" s="14" t="s">
        <v>9</v>
      </c>
      <c r="B6" s="47">
        <v>50000</v>
      </c>
      <c r="C6" s="48" t="s">
        <v>10</v>
      </c>
      <c r="D6" s="49"/>
      <c r="E6" s="49"/>
    </row>
    <row r="7" spans="1:5" ht="22.4" customHeight="1" x14ac:dyDescent="0.25">
      <c r="A7" s="46" t="s">
        <v>11</v>
      </c>
      <c r="B7" s="47">
        <v>20000</v>
      </c>
      <c r="C7" s="48" t="s">
        <v>12</v>
      </c>
      <c r="D7" s="49"/>
      <c r="E7" s="49"/>
    </row>
    <row r="8" spans="1:5" ht="22.4" customHeight="1" x14ac:dyDescent="0.25">
      <c r="A8" s="14" t="s">
        <v>13</v>
      </c>
      <c r="B8" s="47">
        <v>100000</v>
      </c>
      <c r="C8" s="50" t="s">
        <v>14</v>
      </c>
      <c r="D8" s="49"/>
      <c r="E8" s="49"/>
    </row>
    <row r="9" spans="1:5" ht="20.5" customHeight="1" x14ac:dyDescent="0.25">
      <c r="A9" s="23"/>
      <c r="B9" s="51"/>
      <c r="C9" s="49"/>
      <c r="D9" s="49"/>
      <c r="E9" s="49"/>
    </row>
    <row r="10" spans="1:5" ht="22.4" customHeight="1" x14ac:dyDescent="0.25">
      <c r="A10" s="14" t="s">
        <v>15</v>
      </c>
      <c r="B10" s="47">
        <f>SUM(B3:B9)</f>
        <v>820000</v>
      </c>
      <c r="C10" s="49"/>
      <c r="D10" s="49"/>
      <c r="E10" s="49"/>
    </row>
    <row r="11" spans="1:5" ht="20.5" customHeight="1" x14ac:dyDescent="0.25">
      <c r="A11" s="23"/>
      <c r="B11" s="51"/>
      <c r="C11" s="49"/>
      <c r="D11" s="49"/>
      <c r="E11" s="49"/>
    </row>
    <row r="16" spans="1:5" ht="18" customHeight="1" x14ac:dyDescent="0.25">
      <c r="A16" s="65" t="s">
        <v>16</v>
      </c>
    </row>
  </sheetData>
  <phoneticPr fontId="10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7"/>
  <sheetViews>
    <sheetView showGridLines="0" zoomScaleNormal="100" workbookViewId="0">
      <pane xSplit="1" ySplit="3" topLeftCell="B4" activePane="bottomRight" state="frozen"/>
      <selection pane="topRight"/>
      <selection pane="bottomLeft"/>
      <selection pane="bottomRight" activeCell="M25" sqref="M25"/>
    </sheetView>
  </sheetViews>
  <sheetFormatPr defaultColWidth="16.26953125" defaultRowHeight="18" customHeight="1" x14ac:dyDescent="0.25"/>
  <cols>
    <col min="1" max="1" width="16.81640625" style="1" customWidth="1"/>
    <col min="2" max="2" width="8.54296875" style="1" bestFit="1" customWidth="1"/>
    <col min="3" max="3" width="9.36328125" style="1" bestFit="1" customWidth="1"/>
    <col min="4" max="4" width="8.54296875" style="1" bestFit="1" customWidth="1"/>
    <col min="5" max="5" width="9.36328125" style="1" bestFit="1" customWidth="1"/>
    <col min="6" max="6" width="8.54296875" style="1" bestFit="1" customWidth="1"/>
    <col min="7" max="7" width="9.36328125" style="1" bestFit="1" customWidth="1"/>
    <col min="8" max="8" width="8.54296875" style="1" bestFit="1" customWidth="1"/>
    <col min="9" max="9" width="9.36328125" style="1" bestFit="1" customWidth="1"/>
    <col min="10" max="10" width="8.54296875" style="1" bestFit="1" customWidth="1"/>
    <col min="11" max="11" width="9.36328125" style="1" bestFit="1" customWidth="1"/>
    <col min="12" max="256" width="16.26953125" style="1" customWidth="1"/>
  </cols>
  <sheetData>
    <row r="1" spans="1:11" ht="31" customHeight="1" x14ac:dyDescent="0.25">
      <c r="A1" s="60" t="s">
        <v>17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2.4" customHeight="1" x14ac:dyDescent="0.25">
      <c r="A2" s="2"/>
      <c r="B2" s="62" t="s">
        <v>18</v>
      </c>
      <c r="C2" s="63"/>
      <c r="D2" s="62" t="s">
        <v>19</v>
      </c>
      <c r="E2" s="63"/>
      <c r="F2" s="62" t="s">
        <v>20</v>
      </c>
      <c r="G2" s="63"/>
      <c r="H2" s="62" t="s">
        <v>21</v>
      </c>
      <c r="I2" s="63"/>
      <c r="J2" s="62" t="s">
        <v>22</v>
      </c>
      <c r="K2" s="63"/>
    </row>
    <row r="3" spans="1:11" ht="22.5" customHeight="1" x14ac:dyDescent="0.25">
      <c r="A3" s="4"/>
      <c r="B3" s="5" t="s">
        <v>23</v>
      </c>
      <c r="C3" s="5" t="s">
        <v>24</v>
      </c>
      <c r="D3" s="6" t="s">
        <v>23</v>
      </c>
      <c r="E3" s="6" t="s">
        <v>24</v>
      </c>
      <c r="F3" s="7" t="s">
        <v>23</v>
      </c>
      <c r="G3" s="7" t="s">
        <v>24</v>
      </c>
      <c r="H3" s="5" t="s">
        <v>23</v>
      </c>
      <c r="I3" s="5" t="s">
        <v>24</v>
      </c>
      <c r="J3" s="35" t="s">
        <v>23</v>
      </c>
      <c r="K3" s="35" t="s">
        <v>24</v>
      </c>
    </row>
    <row r="4" spans="1:11" ht="13" x14ac:dyDescent="0.25">
      <c r="A4" s="8" t="s">
        <v>25</v>
      </c>
      <c r="B4" s="9"/>
      <c r="C4" s="10">
        <v>80</v>
      </c>
      <c r="D4" s="11"/>
      <c r="E4" s="11">
        <v>150</v>
      </c>
      <c r="F4" s="12"/>
      <c r="G4" s="12">
        <v>220</v>
      </c>
      <c r="H4" s="13"/>
      <c r="I4" s="13">
        <v>280</v>
      </c>
      <c r="J4" s="36"/>
      <c r="K4" s="36">
        <v>350</v>
      </c>
    </row>
    <row r="5" spans="1:11" ht="13" x14ac:dyDescent="0.25">
      <c r="A5" s="14" t="s">
        <v>26</v>
      </c>
      <c r="B5" s="15"/>
      <c r="C5" s="16">
        <v>138</v>
      </c>
      <c r="D5" s="17"/>
      <c r="E5" s="17">
        <v>138</v>
      </c>
      <c r="F5" s="18"/>
      <c r="G5" s="18">
        <v>138</v>
      </c>
      <c r="H5" s="16"/>
      <c r="I5" s="16">
        <v>138</v>
      </c>
      <c r="J5" s="37"/>
      <c r="K5" s="37">
        <v>138</v>
      </c>
    </row>
    <row r="6" spans="1:11" ht="13" x14ac:dyDescent="0.25">
      <c r="A6" s="14" t="s">
        <v>27</v>
      </c>
      <c r="B6" s="15"/>
      <c r="C6" s="16">
        <v>120</v>
      </c>
      <c r="D6" s="17"/>
      <c r="E6" s="17">
        <v>125</v>
      </c>
      <c r="F6" s="18"/>
      <c r="G6" s="18">
        <v>130</v>
      </c>
      <c r="H6" s="16"/>
      <c r="I6" s="16">
        <v>140</v>
      </c>
      <c r="J6" s="37"/>
      <c r="K6" s="37">
        <v>150</v>
      </c>
    </row>
    <row r="7" spans="1:11" ht="13" x14ac:dyDescent="0.25">
      <c r="A7" s="14" t="s">
        <v>28</v>
      </c>
      <c r="B7" s="19">
        <f t="shared" ref="B7:K7" si="0">B4*B5*B6</f>
        <v>0</v>
      </c>
      <c r="C7" s="20">
        <f t="shared" si="0"/>
        <v>1324800</v>
      </c>
      <c r="D7" s="21">
        <f t="shared" si="0"/>
        <v>0</v>
      </c>
      <c r="E7" s="21">
        <f t="shared" si="0"/>
        <v>2587500</v>
      </c>
      <c r="F7" s="22">
        <f t="shared" si="0"/>
        <v>0</v>
      </c>
      <c r="G7" s="22">
        <f t="shared" si="0"/>
        <v>3946800</v>
      </c>
      <c r="H7" s="20">
        <f t="shared" si="0"/>
        <v>0</v>
      </c>
      <c r="I7" s="20">
        <f t="shared" si="0"/>
        <v>5409600</v>
      </c>
      <c r="J7" s="38">
        <f t="shared" si="0"/>
        <v>0</v>
      </c>
      <c r="K7" s="38">
        <f t="shared" si="0"/>
        <v>7245000</v>
      </c>
    </row>
    <row r="8" spans="1:11" ht="13" x14ac:dyDescent="0.25">
      <c r="A8" s="23"/>
      <c r="B8" s="15"/>
      <c r="C8" s="16"/>
      <c r="D8" s="17"/>
      <c r="E8" s="17"/>
      <c r="F8" s="18"/>
      <c r="G8" s="18"/>
      <c r="H8" s="16"/>
      <c r="I8" s="16"/>
      <c r="J8" s="37"/>
      <c r="K8" s="37"/>
    </row>
    <row r="9" spans="1:11" ht="13" x14ac:dyDescent="0.25">
      <c r="A9" s="14" t="s">
        <v>29</v>
      </c>
      <c r="B9" s="15"/>
      <c r="C9" s="16">
        <v>300</v>
      </c>
      <c r="D9" s="17"/>
      <c r="E9" s="17">
        <v>300</v>
      </c>
      <c r="F9" s="18"/>
      <c r="G9" s="18">
        <v>300</v>
      </c>
      <c r="H9" s="16"/>
      <c r="I9" s="16">
        <v>300</v>
      </c>
      <c r="J9" s="37"/>
      <c r="K9" s="37">
        <v>300</v>
      </c>
    </row>
    <row r="10" spans="1:11" ht="13" x14ac:dyDescent="0.25">
      <c r="A10" s="14" t="s">
        <v>30</v>
      </c>
      <c r="B10" s="24">
        <f t="shared" ref="B10:F10" si="1">C10/C7</f>
        <v>0.15096618357487923</v>
      </c>
      <c r="C10" s="20">
        <v>200000</v>
      </c>
      <c r="D10" s="25">
        <f t="shared" si="1"/>
        <v>8.1159420289855067E-2</v>
      </c>
      <c r="E10" s="21">
        <v>210000</v>
      </c>
      <c r="F10" s="26">
        <f t="shared" si="1"/>
        <v>5.5741360089186176E-2</v>
      </c>
      <c r="G10" s="22">
        <v>220000</v>
      </c>
      <c r="H10" s="27">
        <f>I10/I7</f>
        <v>4.4365572315882874E-2</v>
      </c>
      <c r="I10" s="20">
        <v>240000</v>
      </c>
      <c r="J10" s="39">
        <f>K10/K7</f>
        <v>3.7267080745341616E-2</v>
      </c>
      <c r="K10" s="38">
        <v>270000</v>
      </c>
    </row>
    <row r="11" spans="1:11" ht="13" x14ac:dyDescent="0.25">
      <c r="A11" s="23"/>
      <c r="B11" s="15"/>
      <c r="C11" s="16"/>
      <c r="D11" s="17"/>
      <c r="E11" s="17"/>
      <c r="F11" s="18"/>
      <c r="G11" s="18"/>
      <c r="H11" s="16"/>
      <c r="I11" s="16"/>
      <c r="J11" s="37"/>
      <c r="K11" s="37"/>
    </row>
    <row r="12" spans="1:11" ht="13" x14ac:dyDescent="0.25">
      <c r="A12" s="14" t="s">
        <v>31</v>
      </c>
      <c r="B12" s="15"/>
      <c r="C12" s="16">
        <v>5</v>
      </c>
      <c r="D12" s="17"/>
      <c r="E12" s="17">
        <v>8</v>
      </c>
      <c r="F12" s="18"/>
      <c r="G12" s="18">
        <v>13</v>
      </c>
      <c r="H12" s="16"/>
      <c r="I12" s="16">
        <v>14</v>
      </c>
      <c r="J12" s="37"/>
      <c r="K12" s="37">
        <v>18</v>
      </c>
    </row>
    <row r="13" spans="1:11" ht="13" x14ac:dyDescent="0.25">
      <c r="A13" s="14" t="s">
        <v>32</v>
      </c>
      <c r="B13" s="24">
        <f t="shared" ref="B13:F13" si="2">C13/C7</f>
        <v>0.18870772946859904</v>
      </c>
      <c r="C13" s="20">
        <f>C12*50000</f>
        <v>250000</v>
      </c>
      <c r="D13" s="25">
        <f t="shared" si="2"/>
        <v>0.1855072463768116</v>
      </c>
      <c r="E13" s="21">
        <f>E12*60000</f>
        <v>480000</v>
      </c>
      <c r="F13" s="26">
        <f t="shared" si="2"/>
        <v>0.21409749670619235</v>
      </c>
      <c r="G13" s="22">
        <f>G12*65000</f>
        <v>845000</v>
      </c>
      <c r="H13" s="27">
        <f>I13/I7</f>
        <v>0.18115942028985507</v>
      </c>
      <c r="I13" s="20">
        <f>I12*70000</f>
        <v>980000</v>
      </c>
      <c r="J13" s="39">
        <f>K13/K7</f>
        <v>0.19875776397515527</v>
      </c>
      <c r="K13" s="38">
        <f>K12*80000</f>
        <v>1440000</v>
      </c>
    </row>
    <row r="14" spans="1:11" ht="13" x14ac:dyDescent="0.25">
      <c r="A14" s="23"/>
      <c r="B14" s="15"/>
      <c r="C14" s="16"/>
      <c r="D14" s="17"/>
      <c r="E14" s="17"/>
      <c r="F14" s="18"/>
      <c r="G14" s="18"/>
      <c r="H14" s="16"/>
      <c r="I14" s="16"/>
      <c r="J14" s="37"/>
      <c r="K14" s="37"/>
    </row>
    <row r="15" spans="1:11" ht="13" x14ac:dyDescent="0.25">
      <c r="A15" s="14" t="s">
        <v>33</v>
      </c>
      <c r="B15" s="15"/>
      <c r="C15" s="16">
        <v>3</v>
      </c>
      <c r="D15" s="17"/>
      <c r="E15" s="17">
        <v>3</v>
      </c>
      <c r="F15" s="18"/>
      <c r="G15" s="18">
        <v>4</v>
      </c>
      <c r="H15" s="16"/>
      <c r="I15" s="16">
        <v>4</v>
      </c>
      <c r="J15" s="37"/>
      <c r="K15" s="37">
        <v>5</v>
      </c>
    </row>
    <row r="16" spans="1:11" ht="13" x14ac:dyDescent="0.25">
      <c r="A16" s="14" t="s">
        <v>34</v>
      </c>
      <c r="B16" s="24">
        <f t="shared" ref="B16:F16" si="3">C16/C7</f>
        <v>0.18115942028985507</v>
      </c>
      <c r="C16" s="20">
        <f>C15*80000</f>
        <v>240000</v>
      </c>
      <c r="D16" s="25">
        <f t="shared" si="3"/>
        <v>0.10434782608695652</v>
      </c>
      <c r="E16" s="21">
        <f>E15*90000</f>
        <v>270000</v>
      </c>
      <c r="F16" s="26">
        <f t="shared" si="3"/>
        <v>0.10134792743488395</v>
      </c>
      <c r="G16" s="22">
        <f>G15*100000</f>
        <v>400000</v>
      </c>
      <c r="H16" s="27">
        <f>I16/I7</f>
        <v>8.13368825791186E-2</v>
      </c>
      <c r="I16" s="20">
        <f>I15*110000</f>
        <v>440000</v>
      </c>
      <c r="J16" s="39">
        <f>K16/K7</f>
        <v>8.2815734989648032E-2</v>
      </c>
      <c r="K16" s="38">
        <f>K15*120000</f>
        <v>600000</v>
      </c>
    </row>
    <row r="17" spans="1:11" ht="13" x14ac:dyDescent="0.25">
      <c r="A17" s="23"/>
      <c r="B17" s="15"/>
      <c r="C17" s="16"/>
      <c r="D17" s="17"/>
      <c r="E17" s="17"/>
      <c r="F17" s="18"/>
      <c r="G17" s="18"/>
      <c r="H17" s="16"/>
      <c r="I17" s="16"/>
      <c r="J17" s="37"/>
      <c r="K17" s="37"/>
    </row>
    <row r="18" spans="1:11" ht="13" x14ac:dyDescent="0.25">
      <c r="A18" s="14" t="s">
        <v>35</v>
      </c>
      <c r="B18" s="24">
        <f t="shared" ref="B18:F18" si="4">C18/C7</f>
        <v>0.1</v>
      </c>
      <c r="C18" s="20">
        <f>C7*0.1</f>
        <v>132480</v>
      </c>
      <c r="D18" s="25">
        <f t="shared" si="4"/>
        <v>0.08</v>
      </c>
      <c r="E18" s="21">
        <f>E7*0.08</f>
        <v>207000</v>
      </c>
      <c r="F18" s="26">
        <f t="shared" si="4"/>
        <v>0.05</v>
      </c>
      <c r="G18" s="22">
        <f t="shared" ref="G18" si="5">G7*0.05</f>
        <v>197340</v>
      </c>
      <c r="H18" s="27">
        <f>I18/I7</f>
        <v>0.05</v>
      </c>
      <c r="I18" s="20">
        <f>I7*0.05</f>
        <v>270480</v>
      </c>
      <c r="J18" s="39">
        <f>K18/K7</f>
        <v>0.05</v>
      </c>
      <c r="K18" s="38">
        <f>K7*0.05</f>
        <v>362250</v>
      </c>
    </row>
    <row r="19" spans="1:11" ht="13" x14ac:dyDescent="0.25">
      <c r="A19" s="23"/>
      <c r="B19" s="28"/>
      <c r="C19" s="16"/>
      <c r="D19" s="29"/>
      <c r="E19" s="17"/>
      <c r="F19" s="30"/>
      <c r="G19" s="18"/>
      <c r="H19" s="31"/>
      <c r="I19" s="16"/>
      <c r="J19" s="40"/>
      <c r="K19" s="37"/>
    </row>
    <row r="20" spans="1:11" ht="13" x14ac:dyDescent="0.25">
      <c r="A20" s="14" t="s">
        <v>36</v>
      </c>
      <c r="B20" s="24">
        <f t="shared" ref="B20:F20" si="6">C20/C7</f>
        <v>0.05</v>
      </c>
      <c r="C20" s="20">
        <f t="shared" ref="C20:G20" si="7">C7*0.05</f>
        <v>66240</v>
      </c>
      <c r="D20" s="25">
        <f t="shared" si="6"/>
        <v>0.05</v>
      </c>
      <c r="E20" s="21">
        <f t="shared" si="7"/>
        <v>129375</v>
      </c>
      <c r="F20" s="26">
        <f t="shared" si="6"/>
        <v>0.05</v>
      </c>
      <c r="G20" s="22">
        <f t="shared" si="7"/>
        <v>197340</v>
      </c>
      <c r="H20" s="27">
        <f>I20/I7</f>
        <v>0.05</v>
      </c>
      <c r="I20" s="20">
        <f>I7*0.05</f>
        <v>270480</v>
      </c>
      <c r="J20" s="39">
        <f>K20/K7</f>
        <v>0.05</v>
      </c>
      <c r="K20" s="38">
        <f>K7*0.05</f>
        <v>362250</v>
      </c>
    </row>
    <row r="21" spans="1:11" ht="13" x14ac:dyDescent="0.25">
      <c r="A21" s="14" t="s">
        <v>37</v>
      </c>
      <c r="B21" s="15"/>
      <c r="C21" s="20">
        <f t="shared" ref="C21:G21" si="8">C7*0.2</f>
        <v>264960</v>
      </c>
      <c r="D21" s="32"/>
      <c r="E21" s="21">
        <f t="shared" si="8"/>
        <v>517500</v>
      </c>
      <c r="F21" s="33"/>
      <c r="G21" s="22">
        <f t="shared" si="8"/>
        <v>789360</v>
      </c>
      <c r="H21" s="34"/>
      <c r="I21" s="20">
        <f>I7*0.2</f>
        <v>1081920</v>
      </c>
      <c r="J21" s="41"/>
      <c r="K21" s="38">
        <f>K7*0.2</f>
        <v>1449000</v>
      </c>
    </row>
    <row r="22" spans="1:11" ht="13" x14ac:dyDescent="0.25">
      <c r="A22" s="14" t="s">
        <v>38</v>
      </c>
      <c r="B22" s="24">
        <f>C22/C7</f>
        <v>0.87083333333333335</v>
      </c>
      <c r="C22" s="20">
        <f t="shared" ref="C22:K22" si="9">C10+C13+C16+C18+C20+C21</f>
        <v>1153680</v>
      </c>
      <c r="D22" s="25">
        <f t="shared" si="9"/>
        <v>0.5010144927536232</v>
      </c>
      <c r="E22" s="21">
        <f t="shared" si="9"/>
        <v>1813875</v>
      </c>
      <c r="F22" s="26">
        <f t="shared" si="9"/>
        <v>0.4711867842302625</v>
      </c>
      <c r="G22" s="22">
        <f t="shared" si="9"/>
        <v>2649040</v>
      </c>
      <c r="H22" s="27">
        <f t="shared" si="9"/>
        <v>0.4068618751848565</v>
      </c>
      <c r="I22" s="20">
        <f t="shared" si="9"/>
        <v>3282880</v>
      </c>
      <c r="J22" s="39">
        <f t="shared" si="9"/>
        <v>0.41884057971014488</v>
      </c>
      <c r="K22" s="38">
        <f t="shared" si="9"/>
        <v>4483500</v>
      </c>
    </row>
    <row r="23" spans="1:11" ht="13" x14ac:dyDescent="0.25">
      <c r="A23" s="23"/>
      <c r="B23" s="15"/>
      <c r="C23" s="16"/>
      <c r="D23" s="17"/>
      <c r="E23" s="17"/>
      <c r="F23" s="18"/>
      <c r="G23" s="18"/>
      <c r="H23" s="16"/>
      <c r="I23" s="16"/>
      <c r="J23" s="37"/>
      <c r="K23" s="37"/>
    </row>
    <row r="24" spans="1:11" ht="13" x14ac:dyDescent="0.25">
      <c r="A24" s="14" t="s">
        <v>39</v>
      </c>
      <c r="B24" s="24">
        <f t="shared" ref="B24:F24" si="10">C24/C7</f>
        <v>0.12916666666666668</v>
      </c>
      <c r="C24" s="20">
        <f t="shared" ref="C24:G24" si="11">C7-C22</f>
        <v>171120</v>
      </c>
      <c r="D24" s="25">
        <f t="shared" si="10"/>
        <v>0.29898550724637679</v>
      </c>
      <c r="E24" s="21">
        <f t="shared" si="11"/>
        <v>773625</v>
      </c>
      <c r="F24" s="26">
        <f t="shared" si="10"/>
        <v>0.32881321576973749</v>
      </c>
      <c r="G24" s="22">
        <f t="shared" si="11"/>
        <v>1297760</v>
      </c>
      <c r="H24" s="27">
        <f>I24/I7</f>
        <v>0.39313812481514343</v>
      </c>
      <c r="I24" s="20">
        <f>I7-I22</f>
        <v>2126720</v>
      </c>
      <c r="J24" s="39">
        <f>K24/K7</f>
        <v>0.38115942028985506</v>
      </c>
      <c r="K24" s="38">
        <f>K7-K22</f>
        <v>2761500</v>
      </c>
    </row>
    <row r="25" spans="1:11" ht="13" x14ac:dyDescent="0.25">
      <c r="A25" s="23"/>
      <c r="B25" s="15"/>
      <c r="C25" s="16"/>
      <c r="D25" s="17"/>
      <c r="E25" s="17"/>
      <c r="F25" s="18"/>
      <c r="G25" s="18"/>
      <c r="H25" s="16"/>
      <c r="I25" s="16"/>
      <c r="J25" s="37"/>
      <c r="K25" s="37"/>
    </row>
    <row r="26" spans="1:11" ht="13" x14ac:dyDescent="0.25">
      <c r="A26" s="64" t="s">
        <v>43</v>
      </c>
    </row>
    <row r="27" spans="1:11" ht="13" x14ac:dyDescent="0.25">
      <c r="A27" s="65" t="s">
        <v>40</v>
      </c>
    </row>
  </sheetData>
  <mergeCells count="6">
    <mergeCell ref="A1:K1"/>
    <mergeCell ref="B2:C2"/>
    <mergeCell ref="D2:E2"/>
    <mergeCell ref="F2:G2"/>
    <mergeCell ref="H2:I2"/>
    <mergeCell ref="J2:K2"/>
  </mergeCells>
  <phoneticPr fontId="10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预算说明目录</vt:lpstr>
      <vt:lpstr>1、首期投资</vt:lpstr>
      <vt:lpstr>2、5年收益表 - 乂学盈利模型5年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zhang</dc:creator>
  <cp:lastModifiedBy>张鹏飞</cp:lastModifiedBy>
  <dcterms:created xsi:type="dcterms:W3CDTF">2017-03-13T06:38:00Z</dcterms:created>
  <dcterms:modified xsi:type="dcterms:W3CDTF">2019-05-24T15:58:59Z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10</vt:lpwstr>
  </property>
</Properties>
</file>