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ate1904="1" defaultThemeVersion="153222"/>
  <bookViews>
    <workbookView xWindow="0" yWindow="0" windowWidth="20490" windowHeight="7785" activeTab="2"/>
  </bookViews>
  <sheets>
    <sheet name="预算说明目录" sheetId="1" r:id="rId1"/>
    <sheet name="1、首期投资" sheetId="2" r:id="rId2"/>
    <sheet name="2、5年收益表 - 乂学盈利模型5年" sheetId="3" r:id="rId3"/>
  </sheets>
</workbook>
</file>

<file path=xl/sharedStrings.xml><?xml version="1.0" encoding="utf-8"?>
<sst xmlns="http://schemas.openxmlformats.org/spreadsheetml/2006/main" uniqueCount="41" count="41">
  <si>
    <t>1、首期投资</t>
  </si>
  <si>
    <t>2、5年收益表</t>
  </si>
  <si>
    <t>3、5年平均投资回报率</t>
  </si>
  <si>
    <t>4、重要相关说明</t>
  </si>
  <si>
    <t>首期投资</t>
  </si>
  <si>
    <t>金额</t>
  </si>
  <si>
    <t>咨询费</t>
  </si>
  <si>
    <t>5年的咨询费</t>
  </si>
  <si>
    <t>半年租金</t>
  </si>
  <si>
    <t>装修</t>
  </si>
  <si>
    <t>装修标准</t>
  </si>
  <si>
    <t>固定资产</t>
  </si>
  <si>
    <t>硬件投入</t>
  </si>
  <si>
    <t>开业市场宣传</t>
  </si>
  <si>
    <t>开业宣传成本</t>
  </si>
  <si>
    <t>流动资金</t>
  </si>
  <si>
    <t>总额</t>
  </si>
  <si>
    <r>
      <rPr>
        <charset val="134"/>
        <sz val="12"/>
        <color indexed="8"/>
        <rFont val="宋体"/>
      </rPr>
      <t>乂学盈利模型</t>
    </r>
    <r>
      <rPr>
        <charset val="134"/>
        <sz val="12"/>
        <color indexed="8"/>
        <rFont val="Helvetica"/>
      </rPr>
      <t>5</t>
    </r>
    <r>
      <rPr>
        <charset val="134"/>
        <sz val="12"/>
        <color indexed="8"/>
        <rFont val="宋体"/>
      </rPr>
      <t>年</t>
    </r>
  </si>
  <si>
    <t>第一年</t>
  </si>
  <si>
    <t>第二年</t>
  </si>
  <si>
    <t>第三年</t>
  </si>
  <si>
    <t>第四年</t>
  </si>
  <si>
    <t>第五年</t>
  </si>
  <si>
    <t>成本比例</t>
  </si>
  <si>
    <t>乂学</t>
  </si>
  <si>
    <t>在校生</t>
  </si>
  <si>
    <t>全年课时</t>
  </si>
  <si>
    <t>单课时费</t>
  </si>
  <si>
    <t>全年收入</t>
  </si>
  <si>
    <t>场地面积</t>
  </si>
  <si>
    <t>场地租金</t>
  </si>
  <si>
    <t>教师人数</t>
  </si>
  <si>
    <t>教师工资</t>
  </si>
  <si>
    <t>销售人员</t>
  </si>
  <si>
    <t>销售工资加提成</t>
  </si>
  <si>
    <t>市场推广10%</t>
  </si>
  <si>
    <t>管理税收</t>
  </si>
  <si>
    <t>课程分成20%</t>
  </si>
  <si>
    <t>成本合计</t>
  </si>
  <si>
    <t>利润</t>
  </si>
  <si>
    <t xml:space="preserve">          学费收入为单科人次在校生，如果一个学生报1.5个科目第一年目标为80人次在校生53人。  公司签约一年免收抽成。</t>
  </si>
</sst>
</file>

<file path=xl/styles.xml><?xml version="1.0" encoding="utf-8"?>
<styleSheet xmlns="http://schemas.openxmlformats.org/spreadsheetml/2006/main">
  <numFmts count="5">
    <numFmt numFmtId="0" formatCode="General"/>
    <numFmt numFmtId="49" formatCode="@"/>
    <numFmt numFmtId="3" formatCode="#,##0"/>
    <numFmt numFmtId="164" formatCode="#,##0%"/>
    <numFmt numFmtId="9" formatCode="0%"/>
  </numFmts>
  <fonts count="8">
    <font>
      <name val="Helvetica"/>
      <sz val="10"/>
    </font>
    <font>
      <name val="Helvetica"/>
      <charset val="134"/>
      <sz val="10"/>
      <color indexed="8"/>
    </font>
    <font>
      <name val="Helvetica"/>
      <b/>
      <charset val="134"/>
      <sz val="10"/>
      <color indexed="8"/>
    </font>
    <font>
      <name val="宋体"/>
      <charset val="134"/>
      <sz val="10"/>
      <color indexed="8"/>
    </font>
    <font>
      <name val="宋体"/>
      <b/>
      <charset val="134"/>
      <sz val="10"/>
      <color indexed="8"/>
    </font>
    <font>
      <name val="宋体"/>
      <charset val="134"/>
      <sz val="12"/>
      <color indexed="8"/>
    </font>
    <font>
      <name val="Helvetica"/>
      <charset val="134"/>
      <sz val="12"/>
      <color indexed="8"/>
    </font>
    <font>
      <name val="宋体"/>
      <charset val="134"/>
      <sz val="10"/>
      <color indexed="1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4"/>
      </top>
      <bottom style="thin">
        <color indexed="10"/>
      </bottom>
      <diagonal/>
    </border>
    <border>
      <left/>
      <right/>
      <top style="thin">
        <color indexed="14"/>
      </top>
      <bottom style="thin">
        <color indexed="10"/>
      </bottom>
      <diagonal/>
    </border>
    <border>
      <left/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4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4"/>
      </right>
      <top style="thin">
        <color indexed="10"/>
      </top>
      <bottom style="thin">
        <color indexed="1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1" fillId="4" borderId="6" xfId="0" applyNumberFormat="1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3" fontId="1" fillId="4" borderId="3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3" fontId="1" fillId="4" borderId="6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top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4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4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4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NumberFormat="1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7" xfId="0" applyNumberFormat="1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7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7" xfId="0" applyNumberFormat="1" applyFont="1" applyFill="1" applyBorder="1" applyAlignment="1">
      <alignment horizontal="center" vertical="center" wrapText="1"/>
    </xf>
    <xf numFmtId="3" fontId="1" fillId="5" borderId="6" xfId="0" applyNumberFormat="1" applyFont="1" applyFill="1" applyBorder="1" applyAlignment="1">
      <alignment horizontal="center" vertical="center" wrapText="1"/>
    </xf>
    <xf numFmtId="3" fontId="1" fillId="5" borderId="7" xfId="0" applyNumberFormat="1" applyFont="1" applyFill="1" applyBorder="1" applyAlignment="1">
      <alignment horizontal="center" vertical="center" wrapText="1"/>
    </xf>
    <xf numFmtId="3" fontId="1" fillId="6" borderId="7" xfId="0" applyNumberFormat="1" applyFont="1" applyFill="1" applyBorder="1" applyAlignment="1">
      <alignment horizontal="center" vertical="center" wrapText="1"/>
    </xf>
    <xf numFmtId="3" fontId="1" fillId="7" borderId="7" xfId="0" applyNumberFormat="1" applyFont="1" applyFill="1" applyBorder="1" applyAlignment="1">
      <alignment horizontal="center" vertical="center" wrapText="1"/>
    </xf>
    <xf numFmtId="3" fontId="1" fillId="8" borderId="7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6" borderId="7" xfId="0" applyNumberFormat="1" applyFont="1" applyFill="1" applyBorder="1" applyAlignment="1">
      <alignment horizontal="center" vertical="center" wrapText="1"/>
    </xf>
    <xf numFmtId="164" fontId="1" fillId="7" borderId="7" xfId="0" applyNumberFormat="1" applyFont="1" applyFill="1" applyBorder="1" applyAlignment="1">
      <alignment horizontal="center" vertical="center" wrapText="1"/>
    </xf>
    <xf numFmtId="164" fontId="1" fillId="5" borderId="7" xfId="0" applyNumberFormat="1" applyFont="1" applyFill="1" applyBorder="1" applyAlignment="1">
      <alignment horizontal="center" vertical="center" wrapText="1"/>
    </xf>
    <xf numFmtId="164" fontId="1" fillId="8" borderId="7" xfId="0" applyNumberFormat="1" applyFont="1" applyFill="1" applyBorder="1" applyAlignment="1">
      <alignment horizontal="center" vertical="center" wrapText="1"/>
    </xf>
    <xf numFmtId="9" fontId="1" fillId="5" borderId="6" xfId="0" applyNumberFormat="1" applyFont="1" applyFill="1" applyBorder="1" applyAlignment="1">
      <alignment horizontal="center" vertical="center" wrapText="1"/>
    </xf>
    <xf numFmtId="9" fontId="1" fillId="6" borderId="7" xfId="0" applyNumberFormat="1" applyFont="1" applyFill="1" applyBorder="1" applyAlignment="1">
      <alignment horizontal="center" vertical="center" wrapText="1"/>
    </xf>
    <xf numFmtId="9" fontId="1" fillId="7" borderId="7" xfId="0" applyNumberFormat="1" applyFont="1" applyFill="1" applyBorder="1" applyAlignment="1">
      <alignment horizontal="center" vertical="center" wrapText="1"/>
    </xf>
    <xf numFmtId="9" fontId="1" fillId="5" borderId="7" xfId="0" applyNumberFormat="1" applyFont="1" applyFill="1" applyBorder="1" applyAlignment="1">
      <alignment horizontal="center" vertical="center" wrapText="1"/>
    </xf>
    <xf numFmtId="9" fontId="1" fillId="8" borderId="7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vertical="top" wrapText="1"/>
    </xf>
    <xf numFmtId="0" fontId="1" fillId="4" borderId="12" xfId="0" applyFont="1" applyFill="1" applyBorder="1" applyAlignment="1">
      <alignment vertical="top" wrapText="1"/>
    </xf>
    <xf numFmtId="0" fontId="1" fillId="4" borderId="13" xfId="0" applyFont="1" applyFill="1" applyBorder="1" applyAlignment="1">
      <alignment vertical="top" wrapText="1"/>
    </xf>
  </cellXfs>
  <cellStyles count="1">
    <cellStyle name="常规" xfId="0" builtinId="0"/>
  </cellStyles>
  <dxf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9CE159"/>
      <rgbColor rgb="00FFE061"/>
      <rgbColor rgb="0063B2DE"/>
      <rgbColor rgb="009D44B8"/>
      <rgbColor rgb="00FF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>
      <selection activeCell="C10" sqref="C10"/>
    </sheetView>
  </sheetViews>
  <sheetFormatPr defaultRowHeight="18.0" customHeight="1" defaultColWidth="16"/>
  <cols>
    <col min="1" max="1" customWidth="1" width="16.351562" style="1"/>
    <col min="2" max="2" customWidth="1" width="22.84375" style="1"/>
    <col min="3" max="5" customWidth="1" width="16.351562" style="1"/>
    <col min="6" max="256" customWidth="1" width="16.167969" style="1"/>
  </cols>
  <sheetData>
    <row r="1" spans="8:8" ht="20.65" customHeight="1">
      <c r="A1" s="2"/>
      <c r="B1" s="2"/>
      <c r="C1" s="2"/>
      <c r="D1" s="2"/>
      <c r="E1" s="2"/>
    </row>
    <row r="2" spans="8:8" ht="22.5" customHeight="1">
      <c r="A2" s="3"/>
      <c r="B2" s="4" t="s">
        <v>0</v>
      </c>
      <c r="C2" s="5"/>
      <c r="D2" s="5"/>
      <c r="E2" s="5"/>
    </row>
    <row r="3" spans="8:8" ht="22.35" customHeight="1">
      <c r="A3" s="6"/>
      <c r="B3" s="7" t="s">
        <v>1</v>
      </c>
      <c r="C3" s="8"/>
      <c r="D3" s="8"/>
      <c r="E3" s="8"/>
    </row>
    <row r="4" spans="8:8" ht="22.35" customHeight="1">
      <c r="A4" s="6"/>
      <c r="B4" s="7" t="s">
        <v>2</v>
      </c>
      <c r="C4" s="8"/>
      <c r="D4" s="8"/>
      <c r="E4" s="8"/>
    </row>
    <row r="5" spans="8:8" ht="22.35" customHeight="1">
      <c r="A5" s="6"/>
      <c r="B5" s="7" t="s">
        <v>3</v>
      </c>
      <c r="C5" s="8"/>
      <c r="D5" s="8"/>
      <c r="E5" s="8"/>
    </row>
    <row r="6" spans="8:8" ht="20.45" customHeight="1">
      <c r="A6" s="6"/>
      <c r="B6" s="9"/>
      <c r="C6" s="8"/>
      <c r="D6" s="8"/>
      <c r="E6" s="8"/>
    </row>
    <row r="7" spans="8:8" ht="20.45" customHeight="1">
      <c r="A7" s="6"/>
      <c r="B7" s="9"/>
      <c r="C7" s="8"/>
      <c r="D7" s="8"/>
      <c r="E7" s="8"/>
    </row>
    <row r="8" spans="8:8" ht="20.45" customHeight="1">
      <c r="A8" s="6"/>
      <c r="B8" s="9"/>
      <c r="C8" s="8"/>
      <c r="D8" s="8"/>
      <c r="E8" s="8"/>
    </row>
    <row r="9" spans="8:8" ht="20.45" customHeight="1">
      <c r="A9" s="6"/>
      <c r="B9" s="9"/>
      <c r="C9" s="8"/>
      <c r="D9" s="8"/>
      <c r="E9" s="8"/>
    </row>
    <row r="10" spans="8:8" ht="20.45" customHeight="1">
      <c r="A10" s="6"/>
      <c r="B10" s="9"/>
      <c r="C10" s="8"/>
      <c r="D10" s="8"/>
      <c r="E10" s="8"/>
    </row>
  </sheetData>
  <pageMargins left="1.0" right="1.0" top="1.0" bottom="1.0" header="0.25" footer="0.25"/>
  <pageSetup paperSize="1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zoomScale="110">
      <selection activeCell="C4" sqref="C4"/>
    </sheetView>
  </sheetViews>
  <sheetFormatPr defaultRowHeight="18.0" customHeight="1" defaultColWidth="16"/>
  <cols>
    <col min="1" max="2" customWidth="1" width="16.351562" style="1"/>
    <col min="3" max="3" customWidth="1" width="27.351562" style="1"/>
    <col min="4" max="5" customWidth="1" width="16.351562" style="1"/>
    <col min="6" max="256" customWidth="1" width="16.167969" style="1"/>
  </cols>
  <sheetData>
    <row r="1" spans="8:8" ht="22.35" customHeight="1">
      <c r="A1" s="10" t="s">
        <v>4</v>
      </c>
      <c r="B1" s="10"/>
      <c r="C1" s="11"/>
      <c r="D1" s="11"/>
      <c r="E1" s="11"/>
    </row>
    <row r="2" spans="8:8" ht="22.5" customHeight="1">
      <c r="A2" s="12"/>
      <c r="B2" s="13" t="s">
        <v>5</v>
      </c>
      <c r="C2" s="12"/>
      <c r="D2" s="12"/>
      <c r="E2" s="12"/>
    </row>
    <row r="3" spans="8:8" ht="42.3" customHeight="1">
      <c r="A3" s="14" t="s">
        <v>6</v>
      </c>
      <c r="B3" s="15">
        <v>400000.0</v>
      </c>
      <c r="C3" s="16" t="s">
        <v>7</v>
      </c>
      <c r="D3" s="17"/>
      <c r="E3" s="17"/>
    </row>
    <row r="4" spans="8:8" ht="22.35" customHeight="1">
      <c r="A4" s="18" t="s">
        <v>8</v>
      </c>
      <c r="B4" s="19">
        <v>70000.0</v>
      </c>
      <c r="C4" s="20" t="s">
        <v>8</v>
      </c>
      <c r="D4" s="21"/>
      <c r="E4" s="21"/>
    </row>
    <row r="5" spans="8:8" ht="22.35" customHeight="1">
      <c r="A5" s="22" t="s">
        <v>9</v>
      </c>
      <c r="B5" s="19">
        <v>200000.0</v>
      </c>
      <c r="C5" s="20" t="s">
        <v>10</v>
      </c>
      <c r="D5" s="21"/>
      <c r="E5" s="21"/>
    </row>
    <row r="6" spans="8:8" ht="22.35" customHeight="1">
      <c r="A6" s="22" t="s">
        <v>11</v>
      </c>
      <c r="B6" s="19">
        <v>50000.0</v>
      </c>
      <c r="C6" s="20" t="s">
        <v>12</v>
      </c>
      <c r="D6" s="21"/>
      <c r="E6" s="21"/>
    </row>
    <row r="7" spans="8:8" ht="22.35" customHeight="1">
      <c r="A7" s="18" t="s">
        <v>13</v>
      </c>
      <c r="B7" s="19">
        <v>20000.0</v>
      </c>
      <c r="C7" s="20" t="s">
        <v>14</v>
      </c>
      <c r="D7" s="21"/>
      <c r="E7" s="21"/>
    </row>
    <row r="8" spans="8:8" ht="22.35" customHeight="1">
      <c r="A8" s="22" t="s">
        <v>15</v>
      </c>
      <c r="B8" s="19">
        <v>100000.0</v>
      </c>
      <c r="C8" s="21"/>
      <c r="D8" s="21"/>
      <c r="E8" s="21"/>
    </row>
    <row r="9" spans="8:8" ht="20.45" customHeight="1">
      <c r="A9" s="23"/>
      <c r="B9" s="24"/>
      <c r="C9" s="21"/>
      <c r="D9" s="21"/>
      <c r="E9" s="21"/>
    </row>
    <row r="10" spans="8:8" ht="22.35" customHeight="1">
      <c r="A10" s="22" t="s">
        <v>16</v>
      </c>
      <c r="B10" s="19">
        <f>SUM(B3:B9)</f>
        <v>840000.0</v>
      </c>
      <c r="C10" s="21"/>
      <c r="D10" s="21"/>
      <c r="E10" s="21"/>
    </row>
    <row r="11" spans="8:8" ht="20.45" customHeight="1">
      <c r="A11" s="23"/>
      <c r="B11" s="24"/>
      <c r="C11" s="21"/>
      <c r="D11" s="21"/>
      <c r="E11" s="21"/>
    </row>
  </sheetData>
  <pageMargins left="1.0" right="1.0" top="1.0" bottom="1.0" header="0.25" footer="0.25"/>
  <pageSetup paperSize="1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6"/>
  <sheetViews>
    <sheetView tabSelected="1" workbookViewId="0" showGridLines="0" zoomScale="49">
      <selection activeCell="A26" sqref="A26"/>
    </sheetView>
  </sheetViews>
  <sheetFormatPr defaultRowHeight="18.0" customHeight="1" defaultColWidth="16"/>
  <cols>
    <col min="1" max="1" customWidth="1" width="25.84375" style="1"/>
    <col min="2" max="2" customWidth="1" width="8.3515625" style="1"/>
    <col min="3" max="3" customWidth="1" width="12.675781" style="1"/>
    <col min="4" max="4" customWidth="1" width="8.3515625" style="1"/>
    <col min="5" max="5" customWidth="1" width="13.503906" style="1"/>
    <col min="6" max="6" customWidth="1" width="9.503906" style="1"/>
    <col min="7" max="7" customWidth="1" width="19.84375" style="1"/>
    <col min="8" max="8" customWidth="1" width="8.3515625" style="1"/>
    <col min="9" max="9" customWidth="1" width="13.503906" style="1"/>
    <col min="10" max="10" customWidth="1" width="8.3515625" style="1"/>
    <col min="11" max="11" customWidth="1" width="13.503906" style="1"/>
    <col min="12" max="256" customWidth="1" width="16.167969" style="1"/>
  </cols>
  <sheetData>
    <row r="1" spans="8:8" ht="30.95" customHeight="1">
      <c r="A1" s="25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8:8" ht="22.35" customHeight="1">
      <c r="A2" s="11"/>
      <c r="B2" s="10" t="s">
        <v>18</v>
      </c>
      <c r="C2" s="28"/>
      <c r="D2" s="10" t="s">
        <v>19</v>
      </c>
      <c r="E2" s="28"/>
      <c r="F2" s="10" t="s">
        <v>20</v>
      </c>
      <c r="G2" s="28"/>
      <c r="H2" s="10" t="s">
        <v>21</v>
      </c>
      <c r="I2" s="28"/>
      <c r="J2" s="10" t="s">
        <v>22</v>
      </c>
      <c r="K2" s="28"/>
    </row>
    <row r="3" spans="8:8" ht="22.5" customHeight="1">
      <c r="A3" s="12"/>
      <c r="B3" s="29" t="s">
        <v>23</v>
      </c>
      <c r="C3" s="29" t="s">
        <v>24</v>
      </c>
      <c r="D3" s="30" t="s">
        <v>23</v>
      </c>
      <c r="E3" s="30" t="s">
        <v>24</v>
      </c>
      <c r="F3" s="31" t="s">
        <v>23</v>
      </c>
      <c r="G3" s="31" t="s">
        <v>24</v>
      </c>
      <c r="H3" s="29" t="s">
        <v>23</v>
      </c>
      <c r="I3" s="29" t="s">
        <v>24</v>
      </c>
      <c r="J3" s="32" t="s">
        <v>23</v>
      </c>
      <c r="K3" s="32" t="s">
        <v>24</v>
      </c>
    </row>
    <row r="4" spans="8:8" ht="22.5" customHeight="1">
      <c r="A4" s="14" t="s">
        <v>25</v>
      </c>
      <c r="B4" s="33"/>
      <c r="C4" s="34">
        <v>50.0</v>
      </c>
      <c r="D4" s="35"/>
      <c r="E4" s="36">
        <v>100.0</v>
      </c>
      <c r="F4" s="37"/>
      <c r="G4" s="38">
        <v>200.0</v>
      </c>
      <c r="H4" s="39"/>
      <c r="I4" s="34">
        <v>300.0</v>
      </c>
      <c r="J4" s="40"/>
      <c r="K4" s="41">
        <v>350.0</v>
      </c>
    </row>
    <row r="5" spans="8:8" ht="22.35" customHeight="1">
      <c r="A5" s="22" t="s">
        <v>26</v>
      </c>
      <c r="B5" s="42"/>
      <c r="C5" s="43">
        <v>134.0</v>
      </c>
      <c r="D5" s="44"/>
      <c r="E5" s="45">
        <v>134.0</v>
      </c>
      <c r="F5" s="46"/>
      <c r="G5" s="47">
        <v>134.0</v>
      </c>
      <c r="H5" s="48"/>
      <c r="I5" s="43">
        <v>134.0</v>
      </c>
      <c r="J5" s="49"/>
      <c r="K5" s="50">
        <v>134.0</v>
      </c>
    </row>
    <row r="6" spans="8:8" ht="22.35" customHeight="1">
      <c r="A6" s="22" t="s">
        <v>27</v>
      </c>
      <c r="B6" s="42"/>
      <c r="C6" s="43">
        <v>100.0</v>
      </c>
      <c r="D6" s="44"/>
      <c r="E6" s="45">
        <v>100.0</v>
      </c>
      <c r="F6" s="46"/>
      <c r="G6" s="47">
        <v>110.0</v>
      </c>
      <c r="H6" s="48"/>
      <c r="I6" s="43">
        <v>115.0</v>
      </c>
      <c r="J6" s="49"/>
      <c r="K6" s="50">
        <v>120.0</v>
      </c>
    </row>
    <row r="7" spans="8:8" ht="22.35" customHeight="1">
      <c r="A7" s="22" t="s">
        <v>28</v>
      </c>
      <c r="B7" s="51">
        <f t="shared" si="0" ref="B7:K7">B4*B5*B6</f>
        <v>0.0</v>
      </c>
      <c r="C7" s="52">
        <f t="shared" si="0"/>
        <v>670000.0</v>
      </c>
      <c r="D7" s="53">
        <f t="shared" si="0"/>
        <v>0.0</v>
      </c>
      <c r="E7" s="53">
        <f t="shared" si="0"/>
        <v>1340000.0</v>
      </c>
      <c r="F7" s="54">
        <f t="shared" si="0"/>
        <v>0.0</v>
      </c>
      <c r="G7" s="54">
        <f t="shared" si="0"/>
        <v>2948000.0</v>
      </c>
      <c r="H7" s="52">
        <f t="shared" si="0"/>
        <v>0.0</v>
      </c>
      <c r="I7" s="52">
        <f t="shared" si="0"/>
        <v>4623000.0</v>
      </c>
      <c r="J7" s="55">
        <f t="shared" si="0"/>
        <v>0.0</v>
      </c>
      <c r="K7" s="55">
        <f t="shared" si="0"/>
        <v>5628000.0</v>
      </c>
    </row>
    <row r="8" spans="8:8" ht="20.45" customHeight="1">
      <c r="A8" s="23"/>
      <c r="B8" s="42"/>
      <c r="C8" s="48"/>
      <c r="D8" s="44"/>
      <c r="E8" s="44"/>
      <c r="F8" s="46"/>
      <c r="G8" s="46"/>
      <c r="H8" s="48"/>
      <c r="I8" s="48"/>
      <c r="J8" s="49"/>
      <c r="K8" s="49"/>
    </row>
    <row r="9" spans="8:8" ht="22.35" customHeight="1">
      <c r="A9" s="22" t="s">
        <v>29</v>
      </c>
      <c r="B9" s="42"/>
      <c r="C9" s="43">
        <v>300.0</v>
      </c>
      <c r="D9" s="44"/>
      <c r="E9" s="45">
        <v>300.0</v>
      </c>
      <c r="F9" s="46"/>
      <c r="G9" s="47">
        <v>300.0</v>
      </c>
      <c r="H9" s="48"/>
      <c r="I9" s="43">
        <v>300.0</v>
      </c>
      <c r="J9" s="49"/>
      <c r="K9" s="50">
        <v>300.0</v>
      </c>
    </row>
    <row r="10" spans="8:8" ht="22.35" customHeight="1">
      <c r="A10" s="22" t="s">
        <v>30</v>
      </c>
      <c r="B10" s="56">
        <f>C10/C7</f>
        <v>0.22388059701492538</v>
      </c>
      <c r="C10" s="52">
        <v>150000.0</v>
      </c>
      <c r="D10" s="57">
        <f>E10/E7</f>
        <v>0.11194029850746269</v>
      </c>
      <c r="E10" s="53">
        <v>150000.0</v>
      </c>
      <c r="F10" s="58">
        <f>G10/G7</f>
        <v>0.05088195386702849</v>
      </c>
      <c r="G10" s="54">
        <v>150000.0</v>
      </c>
      <c r="H10" s="59">
        <f>I10/I7</f>
        <v>0.03244646333549643</v>
      </c>
      <c r="I10" s="52">
        <v>150000.0</v>
      </c>
      <c r="J10" s="60">
        <f>K10/K7</f>
        <v>0.026652452025586353</v>
      </c>
      <c r="K10" s="55">
        <v>150000.0</v>
      </c>
    </row>
    <row r="11" spans="8:8" ht="20.45" customHeight="1">
      <c r="A11" s="23"/>
      <c r="B11" s="42"/>
      <c r="C11" s="48"/>
      <c r="D11" s="44"/>
      <c r="E11" s="44"/>
      <c r="F11" s="46"/>
      <c r="G11" s="46"/>
      <c r="H11" s="48"/>
      <c r="I11" s="48"/>
      <c r="J11" s="49"/>
      <c r="K11" s="49"/>
    </row>
    <row r="12" spans="8:8" ht="22.35" customHeight="1">
      <c r="A12" s="22" t="s">
        <v>31</v>
      </c>
      <c r="B12" s="42"/>
      <c r="C12" s="43">
        <v>5.0</v>
      </c>
      <c r="D12" s="44"/>
      <c r="E12" s="45">
        <v>8.0</v>
      </c>
      <c r="F12" s="46"/>
      <c r="G12" s="47">
        <v>12.0</v>
      </c>
      <c r="H12" s="48"/>
      <c r="I12" s="43">
        <v>15.0</v>
      </c>
      <c r="J12" s="49"/>
      <c r="K12" s="50">
        <v>15.0</v>
      </c>
    </row>
    <row r="13" spans="8:8" ht="22.35" customHeight="1">
      <c r="A13" s="22" t="s">
        <v>32</v>
      </c>
      <c r="B13" s="56">
        <f>C13/C7</f>
        <v>0.44776119402985076</v>
      </c>
      <c r="C13" s="52">
        <f>C12*60000</f>
        <v>300000.0</v>
      </c>
      <c r="D13" s="57">
        <f>E13/E7</f>
        <v>0.3582089552238806</v>
      </c>
      <c r="E13" s="53">
        <f>E12*60000</f>
        <v>480000.0</v>
      </c>
      <c r="F13" s="58">
        <f>G13/G7</f>
        <v>0.24423337856173677</v>
      </c>
      <c r="G13" s="54">
        <f>G12*60000</f>
        <v>720000.0</v>
      </c>
      <c r="H13" s="59">
        <f>I13/I7</f>
        <v>0.227125243348475</v>
      </c>
      <c r="I13" s="52">
        <f>I12*70000</f>
        <v>1050000.0</v>
      </c>
      <c r="J13" s="60">
        <f>K13/K7</f>
        <v>0.21321961620469082</v>
      </c>
      <c r="K13" s="55">
        <f>K12*80000</f>
        <v>1200000.0</v>
      </c>
    </row>
    <row r="14" spans="8:8" ht="20.45" customHeight="1">
      <c r="A14" s="23"/>
      <c r="B14" s="42"/>
      <c r="C14" s="48"/>
      <c r="D14" s="44"/>
      <c r="E14" s="44"/>
      <c r="F14" s="46"/>
      <c r="G14" s="46"/>
      <c r="H14" s="48"/>
      <c r="I14" s="48"/>
      <c r="J14" s="49"/>
      <c r="K14" s="49"/>
    </row>
    <row r="15" spans="8:8" ht="22.35" customHeight="1">
      <c r="A15" s="22" t="s">
        <v>33</v>
      </c>
      <c r="B15" s="42"/>
      <c r="C15" s="43">
        <v>2.0</v>
      </c>
      <c r="D15" s="44"/>
      <c r="E15" s="45">
        <v>2.0</v>
      </c>
      <c r="F15" s="46"/>
      <c r="G15" s="47">
        <v>4.0</v>
      </c>
      <c r="H15" s="48"/>
      <c r="I15" s="43">
        <v>4.0</v>
      </c>
      <c r="J15" s="49"/>
      <c r="K15" s="50">
        <v>5.0</v>
      </c>
    </row>
    <row r="16" spans="8:8" ht="22.35" customHeight="1">
      <c r="A16" s="22" t="s">
        <v>34</v>
      </c>
      <c r="B16" s="56">
        <f>C16/C7</f>
        <v>0.1791044776119403</v>
      </c>
      <c r="C16" s="52">
        <f>C15*60000</f>
        <v>120000.0</v>
      </c>
      <c r="D16" s="57">
        <f>E16/E7</f>
        <v>0.08955223880597014</v>
      </c>
      <c r="E16" s="53">
        <f>E15*60000</f>
        <v>120000.0</v>
      </c>
      <c r="F16" s="58">
        <f>G16/G7</f>
        <v>0.0814111261872456</v>
      </c>
      <c r="G16" s="54">
        <f>G15*60000</f>
        <v>240000.0</v>
      </c>
      <c r="H16" s="59">
        <f>I16/I7</f>
        <v>0.060566731559593336</v>
      </c>
      <c r="I16" s="52">
        <f>I15*70000</f>
        <v>280000.0</v>
      </c>
      <c r="J16" s="60">
        <f>K16/K7</f>
        <v>0.07107320540156362</v>
      </c>
      <c r="K16" s="55">
        <f>K15*80000</f>
        <v>400000.0</v>
      </c>
    </row>
    <row r="17" spans="8:8" ht="20.45" customHeight="1">
      <c r="A17" s="23"/>
      <c r="B17" s="42"/>
      <c r="C17" s="48"/>
      <c r="D17" s="44"/>
      <c r="E17" s="44"/>
      <c r="F17" s="46"/>
      <c r="G17" s="46"/>
      <c r="H17" s="48"/>
      <c r="I17" s="48"/>
      <c r="J17" s="49"/>
      <c r="K17" s="49"/>
    </row>
    <row r="18" spans="8:8" ht="22.35" customHeight="1">
      <c r="A18" s="22" t="s">
        <v>35</v>
      </c>
      <c r="B18" s="56">
        <f>C18/C7</f>
        <v>0.1</v>
      </c>
      <c r="C18" s="52">
        <f>C7*0.1</f>
        <v>67000.0</v>
      </c>
      <c r="D18" s="57">
        <f>E18/E7</f>
        <v>0.08</v>
      </c>
      <c r="E18" s="53">
        <f>E7*0.08</f>
        <v>107200.0</v>
      </c>
      <c r="F18" s="58">
        <f>G18/G7</f>
        <v>0.05</v>
      </c>
      <c r="G18" s="54">
        <f>G7*0.05</f>
        <v>147400.0</v>
      </c>
      <c r="H18" s="59">
        <f>I18/I7</f>
        <v>0.05</v>
      </c>
      <c r="I18" s="52">
        <f>I7*0.05</f>
        <v>231150.0</v>
      </c>
      <c r="J18" s="60">
        <f>K18/K7</f>
        <v>0.05</v>
      </c>
      <c r="K18" s="55">
        <f>K7*0.05</f>
        <v>281400.0</v>
      </c>
    </row>
    <row r="19" spans="8:8" ht="20.45" customHeight="1">
      <c r="A19" s="23"/>
      <c r="B19" s="61"/>
      <c r="C19" s="48"/>
      <c r="D19" s="62"/>
      <c r="E19" s="44"/>
      <c r="F19" s="63"/>
      <c r="G19" s="46"/>
      <c r="H19" s="64"/>
      <c r="I19" s="48"/>
      <c r="J19" s="65"/>
      <c r="K19" s="49"/>
    </row>
    <row r="20" spans="8:8" ht="22.35" customHeight="1">
      <c r="A20" s="22" t="s">
        <v>36</v>
      </c>
      <c r="B20" s="56">
        <f>C20/C7</f>
        <v>0.05</v>
      </c>
      <c r="C20" s="52">
        <f>C7*0.05</f>
        <v>33500.0</v>
      </c>
      <c r="D20" s="57">
        <f>E20/E7</f>
        <v>0.05</v>
      </c>
      <c r="E20" s="53">
        <f>E7*0.05</f>
        <v>67000.0</v>
      </c>
      <c r="F20" s="58">
        <f>G20/G7</f>
        <v>0.05</v>
      </c>
      <c r="G20" s="54">
        <f>G7*0.05</f>
        <v>147400.0</v>
      </c>
      <c r="H20" s="59">
        <f>I20/I7</f>
        <v>0.05</v>
      </c>
      <c r="I20" s="52">
        <f>I7*0.05</f>
        <v>231150.0</v>
      </c>
      <c r="J20" s="60">
        <f>K20/K7</f>
        <v>0.05</v>
      </c>
      <c r="K20" s="55">
        <f>K7*0.05</f>
        <v>281400.0</v>
      </c>
    </row>
    <row r="21" spans="8:8" ht="22.35" customHeight="1">
      <c r="A21" s="22" t="s">
        <v>37</v>
      </c>
      <c r="B21" s="42"/>
      <c r="C21" s="52"/>
      <c r="D21" s="44"/>
      <c r="E21" s="53">
        <f>E7*0.2</f>
        <v>268000.0</v>
      </c>
      <c r="F21" s="46"/>
      <c r="G21" s="54">
        <f>G7*0.2</f>
        <v>589600.0</v>
      </c>
      <c r="H21" s="48"/>
      <c r="I21" s="52">
        <f>I7*0.2</f>
        <v>924600.0</v>
      </c>
      <c r="J21" s="49"/>
      <c r="K21" s="55">
        <f>K7*0.2</f>
        <v>1125600.0</v>
      </c>
    </row>
    <row r="22" spans="8:8" ht="22.35" customHeight="1">
      <c r="A22" s="22" t="s">
        <v>38</v>
      </c>
      <c r="B22" s="56">
        <f>C22/C7</f>
        <v>1.0007462686567163</v>
      </c>
      <c r="C22" s="52">
        <f t="shared" si="1" ref="C22:K22">C10+C13+C16+C18+C20+C21</f>
        <v>670500.0</v>
      </c>
      <c r="D22" s="57">
        <f t="shared" si="1"/>
        <v>0.689701492537313</v>
      </c>
      <c r="E22" s="53">
        <f t="shared" si="1"/>
        <v>1192200.0</v>
      </c>
      <c r="F22" s="58">
        <f t="shared" si="1"/>
        <v>0.476526458616011</v>
      </c>
      <c r="G22" s="54">
        <f t="shared" si="1"/>
        <v>1994400.0</v>
      </c>
      <c r="H22" s="59">
        <f t="shared" si="1"/>
        <v>0.420138438243565</v>
      </c>
      <c r="I22" s="52">
        <f t="shared" si="1"/>
        <v>2866900.0</v>
      </c>
      <c r="J22" s="60">
        <f t="shared" si="1"/>
        <v>0.410945273631841</v>
      </c>
      <c r="K22" s="55">
        <f t="shared" si="1"/>
        <v>3438400.0</v>
      </c>
    </row>
    <row r="23" spans="8:8" ht="20.45" customHeight="1">
      <c r="A23" s="23"/>
      <c r="B23" s="42"/>
      <c r="C23" s="48"/>
      <c r="D23" s="44"/>
      <c r="E23" s="44"/>
      <c r="F23" s="46"/>
      <c r="G23" s="46"/>
      <c r="H23" s="48"/>
      <c r="I23" s="48"/>
      <c r="J23" s="49"/>
      <c r="K23" s="49"/>
    </row>
    <row r="24" spans="8:8" ht="22.35" customHeight="1">
      <c r="A24" s="22" t="s">
        <v>39</v>
      </c>
      <c r="B24" s="56">
        <f>C24/C7</f>
        <v>-7.462686567164179E-4</v>
      </c>
      <c r="C24" s="52">
        <f>C7-C22</f>
        <v>-500.0</v>
      </c>
      <c r="D24" s="57">
        <f>E24/E7</f>
        <v>0.11029850746268657</v>
      </c>
      <c r="E24" s="53">
        <f>E7-E22</f>
        <v>147800.0</v>
      </c>
      <c r="F24" s="58">
        <f>G24/G7</f>
        <v>0.32347354138398915</v>
      </c>
      <c r="G24" s="54">
        <f>G7-G22</f>
        <v>953600.0</v>
      </c>
      <c r="H24" s="59">
        <f>I24/I7</f>
        <v>0.3798615617564352</v>
      </c>
      <c r="I24" s="52">
        <f>I7-I22</f>
        <v>1756100.0</v>
      </c>
      <c r="J24" s="60">
        <f>K24/K7</f>
        <v>0.3890547263681592</v>
      </c>
      <c r="K24" s="55">
        <f>K7-K22</f>
        <v>2189600.0</v>
      </c>
    </row>
    <row r="25" spans="8:8" ht="20.45" customHeight="1">
      <c r="A25" s="23"/>
      <c r="B25" s="42"/>
      <c r="C25" s="48"/>
      <c r="D25" s="44"/>
      <c r="E25" s="44"/>
      <c r="F25" s="46"/>
      <c r="G25" s="46"/>
      <c r="H25" s="48"/>
      <c r="I25" s="48"/>
      <c r="J25" s="49"/>
      <c r="K25" s="49"/>
    </row>
    <row r="26" spans="8:8" ht="102.0" customHeight="1">
      <c r="A26" s="66"/>
      <c r="B26" s="67"/>
      <c r="C26" s="67"/>
      <c r="D26" s="67"/>
      <c r="E26" s="67"/>
      <c r="F26" s="67"/>
      <c r="G26" s="67"/>
      <c r="H26" s="67"/>
      <c r="I26" s="67"/>
      <c r="J26" s="67"/>
      <c r="K26" s="68"/>
    </row>
  </sheetData>
  <mergeCells count="6">
    <mergeCell ref="A1:K1"/>
    <mergeCell ref="B2:C2"/>
    <mergeCell ref="D2:E2"/>
    <mergeCell ref="F2:G2"/>
    <mergeCell ref="H2:I2"/>
    <mergeCell ref="J2:K2"/>
  </mergeCells>
  <pageMargins left="1.0" right="1.0" top="1.0" bottom="1.0" header="0.25" footer="0.25"/>
  <pageSetup paperSize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16th Plus</dc:creator>
  <cp:lastModifiedBy>时刻馆长  许兄</cp:lastModifiedBy>
  <dcterms:created xsi:type="dcterms:W3CDTF">2018-09-08T06:47:00Z</dcterms:created>
  <dcterms:modified xsi:type="dcterms:W3CDTF">2019-05-19T07:14:18Z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