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ko Urbanc\Documents\FMF\Fizikalni Praktikum I\SklopljenoNihanje_32\"/>
    </mc:Choice>
  </mc:AlternateContent>
  <bookViews>
    <workbookView xWindow="0" yWindow="0" windowWidth="38400" windowHeight="12435" activeTab="1"/>
  </bookViews>
  <sheets>
    <sheet name="Meritve" sheetId="1" r:id="rId1"/>
    <sheet name="Rezultati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" l="1"/>
  <c r="J5" i="2" l="1"/>
  <c r="J6" i="2"/>
  <c r="M10" i="2"/>
  <c r="B6" i="2" s="1"/>
  <c r="M9" i="2"/>
  <c r="F6" i="2" s="1"/>
  <c r="I4" i="1"/>
  <c r="M11" i="2"/>
  <c r="G6" i="2" l="1"/>
  <c r="H5" i="2"/>
  <c r="I6" i="2" l="1"/>
  <c r="C6" i="2"/>
  <c r="H6" i="2"/>
  <c r="D19" i="1"/>
  <c r="D20" i="1"/>
  <c r="D21" i="1"/>
  <c r="D22" i="1"/>
  <c r="D23" i="1"/>
  <c r="D18" i="1"/>
  <c r="I5" i="2"/>
  <c r="G5" i="2"/>
  <c r="F5" i="2"/>
  <c r="D6" i="2" l="1"/>
  <c r="Z12" i="1"/>
  <c r="AC5" i="1"/>
  <c r="AC6" i="1"/>
  <c r="AC7" i="1"/>
  <c r="AC8" i="1"/>
  <c r="AC9" i="1"/>
  <c r="AC10" i="1"/>
  <c r="AC11" i="1"/>
  <c r="AC4" i="1"/>
  <c r="AB5" i="1"/>
  <c r="AB6" i="1"/>
  <c r="AB7" i="1"/>
  <c r="AB8" i="1"/>
  <c r="AB9" i="1"/>
  <c r="AB10" i="1"/>
  <c r="AB11" i="1"/>
  <c r="AB4" i="1"/>
  <c r="V5" i="1"/>
  <c r="V6" i="1"/>
  <c r="V7" i="1"/>
  <c r="V8" i="1"/>
  <c r="V9" i="1"/>
  <c r="V4" i="1"/>
  <c r="S10" i="1"/>
  <c r="U5" i="1"/>
  <c r="U6" i="1"/>
  <c r="U7" i="1"/>
  <c r="U8" i="1"/>
  <c r="U9" i="1"/>
  <c r="U4" i="1"/>
  <c r="O5" i="1"/>
  <c r="O6" i="1"/>
  <c r="O7" i="1"/>
  <c r="O8" i="1"/>
  <c r="O9" i="1"/>
  <c r="O10" i="1"/>
  <c r="O11" i="1"/>
  <c r="O4" i="1"/>
  <c r="L12" i="1"/>
  <c r="N5" i="1"/>
  <c r="N6" i="1"/>
  <c r="N7" i="1"/>
  <c r="N8" i="1"/>
  <c r="N9" i="1"/>
  <c r="N10" i="1"/>
  <c r="N11" i="1"/>
  <c r="N4" i="1"/>
  <c r="I5" i="1"/>
  <c r="I6" i="1"/>
  <c r="I7" i="1"/>
  <c r="I8" i="1"/>
  <c r="I9" i="1"/>
  <c r="H5" i="1"/>
  <c r="H6" i="1"/>
  <c r="H7" i="1"/>
  <c r="H8" i="1"/>
  <c r="H9" i="1"/>
  <c r="H4" i="1"/>
  <c r="C20" i="1"/>
  <c r="C21" i="1"/>
  <c r="C22" i="1"/>
  <c r="C23" i="1"/>
  <c r="C19" i="1"/>
  <c r="F10" i="1" l="1"/>
</calcChain>
</file>

<file path=xl/sharedStrings.xml><?xml version="1.0" encoding="utf-8"?>
<sst xmlns="http://schemas.openxmlformats.org/spreadsheetml/2006/main" count="108" uniqueCount="68">
  <si>
    <t>Vzmet</t>
  </si>
  <si>
    <t>x [cm]</t>
  </si>
  <si>
    <t>m [g]</t>
  </si>
  <si>
    <t>Δx [cm]</t>
  </si>
  <si>
    <t>N</t>
  </si>
  <si>
    <t>St. Nihajev</t>
  </si>
  <si>
    <t>t [s]</t>
  </si>
  <si>
    <t>Average:</t>
  </si>
  <si>
    <r>
      <t>Δt</t>
    </r>
    <r>
      <rPr>
        <b/>
        <vertAlign val="subscript"/>
        <sz val="11"/>
        <color theme="1"/>
        <rFont val="Calibri"/>
        <family val="2"/>
      </rPr>
      <t>0</t>
    </r>
    <r>
      <rPr>
        <b/>
        <sz val="11"/>
        <color theme="1"/>
        <rFont val="Calibri"/>
        <family val="2"/>
      </rPr>
      <t xml:space="preserve"> [s]</t>
    </r>
  </si>
  <si>
    <t xml:space="preserve">Value: </t>
  </si>
  <si>
    <t>± 0.01</t>
  </si>
  <si>
    <r>
      <t>t</t>
    </r>
    <r>
      <rPr>
        <b/>
        <vertAlign val="subscript"/>
        <sz val="11"/>
        <color theme="1"/>
        <rFont val="Calibri"/>
        <family val="2"/>
      </rPr>
      <t>0</t>
    </r>
    <r>
      <rPr>
        <b/>
        <sz val="11"/>
        <color theme="1"/>
        <rFont val="Calibri"/>
        <family val="2"/>
      </rPr>
      <t xml:space="preserve"> [s]</t>
    </r>
  </si>
  <si>
    <t>Value</t>
  </si>
  <si>
    <t>± 0.003</t>
  </si>
  <si>
    <t>Nihalo</t>
  </si>
  <si>
    <t>Utripanje A = 14.6 cm</t>
  </si>
  <si>
    <t>Sklopljeno nihanje nasprotna smer A = 14.6 cm</t>
  </si>
  <si>
    <t>Sklopljeno nihanje ista smer A = 14.6 cm</t>
  </si>
  <si>
    <t>Average</t>
  </si>
  <si>
    <t>Mirovanje</t>
  </si>
  <si>
    <t>St. Mirovanj</t>
  </si>
  <si>
    <t>± 0.4</t>
  </si>
  <si>
    <t>Rezultati meritev</t>
  </si>
  <si>
    <t>Izmerjeno</t>
  </si>
  <si>
    <t>ω'</t>
  </si>
  <si>
    <t>t' [s]</t>
  </si>
  <si>
    <t>T [s]</t>
  </si>
  <si>
    <r>
      <t>t</t>
    </r>
    <r>
      <rPr>
        <b/>
        <vertAlign val="subscript"/>
        <sz val="11"/>
        <color theme="1"/>
        <rFont val="Calibri"/>
        <family val="2"/>
      </rPr>
      <t>1</t>
    </r>
    <r>
      <rPr>
        <b/>
        <sz val="11"/>
        <color theme="1"/>
        <rFont val="Calibri"/>
        <family val="2"/>
      </rPr>
      <t xml:space="preserve"> [s]</t>
    </r>
  </si>
  <si>
    <t>1.84 ± 0.01</t>
  </si>
  <si>
    <t>1.798 ± 0.003</t>
  </si>
  <si>
    <t>1.82 ± 0.01</t>
  </si>
  <si>
    <t>69.9 ± 0.4</t>
  </si>
  <si>
    <r>
      <t>ω</t>
    </r>
    <r>
      <rPr>
        <b/>
        <vertAlign val="subscript"/>
        <sz val="11"/>
        <color theme="1"/>
        <rFont val="Calibri"/>
        <family val="2"/>
      </rPr>
      <t>0</t>
    </r>
  </si>
  <si>
    <r>
      <t>ω</t>
    </r>
    <r>
      <rPr>
        <b/>
        <vertAlign val="subscript"/>
        <sz val="11"/>
        <color theme="1"/>
        <rFont val="Calibri"/>
        <family val="2"/>
      </rPr>
      <t>1</t>
    </r>
  </si>
  <si>
    <r>
      <t>ω</t>
    </r>
    <r>
      <rPr>
        <b/>
        <vertAlign val="subscript"/>
        <sz val="11"/>
        <color theme="1"/>
        <rFont val="Calibri"/>
        <family val="2"/>
        <scheme val="minor"/>
      </rPr>
      <t>u</t>
    </r>
  </si>
  <si>
    <t>Izracunano</t>
  </si>
  <si>
    <t>F [N]</t>
  </si>
  <si>
    <t>m [kg]</t>
  </si>
  <si>
    <t>d [m]</t>
  </si>
  <si>
    <t>l [m]</t>
  </si>
  <si>
    <t>± 0.001</t>
  </si>
  <si>
    <r>
      <t>d</t>
    </r>
    <r>
      <rPr>
        <b/>
        <vertAlign val="subscript"/>
        <sz val="11"/>
        <color theme="1"/>
        <rFont val="Calibri"/>
        <family val="2"/>
        <scheme val="minor"/>
      </rPr>
      <t>o</t>
    </r>
    <r>
      <rPr>
        <b/>
        <sz val="11"/>
        <color theme="1"/>
        <rFont val="Calibri"/>
        <family val="2"/>
        <scheme val="minor"/>
      </rPr>
      <t xml:space="preserve"> [m]</t>
    </r>
  </si>
  <si>
    <t>D [Nm]</t>
  </si>
  <si>
    <t>D' [Nm]</t>
  </si>
  <si>
    <t>k [N/m]</t>
  </si>
  <si>
    <t>± 0.3</t>
  </si>
  <si>
    <r>
      <t>J [kg 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]</t>
    </r>
  </si>
  <si>
    <t>Tabela podatkov</t>
  </si>
  <si>
    <t>3.41 ± 0.03</t>
  </si>
  <si>
    <t>3.50 ± 0.01</t>
  </si>
  <si>
    <t>3.45 ± 0.02</t>
  </si>
  <si>
    <t>0.090 ± 0.001</t>
  </si>
  <si>
    <t>± 0.02</t>
  </si>
  <si>
    <t>± 0.1</t>
  </si>
  <si>
    <t>± 0.005</t>
  </si>
  <si>
    <t>Pre error:</t>
  </si>
  <si>
    <t>1.8 ± 0.1</t>
  </si>
  <si>
    <t>3.5 ± 0.1</t>
  </si>
  <si>
    <t>3.6 ± 0.1</t>
  </si>
  <si>
    <t>1.74 ± 0.05</t>
  </si>
  <si>
    <t>1.76 ± 0.09</t>
  </si>
  <si>
    <t>Rezultati meritev iz formul</t>
  </si>
  <si>
    <t>73 ± 3</t>
  </si>
  <si>
    <t>0.086 ± 0.003</t>
  </si>
  <si>
    <t>Napaka v %</t>
  </si>
  <si>
    <t>K</t>
  </si>
  <si>
    <t>0.023 ± 0.001</t>
  </si>
  <si>
    <t>0.024 ± 0.001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</si>
</sst>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2" borderId="11" xfId="0" applyFont="1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6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3" borderId="24" xfId="0" applyFill="1" applyBorder="1"/>
    <xf numFmtId="0" fontId="0" fillId="3" borderId="25" xfId="0" applyFill="1" applyBorder="1"/>
    <xf numFmtId="0" fontId="0" fillId="3" borderId="26" xfId="0" applyFill="1" applyBorder="1"/>
    <xf numFmtId="2" fontId="0" fillId="0" borderId="3" xfId="0" applyNumberFormat="1" applyBorder="1"/>
    <xf numFmtId="2" fontId="0" fillId="0" borderId="6" xfId="0" applyNumberFormat="1" applyBorder="1"/>
    <xf numFmtId="2" fontId="0" fillId="0" borderId="21" xfId="0" applyNumberFormat="1" applyBorder="1"/>
    <xf numFmtId="0" fontId="0" fillId="0" borderId="5" xfId="0" applyFill="1" applyBorder="1"/>
    <xf numFmtId="0" fontId="0" fillId="0" borderId="6" xfId="0" applyFill="1" applyBorder="1"/>
    <xf numFmtId="2" fontId="0" fillId="0" borderId="6" xfId="0" applyNumberFormat="1" applyFill="1" applyBorder="1"/>
    <xf numFmtId="0" fontId="0" fillId="0" borderId="8" xfId="0" applyFill="1" applyBorder="1"/>
    <xf numFmtId="0" fontId="0" fillId="0" borderId="9" xfId="0" applyFill="1" applyBorder="1"/>
    <xf numFmtId="164" fontId="0" fillId="0" borderId="3" xfId="0" applyNumberFormat="1" applyBorder="1"/>
    <xf numFmtId="164" fontId="0" fillId="0" borderId="6" xfId="0" applyNumberFormat="1" applyBorder="1"/>
    <xf numFmtId="2" fontId="0" fillId="0" borderId="21" xfId="0" applyNumberFormat="1" applyFill="1" applyBorder="1"/>
    <xf numFmtId="164" fontId="0" fillId="0" borderId="21" xfId="0" applyNumberFormat="1" applyBorder="1"/>
    <xf numFmtId="0" fontId="0" fillId="0" borderId="28" xfId="0" applyBorder="1"/>
    <xf numFmtId="2" fontId="0" fillId="0" borderId="0" xfId="0" applyNumberFormat="1"/>
    <xf numFmtId="2" fontId="0" fillId="0" borderId="4" xfId="0" applyNumberFormat="1" applyBorder="1"/>
    <xf numFmtId="2" fontId="0" fillId="0" borderId="7" xfId="0" applyNumberFormat="1" applyBorder="1"/>
    <xf numFmtId="2" fontId="0" fillId="0" borderId="23" xfId="0" applyNumberFormat="1" applyBorder="1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0" xfId="0" applyBorder="1" applyAlignment="1"/>
    <xf numFmtId="0" fontId="0" fillId="0" borderId="31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9" fontId="0" fillId="0" borderId="0" xfId="0" applyNumberFormat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Meritve!$D$17</c:f>
              <c:strCache>
                <c:ptCount val="1"/>
                <c:pt idx="0">
                  <c:v>F [N]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Meritve!$A$18:$A$23</c:f>
              <c:numCache>
                <c:formatCode>General</c:formatCode>
                <c:ptCount val="6"/>
                <c:pt idx="0">
                  <c:v>72</c:v>
                </c:pt>
                <c:pt idx="1">
                  <c:v>74.5</c:v>
                </c:pt>
                <c:pt idx="2">
                  <c:v>76.400000000000006</c:v>
                </c:pt>
                <c:pt idx="3">
                  <c:v>78.5</c:v>
                </c:pt>
                <c:pt idx="4">
                  <c:v>80.5</c:v>
                </c:pt>
                <c:pt idx="5">
                  <c:v>82.4</c:v>
                </c:pt>
              </c:numCache>
            </c:numRef>
          </c:xVal>
          <c:yVal>
            <c:numRef>
              <c:f>Meritve!$D$18:$D$23</c:f>
              <c:numCache>
                <c:formatCode>General</c:formatCode>
                <c:ptCount val="6"/>
                <c:pt idx="0">
                  <c:v>0</c:v>
                </c:pt>
                <c:pt idx="1">
                  <c:v>0.49050000000000005</c:v>
                </c:pt>
                <c:pt idx="2">
                  <c:v>0.98100000000000009</c:v>
                </c:pt>
                <c:pt idx="3">
                  <c:v>1.4715</c:v>
                </c:pt>
                <c:pt idx="4">
                  <c:v>1.9620000000000002</c:v>
                </c:pt>
                <c:pt idx="5">
                  <c:v>2.4525000000000001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23503120"/>
        <c:axId val="-923508560"/>
      </c:scatterChart>
      <c:valAx>
        <c:axId val="-92350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3508560"/>
        <c:crosses val="autoZero"/>
        <c:crossBetween val="midCat"/>
      </c:valAx>
      <c:valAx>
        <c:axId val="-92350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350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14</xdr:row>
      <xdr:rowOff>138112</xdr:rowOff>
    </xdr:from>
    <xdr:to>
      <xdr:col>11</xdr:col>
      <xdr:colOff>180975</xdr:colOff>
      <xdr:row>28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3"/>
  <sheetViews>
    <sheetView zoomScaleNormal="100" workbookViewId="0">
      <selection activeCell="C32" sqref="C32"/>
    </sheetView>
  </sheetViews>
  <sheetFormatPr defaultRowHeight="15" x14ac:dyDescent="0.25"/>
  <cols>
    <col min="6" max="6" width="14.28515625" customWidth="1"/>
    <col min="7" max="7" width="10.7109375" customWidth="1"/>
    <col min="12" max="12" width="14.28515625" customWidth="1"/>
    <col min="19" max="19" width="14.28515625" customWidth="1"/>
    <col min="26" max="26" width="14.28515625" customWidth="1"/>
  </cols>
  <sheetData>
    <row r="1" spans="1:29" ht="15.75" thickBot="1" x14ac:dyDescent="0.3">
      <c r="E1" s="62" t="s">
        <v>17</v>
      </c>
      <c r="F1" s="63"/>
      <c r="G1" s="63"/>
      <c r="H1" s="63"/>
      <c r="I1" s="64"/>
      <c r="K1" s="62" t="s">
        <v>16</v>
      </c>
      <c r="L1" s="63"/>
      <c r="M1" s="63"/>
      <c r="N1" s="63"/>
      <c r="O1" s="64"/>
      <c r="Q1" s="60" t="s">
        <v>15</v>
      </c>
      <c r="R1" s="60"/>
      <c r="S1" s="60"/>
      <c r="T1" s="60"/>
      <c r="U1" s="60"/>
      <c r="V1" s="60"/>
      <c r="X1" s="60" t="s">
        <v>19</v>
      </c>
      <c r="Y1" s="60"/>
      <c r="Z1" s="60"/>
      <c r="AA1" s="60"/>
      <c r="AB1" s="60"/>
      <c r="AC1" s="60"/>
    </row>
    <row r="2" spans="1:29" ht="15.75" thickBot="1" x14ac:dyDescent="0.3">
      <c r="E2" s="65"/>
      <c r="F2" s="66"/>
      <c r="G2" s="66"/>
      <c r="H2" s="66"/>
      <c r="I2" s="67"/>
      <c r="K2" s="65"/>
      <c r="L2" s="66"/>
      <c r="M2" s="66"/>
      <c r="N2" s="66"/>
      <c r="O2" s="67"/>
      <c r="Q2" s="60"/>
      <c r="R2" s="60"/>
      <c r="S2" s="60"/>
      <c r="T2" s="60"/>
      <c r="U2" s="60"/>
      <c r="V2" s="60"/>
      <c r="X2" s="60"/>
      <c r="Y2" s="60"/>
      <c r="Z2" s="60"/>
      <c r="AA2" s="60"/>
      <c r="AB2" s="60"/>
      <c r="AC2" s="60"/>
    </row>
    <row r="3" spans="1:29" ht="18.75" thickBot="1" x14ac:dyDescent="0.4">
      <c r="E3" s="3" t="s">
        <v>4</v>
      </c>
      <c r="F3" s="3" t="s">
        <v>5</v>
      </c>
      <c r="G3" s="3" t="s">
        <v>6</v>
      </c>
      <c r="H3" s="13" t="s">
        <v>11</v>
      </c>
      <c r="I3" s="3" t="s">
        <v>8</v>
      </c>
      <c r="K3" s="3" t="s">
        <v>4</v>
      </c>
      <c r="L3" s="3" t="s">
        <v>5</v>
      </c>
      <c r="M3" s="3" t="s">
        <v>6</v>
      </c>
      <c r="N3" s="13" t="s">
        <v>11</v>
      </c>
      <c r="O3" s="3" t="s">
        <v>8</v>
      </c>
      <c r="Q3" s="3" t="s">
        <v>14</v>
      </c>
      <c r="R3" s="3" t="s">
        <v>4</v>
      </c>
      <c r="S3" s="3" t="s">
        <v>5</v>
      </c>
      <c r="T3" s="3" t="s">
        <v>6</v>
      </c>
      <c r="U3" s="3" t="s">
        <v>11</v>
      </c>
      <c r="V3" s="3" t="s">
        <v>8</v>
      </c>
      <c r="X3" s="3" t="s">
        <v>14</v>
      </c>
      <c r="Y3" s="3" t="s">
        <v>4</v>
      </c>
      <c r="Z3" s="3" t="s">
        <v>20</v>
      </c>
      <c r="AA3" s="3" t="s">
        <v>6</v>
      </c>
      <c r="AB3" s="3" t="s">
        <v>11</v>
      </c>
      <c r="AC3" s="3" t="s">
        <v>8</v>
      </c>
    </row>
    <row r="4" spans="1:29" x14ac:dyDescent="0.25">
      <c r="E4" s="4">
        <v>1</v>
      </c>
      <c r="F4" s="5">
        <v>30</v>
      </c>
      <c r="G4" s="5">
        <v>54.81</v>
      </c>
      <c r="H4" s="14">
        <f>ROUND(G4/F4,3)</f>
        <v>1.827</v>
      </c>
      <c r="I4" s="16">
        <f>H4-$F$10</f>
        <v>-1.5500000000000069E-2</v>
      </c>
      <c r="K4" s="4">
        <v>1</v>
      </c>
      <c r="L4" s="5">
        <v>35</v>
      </c>
      <c r="M4" s="23">
        <v>63.13</v>
      </c>
      <c r="N4" s="31">
        <f>ROUND(M4/L4, 3)</f>
        <v>1.804</v>
      </c>
      <c r="O4" s="6">
        <f>N4-$L$12</f>
        <v>5.6000000000000494E-3</v>
      </c>
      <c r="Q4" s="68">
        <v>1</v>
      </c>
      <c r="R4" s="35">
        <v>1</v>
      </c>
      <c r="S4" s="35">
        <v>15</v>
      </c>
      <c r="T4" s="35">
        <v>27.21</v>
      </c>
      <c r="U4" s="35">
        <f>ROUND(T4/S4, 3)</f>
        <v>1.8140000000000001</v>
      </c>
      <c r="V4" s="16">
        <f>$S$10 - U4</f>
        <v>4.9999999999998934E-3</v>
      </c>
      <c r="X4" s="61">
        <v>1</v>
      </c>
      <c r="Y4" s="5">
        <v>1</v>
      </c>
      <c r="Z4" s="5">
        <v>4</v>
      </c>
      <c r="AA4" s="5">
        <v>282.38</v>
      </c>
      <c r="AB4" s="23">
        <f>ROUND(AA4/Z4, 2)</f>
        <v>70.599999999999994</v>
      </c>
      <c r="AC4" s="37">
        <f>AB4-$Z$12</f>
        <v>0.70624999999998295</v>
      </c>
    </row>
    <row r="5" spans="1:29" x14ac:dyDescent="0.25">
      <c r="E5" s="7">
        <v>2</v>
      </c>
      <c r="F5" s="8">
        <v>35</v>
      </c>
      <c r="G5" s="8">
        <v>64.87</v>
      </c>
      <c r="H5" s="15">
        <f t="shared" ref="H5:H9" si="0">ROUND(G5/F5,3)</f>
        <v>1.853</v>
      </c>
      <c r="I5" s="9">
        <f t="shared" ref="I5:I9" si="1">H5-$F$10</f>
        <v>1.0499999999999954E-2</v>
      </c>
      <c r="K5" s="7">
        <v>2</v>
      </c>
      <c r="L5" s="8">
        <v>35</v>
      </c>
      <c r="M5" s="24">
        <v>62.94</v>
      </c>
      <c r="N5" s="32">
        <f t="shared" ref="N5:N11" si="2">ROUND(M5/L5, 3)</f>
        <v>1.798</v>
      </c>
      <c r="O5" s="9">
        <f t="shared" ref="O5:O11" si="3">N5-$L$12</f>
        <v>-3.9999999999995595E-4</v>
      </c>
      <c r="Q5" s="58"/>
      <c r="R5" s="8">
        <v>2</v>
      </c>
      <c r="S5" s="8">
        <v>15</v>
      </c>
      <c r="T5" s="8">
        <v>27.25</v>
      </c>
      <c r="U5" s="8">
        <f t="shared" ref="U5:U9" si="4">ROUND(T5/S5, 3)</f>
        <v>1.8169999999999999</v>
      </c>
      <c r="V5" s="9">
        <f t="shared" ref="V5:V9" si="5">$S$10 - U5</f>
        <v>2.0000000000000018E-3</v>
      </c>
      <c r="X5" s="58"/>
      <c r="Y5" s="8">
        <v>2</v>
      </c>
      <c r="Z5" s="8">
        <v>4</v>
      </c>
      <c r="AA5" s="8">
        <v>281.95999999999998</v>
      </c>
      <c r="AB5" s="24">
        <f t="shared" ref="AB5:AB11" si="6">ROUND(AA5/Z5, 2)</f>
        <v>70.489999999999995</v>
      </c>
      <c r="AC5" s="38">
        <f t="shared" ref="AC5:AC11" si="7">AB5-$Z$12</f>
        <v>0.59624999999998352</v>
      </c>
    </row>
    <row r="6" spans="1:29" x14ac:dyDescent="0.25">
      <c r="E6" s="7">
        <v>3</v>
      </c>
      <c r="F6" s="8">
        <v>35</v>
      </c>
      <c r="G6" s="8">
        <v>64.58</v>
      </c>
      <c r="H6" s="15">
        <f t="shared" si="0"/>
        <v>1.845</v>
      </c>
      <c r="I6" s="9">
        <f t="shared" si="1"/>
        <v>2.4999999999999467E-3</v>
      </c>
      <c r="K6" s="7">
        <v>3</v>
      </c>
      <c r="L6" s="8">
        <v>35</v>
      </c>
      <c r="M6" s="24">
        <v>62.92</v>
      </c>
      <c r="N6" s="32">
        <f t="shared" si="2"/>
        <v>1.798</v>
      </c>
      <c r="O6" s="9">
        <f t="shared" si="3"/>
        <v>-3.9999999999995595E-4</v>
      </c>
      <c r="Q6" s="58"/>
      <c r="R6" s="8">
        <v>3</v>
      </c>
      <c r="S6" s="8">
        <v>15</v>
      </c>
      <c r="T6" s="8">
        <v>27.42</v>
      </c>
      <c r="U6" s="8">
        <f t="shared" si="4"/>
        <v>1.8280000000000001</v>
      </c>
      <c r="V6" s="9">
        <f t="shared" si="5"/>
        <v>-9.000000000000119E-3</v>
      </c>
      <c r="X6" s="58"/>
      <c r="Y6" s="8">
        <v>3</v>
      </c>
      <c r="Z6" s="8">
        <v>4</v>
      </c>
      <c r="AA6" s="8">
        <v>279.45999999999998</v>
      </c>
      <c r="AB6" s="24">
        <f t="shared" si="6"/>
        <v>69.87</v>
      </c>
      <c r="AC6" s="38">
        <f t="shared" si="7"/>
        <v>-2.3750000000006821E-2</v>
      </c>
    </row>
    <row r="7" spans="1:29" x14ac:dyDescent="0.25">
      <c r="E7" s="7">
        <v>4</v>
      </c>
      <c r="F7" s="8">
        <v>35</v>
      </c>
      <c r="G7" s="8">
        <v>64.81</v>
      </c>
      <c r="H7" s="15">
        <f t="shared" si="0"/>
        <v>1.8520000000000001</v>
      </c>
      <c r="I7" s="9">
        <f t="shared" si="1"/>
        <v>9.5000000000000639E-3</v>
      </c>
      <c r="K7" s="7">
        <v>4</v>
      </c>
      <c r="L7" s="8">
        <v>35</v>
      </c>
      <c r="M7" s="24">
        <v>62.84</v>
      </c>
      <c r="N7" s="32">
        <f t="shared" si="2"/>
        <v>1.7949999999999999</v>
      </c>
      <c r="O7" s="9">
        <f t="shared" si="3"/>
        <v>-3.4000000000000696E-3</v>
      </c>
      <c r="Q7" s="58">
        <v>2</v>
      </c>
      <c r="R7" s="8">
        <v>1</v>
      </c>
      <c r="S7" s="8">
        <v>15</v>
      </c>
      <c r="T7" s="8">
        <v>27.26</v>
      </c>
      <c r="U7" s="8">
        <f t="shared" si="4"/>
        <v>1.8169999999999999</v>
      </c>
      <c r="V7" s="9">
        <f t="shared" si="5"/>
        <v>2.0000000000000018E-3</v>
      </c>
      <c r="X7" s="58"/>
      <c r="Y7" s="8">
        <v>4</v>
      </c>
      <c r="Z7" s="8">
        <v>4</v>
      </c>
      <c r="AA7" s="8">
        <v>279.72000000000003</v>
      </c>
      <c r="AB7" s="24">
        <f t="shared" si="6"/>
        <v>69.930000000000007</v>
      </c>
      <c r="AC7" s="38">
        <f t="shared" si="7"/>
        <v>3.6249999999995453E-2</v>
      </c>
    </row>
    <row r="8" spans="1:29" x14ac:dyDescent="0.25">
      <c r="E8" s="7">
        <v>5</v>
      </c>
      <c r="F8" s="8">
        <v>35</v>
      </c>
      <c r="G8" s="8">
        <v>64.31</v>
      </c>
      <c r="H8" s="15">
        <f t="shared" si="0"/>
        <v>1.837</v>
      </c>
      <c r="I8" s="9">
        <f t="shared" si="1"/>
        <v>-5.5000000000000604E-3</v>
      </c>
      <c r="K8" s="7">
        <v>5</v>
      </c>
      <c r="L8" s="8">
        <v>35</v>
      </c>
      <c r="M8" s="24">
        <v>62.92</v>
      </c>
      <c r="N8" s="32">
        <f t="shared" si="2"/>
        <v>1.798</v>
      </c>
      <c r="O8" s="9">
        <f t="shared" si="3"/>
        <v>-3.9999999999995595E-4</v>
      </c>
      <c r="Q8" s="58"/>
      <c r="R8" s="8">
        <v>2</v>
      </c>
      <c r="S8" s="8">
        <v>15</v>
      </c>
      <c r="T8" s="8">
        <v>27.19</v>
      </c>
      <c r="U8" s="8">
        <f t="shared" si="4"/>
        <v>1.8129999999999999</v>
      </c>
      <c r="V8" s="9">
        <f t="shared" si="5"/>
        <v>6.0000000000000053E-3</v>
      </c>
      <c r="X8" s="58">
        <v>2</v>
      </c>
      <c r="Y8" s="8">
        <v>1</v>
      </c>
      <c r="Z8" s="8">
        <v>4</v>
      </c>
      <c r="AA8" s="8">
        <v>278.25</v>
      </c>
      <c r="AB8" s="24">
        <f t="shared" si="6"/>
        <v>69.56</v>
      </c>
      <c r="AC8" s="38">
        <f t="shared" si="7"/>
        <v>-0.33375000000000909</v>
      </c>
    </row>
    <row r="9" spans="1:29" ht="15.75" thickBot="1" x14ac:dyDescent="0.3">
      <c r="E9" s="10">
        <v>6</v>
      </c>
      <c r="F9" s="11">
        <v>35</v>
      </c>
      <c r="G9" s="17">
        <v>64.430000000000007</v>
      </c>
      <c r="H9" s="18">
        <f t="shared" si="0"/>
        <v>1.841</v>
      </c>
      <c r="I9" s="19">
        <f t="shared" si="1"/>
        <v>-1.5000000000000568E-3</v>
      </c>
      <c r="K9" s="7">
        <v>6</v>
      </c>
      <c r="L9" s="8">
        <v>35</v>
      </c>
      <c r="M9" s="24">
        <v>63</v>
      </c>
      <c r="N9" s="32">
        <f t="shared" si="2"/>
        <v>1.8</v>
      </c>
      <c r="O9" s="9">
        <f t="shared" si="3"/>
        <v>1.6000000000000458E-3</v>
      </c>
      <c r="Q9" s="59"/>
      <c r="R9" s="11">
        <v>3</v>
      </c>
      <c r="S9" s="11">
        <v>15</v>
      </c>
      <c r="T9" s="17">
        <v>27.41</v>
      </c>
      <c r="U9" s="17">
        <f t="shared" si="4"/>
        <v>1.827</v>
      </c>
      <c r="V9" s="19">
        <f t="shared" si="5"/>
        <v>-8.0000000000000071E-3</v>
      </c>
      <c r="X9" s="58"/>
      <c r="Y9" s="8">
        <v>2</v>
      </c>
      <c r="Z9" s="8">
        <v>4</v>
      </c>
      <c r="AA9" s="8">
        <v>277.94</v>
      </c>
      <c r="AB9" s="24">
        <f t="shared" si="6"/>
        <v>69.489999999999995</v>
      </c>
      <c r="AC9" s="38">
        <f t="shared" si="7"/>
        <v>-0.40375000000001648</v>
      </c>
    </row>
    <row r="10" spans="1:29" ht="16.5" thickTop="1" thickBot="1" x14ac:dyDescent="0.3">
      <c r="E10" t="s">
        <v>7</v>
      </c>
      <c r="F10">
        <f>AVERAGE(H4:H9)</f>
        <v>1.8425</v>
      </c>
      <c r="G10" s="20" t="s">
        <v>9</v>
      </c>
      <c r="H10" s="21">
        <v>1.84</v>
      </c>
      <c r="I10" s="22" t="s">
        <v>10</v>
      </c>
      <c r="K10" s="26">
        <v>7</v>
      </c>
      <c r="L10" s="27">
        <v>35</v>
      </c>
      <c r="M10" s="28">
        <v>62.96</v>
      </c>
      <c r="N10" s="32">
        <f t="shared" si="2"/>
        <v>1.7989999999999999</v>
      </c>
      <c r="O10" s="9">
        <f t="shared" si="3"/>
        <v>5.9999999999993392E-4</v>
      </c>
      <c r="R10" t="s">
        <v>18</v>
      </c>
      <c r="S10">
        <f>ROUND(AVERAGE(U4:U9), 3)</f>
        <v>1.819</v>
      </c>
      <c r="T10" s="20" t="s">
        <v>12</v>
      </c>
      <c r="U10" s="21">
        <v>1.82</v>
      </c>
      <c r="V10" s="22" t="s">
        <v>10</v>
      </c>
      <c r="X10" s="58"/>
      <c r="Y10" s="8">
        <v>3</v>
      </c>
      <c r="Z10" s="8">
        <v>4</v>
      </c>
      <c r="AA10" s="8">
        <v>278.61</v>
      </c>
      <c r="AB10" s="24">
        <f t="shared" si="6"/>
        <v>69.650000000000006</v>
      </c>
      <c r="AC10" s="38">
        <f t="shared" si="7"/>
        <v>-0.24375000000000568</v>
      </c>
    </row>
    <row r="11" spans="1:29" ht="16.5" thickTop="1" thickBot="1" x14ac:dyDescent="0.3">
      <c r="K11" s="29">
        <v>8</v>
      </c>
      <c r="L11" s="30">
        <v>35</v>
      </c>
      <c r="M11" s="33">
        <v>62.84</v>
      </c>
      <c r="N11" s="34">
        <f t="shared" si="2"/>
        <v>1.7949999999999999</v>
      </c>
      <c r="O11" s="19">
        <f t="shared" si="3"/>
        <v>-3.4000000000000696E-3</v>
      </c>
      <c r="X11" s="59"/>
      <c r="Y11" s="11">
        <v>4</v>
      </c>
      <c r="Z11" s="11">
        <v>4</v>
      </c>
      <c r="AA11" s="17">
        <v>278.25</v>
      </c>
      <c r="AB11" s="25">
        <f t="shared" si="6"/>
        <v>69.56</v>
      </c>
      <c r="AC11" s="39">
        <f t="shared" si="7"/>
        <v>-0.33375000000000909</v>
      </c>
    </row>
    <row r="12" spans="1:29" ht="16.5" thickTop="1" thickBot="1" x14ac:dyDescent="0.3">
      <c r="K12" t="s">
        <v>7</v>
      </c>
      <c r="L12">
        <f>ROUND(AVERAGE(N4:N11), 4)</f>
        <v>1.7984</v>
      </c>
      <c r="M12" s="20" t="s">
        <v>12</v>
      </c>
      <c r="N12" s="21">
        <v>1.798</v>
      </c>
      <c r="O12" s="22" t="s">
        <v>13</v>
      </c>
      <c r="Y12" t="s">
        <v>7</v>
      </c>
      <c r="Z12" s="36">
        <f>AVERAGE(AB4:AB11)</f>
        <v>69.893750000000011</v>
      </c>
      <c r="AA12" s="20" t="s">
        <v>12</v>
      </c>
      <c r="AB12" s="21">
        <v>69.900000000000006</v>
      </c>
      <c r="AC12" s="22" t="s">
        <v>21</v>
      </c>
    </row>
    <row r="13" spans="1:29" ht="15.75" thickTop="1" x14ac:dyDescent="0.25"/>
    <row r="14" spans="1:29" ht="15.75" thickBot="1" x14ac:dyDescent="0.3"/>
    <row r="15" spans="1:29" ht="15.75" thickBot="1" x14ac:dyDescent="0.3">
      <c r="A15" s="60" t="s">
        <v>0</v>
      </c>
      <c r="B15" s="60"/>
      <c r="C15" s="60"/>
      <c r="D15" s="60"/>
    </row>
    <row r="16" spans="1:29" ht="15.75" thickBot="1" x14ac:dyDescent="0.3">
      <c r="A16" s="60"/>
      <c r="B16" s="60"/>
      <c r="C16" s="60"/>
      <c r="D16" s="60"/>
    </row>
    <row r="17" spans="1:4" ht="15.75" thickBot="1" x14ac:dyDescent="0.3">
      <c r="A17" s="2" t="s">
        <v>1</v>
      </c>
      <c r="B17" s="2" t="s">
        <v>2</v>
      </c>
      <c r="C17" s="3" t="s">
        <v>3</v>
      </c>
      <c r="D17" s="3" t="s">
        <v>36</v>
      </c>
    </row>
    <row r="18" spans="1:4" x14ac:dyDescent="0.25">
      <c r="A18" s="4">
        <v>72</v>
      </c>
      <c r="B18" s="5">
        <v>0</v>
      </c>
      <c r="C18" s="5">
        <v>0</v>
      </c>
      <c r="D18" s="6">
        <f xml:space="preserve"> 9.81 *(B18/1000)</f>
        <v>0</v>
      </c>
    </row>
    <row r="19" spans="1:4" x14ac:dyDescent="0.25">
      <c r="A19" s="7">
        <v>74.5</v>
      </c>
      <c r="B19" s="8">
        <v>50</v>
      </c>
      <c r="C19" s="8">
        <f>A19-A18</f>
        <v>2.5</v>
      </c>
      <c r="D19" s="9">
        <f t="shared" ref="D19:D23" si="8" xml:space="preserve"> 9.81 *(B19/1000)</f>
        <v>0.49050000000000005</v>
      </c>
    </row>
    <row r="20" spans="1:4" x14ac:dyDescent="0.25">
      <c r="A20" s="7">
        <v>76.400000000000006</v>
      </c>
      <c r="B20" s="8">
        <v>100</v>
      </c>
      <c r="C20" s="8">
        <f t="shared" ref="C20:C23" si="9">A20-A19</f>
        <v>1.9000000000000057</v>
      </c>
      <c r="D20" s="9">
        <f t="shared" si="8"/>
        <v>0.98100000000000009</v>
      </c>
    </row>
    <row r="21" spans="1:4" x14ac:dyDescent="0.25">
      <c r="A21" s="7">
        <v>78.5</v>
      </c>
      <c r="B21" s="8">
        <v>150</v>
      </c>
      <c r="C21" s="8">
        <f t="shared" si="9"/>
        <v>2.0999999999999943</v>
      </c>
      <c r="D21" s="9">
        <f t="shared" si="8"/>
        <v>1.4715</v>
      </c>
    </row>
    <row r="22" spans="1:4" x14ac:dyDescent="0.25">
      <c r="A22" s="7">
        <v>80.5</v>
      </c>
      <c r="B22" s="8">
        <v>200</v>
      </c>
      <c r="C22" s="8">
        <f t="shared" si="9"/>
        <v>2</v>
      </c>
      <c r="D22" s="9">
        <f t="shared" si="8"/>
        <v>1.9620000000000002</v>
      </c>
    </row>
    <row r="23" spans="1:4" ht="15.75" thickBot="1" x14ac:dyDescent="0.3">
      <c r="A23" s="10">
        <v>82.4</v>
      </c>
      <c r="B23" s="11">
        <v>250</v>
      </c>
      <c r="C23" s="11">
        <f t="shared" si="9"/>
        <v>1.9000000000000057</v>
      </c>
      <c r="D23" s="12">
        <f t="shared" si="8"/>
        <v>2.4525000000000001</v>
      </c>
    </row>
  </sheetData>
  <mergeCells count="9">
    <mergeCell ref="A15:D16"/>
    <mergeCell ref="Q7:Q9"/>
    <mergeCell ref="X1:AC2"/>
    <mergeCell ref="X4:X7"/>
    <mergeCell ref="X8:X11"/>
    <mergeCell ref="E1:I2"/>
    <mergeCell ref="K1:O2"/>
    <mergeCell ref="Q1:V2"/>
    <mergeCell ref="Q4:Q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E6" sqref="E6"/>
    </sheetView>
  </sheetViews>
  <sheetFormatPr defaultRowHeight="15" x14ac:dyDescent="0.25"/>
  <cols>
    <col min="1" max="1" width="13" customWidth="1"/>
    <col min="2" max="10" width="14.28515625" customWidth="1"/>
  </cols>
  <sheetData>
    <row r="1" spans="1:14" ht="15.75" thickBot="1" x14ac:dyDescent="0.3"/>
    <row r="2" spans="1:14" ht="15.75" thickBot="1" x14ac:dyDescent="0.3">
      <c r="B2" s="60" t="s">
        <v>61</v>
      </c>
      <c r="C2" s="60"/>
      <c r="D2" s="60"/>
      <c r="E2" s="60"/>
      <c r="F2" s="60"/>
      <c r="G2" s="60"/>
      <c r="H2" s="60"/>
      <c r="I2" s="60"/>
      <c r="J2" s="40"/>
      <c r="K2" s="62" t="s">
        <v>47</v>
      </c>
      <c r="L2" s="63"/>
      <c r="M2" s="63"/>
      <c r="N2" s="64"/>
    </row>
    <row r="3" spans="1:14" ht="15.75" thickBot="1" x14ac:dyDescent="0.3">
      <c r="B3" s="60"/>
      <c r="C3" s="60"/>
      <c r="D3" s="60"/>
      <c r="E3" s="60"/>
      <c r="F3" s="60"/>
      <c r="G3" s="60"/>
      <c r="H3" s="60"/>
      <c r="I3" s="60"/>
      <c r="J3" s="40"/>
      <c r="K3" s="65"/>
      <c r="L3" s="66"/>
      <c r="M3" s="66"/>
      <c r="N3" s="67"/>
    </row>
    <row r="4" spans="1:14" ht="18.75" thickBot="1" x14ac:dyDescent="0.4">
      <c r="B4" s="3" t="s">
        <v>11</v>
      </c>
      <c r="C4" s="3" t="s">
        <v>27</v>
      </c>
      <c r="D4" s="3" t="s">
        <v>25</v>
      </c>
      <c r="E4" s="3" t="s">
        <v>26</v>
      </c>
      <c r="F4" s="41" t="s">
        <v>32</v>
      </c>
      <c r="G4" s="41" t="s">
        <v>33</v>
      </c>
      <c r="H4" s="41" t="s">
        <v>24</v>
      </c>
      <c r="I4" s="1" t="s">
        <v>34</v>
      </c>
      <c r="J4" s="43" t="s">
        <v>65</v>
      </c>
      <c r="K4" s="69" t="s">
        <v>37</v>
      </c>
      <c r="L4" s="70"/>
      <c r="M4" s="45">
        <v>1.2689999999999999</v>
      </c>
      <c r="N4" s="46" t="s">
        <v>40</v>
      </c>
    </row>
    <row r="5" spans="1:14" ht="18.75" thickBot="1" x14ac:dyDescent="0.3">
      <c r="A5" t="s">
        <v>23</v>
      </c>
      <c r="B5" t="s">
        <v>28</v>
      </c>
      <c r="C5" t="s">
        <v>29</v>
      </c>
      <c r="D5" t="s">
        <v>30</v>
      </c>
      <c r="E5" t="s">
        <v>31</v>
      </c>
      <c r="F5">
        <f>(2*PI())/Meritve!H10</f>
        <v>3.4147746234671663</v>
      </c>
      <c r="G5">
        <f>(2*PI())/Meritve!N12</f>
        <v>3.4945413276860879</v>
      </c>
      <c r="H5">
        <f>(2*PI())/Meritve!U10</f>
        <v>3.4522996193294428</v>
      </c>
      <c r="I5">
        <f>(2*PI())/Meritve!AB12</f>
        <v>8.9888201819450439E-2</v>
      </c>
      <c r="J5">
        <f>(1-(F5/G5)^2)/(1+(F5/G5)^2)</f>
        <v>2.3086532644426099E-2</v>
      </c>
      <c r="K5" s="69" t="s">
        <v>41</v>
      </c>
      <c r="L5" s="70"/>
      <c r="M5" s="47">
        <v>0.79</v>
      </c>
      <c r="N5" s="48" t="s">
        <v>10</v>
      </c>
    </row>
    <row r="6" spans="1:14" ht="18" customHeight="1" thickBot="1" x14ac:dyDescent="0.3">
      <c r="A6" t="s">
        <v>35</v>
      </c>
      <c r="B6">
        <f xml:space="preserve"> 2 * PI() * SQRT((M9/M10))</f>
        <v>1.783940545003214</v>
      </c>
      <c r="C6">
        <f>(2*PI())/G6</f>
        <v>1.7411169209813127</v>
      </c>
      <c r="D6">
        <f>(2*C6*B6)/(B6+C6)</f>
        <v>1.7622686148534719</v>
      </c>
      <c r="E6">
        <f>((1/C6)-(1/B6))^-1</f>
        <v>72.531205377227877</v>
      </c>
      <c r="F6">
        <f>SQRT(M10/M9)</f>
        <v>3.5220822379863934</v>
      </c>
      <c r="G6">
        <f>SQRT((M10+2*M11)/M9)</f>
        <v>3.6087095768607624</v>
      </c>
      <c r="H6">
        <f>(F6+G6)/2</f>
        <v>3.5653959074235777</v>
      </c>
      <c r="I6">
        <f>G6-F6</f>
        <v>8.662733887436902E-2</v>
      </c>
      <c r="J6">
        <f>M11/(M10+M11)</f>
        <v>2.4293110314615691E-2</v>
      </c>
      <c r="K6" s="69" t="s">
        <v>38</v>
      </c>
      <c r="L6" s="70"/>
      <c r="M6" s="49">
        <v>0.1</v>
      </c>
      <c r="N6" s="50" t="s">
        <v>40</v>
      </c>
    </row>
    <row r="7" spans="1:14" ht="18" customHeight="1" thickBot="1" x14ac:dyDescent="0.3">
      <c r="K7" s="69" t="s">
        <v>39</v>
      </c>
      <c r="L7" s="70"/>
      <c r="M7" s="47">
        <v>0.98</v>
      </c>
      <c r="N7" s="48" t="s">
        <v>10</v>
      </c>
    </row>
    <row r="8" spans="1:14" ht="18" customHeight="1" thickBot="1" x14ac:dyDescent="0.3">
      <c r="K8" s="69" t="s">
        <v>44</v>
      </c>
      <c r="L8" s="70"/>
      <c r="M8" s="47">
        <v>24.4</v>
      </c>
      <c r="N8" s="48" t="s">
        <v>45</v>
      </c>
    </row>
    <row r="9" spans="1:14" ht="18" customHeight="1" thickBot="1" x14ac:dyDescent="0.3">
      <c r="A9" t="s">
        <v>55</v>
      </c>
      <c r="B9">
        <v>1.7830161505298938</v>
      </c>
      <c r="C9">
        <v>1.7403616128023516</v>
      </c>
      <c r="D9">
        <v>1.7614306905621648</v>
      </c>
      <c r="E9">
        <v>72.749419609468006</v>
      </c>
      <c r="F9">
        <v>3.5239082412754867</v>
      </c>
      <c r="G9">
        <v>3.6102757386508455</v>
      </c>
      <c r="H9">
        <v>3.5670919899631661</v>
      </c>
      <c r="I9">
        <v>8.6367497375358759E-2</v>
      </c>
      <c r="K9" s="69" t="s">
        <v>46</v>
      </c>
      <c r="L9" s="70"/>
      <c r="M9" s="49">
        <f>ROUND(M4*M5^2, 2)</f>
        <v>0.79</v>
      </c>
      <c r="N9" s="50" t="s">
        <v>52</v>
      </c>
    </row>
    <row r="10" spans="1:14" ht="18" customHeight="1" thickBot="1" x14ac:dyDescent="0.3">
      <c r="A10" t="s">
        <v>64</v>
      </c>
      <c r="B10" s="53">
        <v>0.02</v>
      </c>
      <c r="C10" s="53">
        <v>0.03</v>
      </c>
      <c r="D10" s="53">
        <v>0.05</v>
      </c>
      <c r="E10" s="53">
        <v>0.04</v>
      </c>
      <c r="F10" s="53">
        <v>0.03</v>
      </c>
      <c r="G10" s="53">
        <v>0.03</v>
      </c>
      <c r="H10" s="53">
        <v>0.03</v>
      </c>
      <c r="I10" s="53">
        <v>0.03</v>
      </c>
      <c r="K10" s="69" t="s">
        <v>42</v>
      </c>
      <c r="L10" s="70"/>
      <c r="M10" s="49">
        <f>ROUND(M4 * 9.81 *M5, 1)</f>
        <v>9.8000000000000007</v>
      </c>
      <c r="N10" s="50" t="s">
        <v>53</v>
      </c>
    </row>
    <row r="11" spans="1:14" ht="18" customHeight="1" thickBot="1" x14ac:dyDescent="0.3">
      <c r="K11" s="69" t="s">
        <v>43</v>
      </c>
      <c r="L11" s="70"/>
      <c r="M11" s="51">
        <f xml:space="preserve"> M8 * M6^2</f>
        <v>0.24400000000000002</v>
      </c>
      <c r="N11" s="52" t="s">
        <v>54</v>
      </c>
    </row>
    <row r="12" spans="1:14" ht="15.75" thickBot="1" x14ac:dyDescent="0.3"/>
    <row r="13" spans="1:14" x14ac:dyDescent="0.25">
      <c r="B13" s="62" t="s">
        <v>22</v>
      </c>
      <c r="C13" s="63"/>
      <c r="D13" s="63"/>
      <c r="E13" s="63"/>
      <c r="F13" s="63"/>
      <c r="G13" s="63"/>
      <c r="H13" s="63"/>
      <c r="I13" s="63"/>
      <c r="J13" s="64"/>
    </row>
    <row r="14" spans="1:14" ht="15.75" thickBot="1" x14ac:dyDescent="0.3">
      <c r="B14" s="65"/>
      <c r="C14" s="66"/>
      <c r="D14" s="66"/>
      <c r="E14" s="66"/>
      <c r="F14" s="66"/>
      <c r="G14" s="66"/>
      <c r="H14" s="66"/>
      <c r="I14" s="66"/>
      <c r="J14" s="67"/>
    </row>
    <row r="15" spans="1:14" ht="18.75" thickBot="1" x14ac:dyDescent="0.4">
      <c r="B15" s="3" t="s">
        <v>11</v>
      </c>
      <c r="C15" s="3" t="s">
        <v>27</v>
      </c>
      <c r="D15" s="3" t="s">
        <v>25</v>
      </c>
      <c r="E15" s="3" t="s">
        <v>26</v>
      </c>
      <c r="F15" s="41" t="s">
        <v>32</v>
      </c>
      <c r="G15" s="41" t="s">
        <v>33</v>
      </c>
      <c r="H15" s="41" t="s">
        <v>24</v>
      </c>
      <c r="I15" s="43" t="s">
        <v>34</v>
      </c>
      <c r="J15" s="43" t="s">
        <v>65</v>
      </c>
    </row>
    <row r="16" spans="1:14" x14ac:dyDescent="0.25">
      <c r="A16" t="s">
        <v>23</v>
      </c>
      <c r="B16" s="44" t="s">
        <v>28</v>
      </c>
      <c r="C16" s="54" t="s">
        <v>29</v>
      </c>
      <c r="D16" s="54" t="s">
        <v>30</v>
      </c>
      <c r="E16" s="54" t="s">
        <v>31</v>
      </c>
      <c r="F16" s="54" t="s">
        <v>48</v>
      </c>
      <c r="G16" s="54" t="s">
        <v>49</v>
      </c>
      <c r="H16" s="54" t="s">
        <v>50</v>
      </c>
      <c r="I16" s="54" t="s">
        <v>51</v>
      </c>
      <c r="J16" s="55" t="s">
        <v>66</v>
      </c>
    </row>
    <row r="17" spans="1:10" ht="15.75" thickBot="1" x14ac:dyDescent="0.3">
      <c r="A17" t="s">
        <v>35</v>
      </c>
      <c r="B17" s="42" t="s">
        <v>56</v>
      </c>
      <c r="C17" s="56" t="s">
        <v>59</v>
      </c>
      <c r="D17" s="56" t="s">
        <v>60</v>
      </c>
      <c r="E17" s="56" t="s">
        <v>62</v>
      </c>
      <c r="F17" s="56" t="s">
        <v>57</v>
      </c>
      <c r="G17" s="56" t="s">
        <v>58</v>
      </c>
      <c r="H17" s="56" t="s">
        <v>58</v>
      </c>
      <c r="I17" s="56" t="s">
        <v>63</v>
      </c>
      <c r="J17" s="57" t="s">
        <v>67</v>
      </c>
    </row>
  </sheetData>
  <mergeCells count="11">
    <mergeCell ref="B2:I3"/>
    <mergeCell ref="K2:N3"/>
    <mergeCell ref="K4:L4"/>
    <mergeCell ref="K9:L9"/>
    <mergeCell ref="K8:L8"/>
    <mergeCell ref="K11:L11"/>
    <mergeCell ref="B13:J14"/>
    <mergeCell ref="K5:L5"/>
    <mergeCell ref="K6:L6"/>
    <mergeCell ref="K7:L7"/>
    <mergeCell ref="K10:L10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Meritve</vt:lpstr>
      <vt:lpstr>Rezultati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2019-12-19T20:45:16Z</dcterms:created>
  <dcterms:modified xsi:type="dcterms:W3CDTF">2020-01-03T16:02:24Z</dcterms:modified>
</cp:coreProperties>
</file>