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o Urbanc\Documents\FMF\Fizikalni Praktikum I\TezniPospesek_10\"/>
    </mc:Choice>
  </mc:AlternateContent>
  <bookViews>
    <workbookView xWindow="0" yWindow="0" windowWidth="28770" windowHeight="9915"/>
  </bookViews>
  <sheets>
    <sheet name="Meritve" sheetId="1" r:id="rId1"/>
    <sheet name="Graf" sheetId="3" r:id="rId2"/>
    <sheet name="Poskus nekih krivulj" sheetId="2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3" l="1"/>
  <c r="K3" i="3"/>
  <c r="G3" i="3"/>
  <c r="G4" i="3" s="1"/>
  <c r="K4" i="3" l="1"/>
  <c r="K5" i="3" s="1"/>
  <c r="K6" i="3" s="1"/>
  <c r="K7" i="3" s="1"/>
  <c r="K8" i="3" s="1"/>
  <c r="K9" i="3" s="1"/>
  <c r="K10" i="3" s="1"/>
  <c r="K11" i="3" s="1"/>
  <c r="K12" i="3" s="1"/>
  <c r="E4" i="1" l="1"/>
  <c r="E3" i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3" i="2"/>
  <c r="J3" i="2"/>
  <c r="I3" i="2"/>
  <c r="G9" i="2"/>
  <c r="I4" i="2" s="1"/>
  <c r="G6" i="2"/>
  <c r="G5" i="2"/>
  <c r="G3" i="2"/>
  <c r="G2" i="2"/>
  <c r="I5" i="2" l="1"/>
  <c r="J4" i="2"/>
  <c r="I6" i="2" l="1"/>
  <c r="J5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6" i="1"/>
  <c r="E5" i="1"/>
  <c r="G56" i="1"/>
  <c r="I3" i="1" l="1"/>
  <c r="F24" i="1" s="1"/>
  <c r="I7" i="2"/>
  <c r="J6" i="2"/>
  <c r="F13" i="1" l="1"/>
  <c r="F37" i="1"/>
  <c r="F22" i="1"/>
  <c r="F50" i="1"/>
  <c r="F43" i="1"/>
  <c r="F17" i="1"/>
  <c r="F49" i="1"/>
  <c r="F30" i="1"/>
  <c r="F28" i="1"/>
  <c r="F8" i="1"/>
  <c r="F29" i="1"/>
  <c r="F6" i="1"/>
  <c r="F34" i="1"/>
  <c r="F11" i="1"/>
  <c r="F33" i="1"/>
  <c r="F14" i="1"/>
  <c r="F46" i="1"/>
  <c r="F23" i="1"/>
  <c r="F40" i="1"/>
  <c r="F27" i="1"/>
  <c r="F12" i="1"/>
  <c r="F44" i="1"/>
  <c r="F21" i="1"/>
  <c r="F45" i="1"/>
  <c r="F18" i="1"/>
  <c r="F38" i="1"/>
  <c r="F7" i="1"/>
  <c r="F39" i="1"/>
  <c r="I7" i="1"/>
  <c r="F4" i="1"/>
  <c r="F3" i="1"/>
  <c r="F15" i="1"/>
  <c r="F31" i="1"/>
  <c r="F47" i="1"/>
  <c r="F16" i="1"/>
  <c r="F32" i="1"/>
  <c r="F48" i="1"/>
  <c r="F9" i="1"/>
  <c r="F25" i="1"/>
  <c r="F41" i="1"/>
  <c r="F10" i="1"/>
  <c r="F26" i="1"/>
  <c r="F42" i="1"/>
  <c r="F5" i="1"/>
  <c r="F19" i="1"/>
  <c r="F35" i="1"/>
  <c r="F51" i="1"/>
  <c r="F20" i="1"/>
  <c r="F36" i="1"/>
  <c r="F52" i="1"/>
  <c r="I8" i="2"/>
  <c r="J7" i="2"/>
  <c r="I9" i="2" l="1"/>
  <c r="J8" i="2"/>
  <c r="I10" i="2" l="1"/>
  <c r="J9" i="2"/>
  <c r="I11" i="2" l="1"/>
  <c r="J10" i="2"/>
  <c r="I12" i="2" l="1"/>
  <c r="J11" i="2"/>
  <c r="J12" i="2" l="1"/>
</calcChain>
</file>

<file path=xl/sharedStrings.xml><?xml version="1.0" encoding="utf-8"?>
<sst xmlns="http://schemas.openxmlformats.org/spreadsheetml/2006/main" count="38" uniqueCount="30">
  <si>
    <t>Martive Casov za Tezni Pospesek</t>
  </si>
  <si>
    <t>N</t>
  </si>
  <si>
    <t>t[s]</t>
  </si>
  <si>
    <t xml:space="preserve">Pot s [m]: </t>
  </si>
  <si>
    <t>Pot h [m]:</t>
  </si>
  <si>
    <t>Mean</t>
  </si>
  <si>
    <t>Std. Dev</t>
  </si>
  <si>
    <t>99.7% Min</t>
  </si>
  <si>
    <t>99.7% Max</t>
  </si>
  <si>
    <t>Interval value</t>
  </si>
  <si>
    <t>Inverval count</t>
  </si>
  <si>
    <t>Data points</t>
  </si>
  <si>
    <t>t [s]</t>
  </si>
  <si>
    <r>
      <t>g [m/s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</si>
  <si>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r>
      <rPr>
        <b/>
        <sz val="11"/>
        <color theme="1"/>
        <rFont val="Calibri"/>
        <family val="2"/>
      </rPr>
      <t>Δg [m/s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]</t>
    </r>
  </si>
  <si>
    <t>±0.05</t>
  </si>
  <si>
    <t>AVERAGE</t>
  </si>
  <si>
    <t>Dodatni podatki</t>
  </si>
  <si>
    <t>s [m]</t>
  </si>
  <si>
    <t>h [m]</t>
  </si>
  <si>
    <r>
      <t>g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]=</t>
    </r>
  </si>
  <si>
    <t>Interval border</t>
  </si>
  <si>
    <t>Intervals</t>
  </si>
  <si>
    <t>Razlika intervala</t>
  </si>
  <si>
    <t>Velikost delitve</t>
  </si>
  <si>
    <t>Razpon meritev</t>
  </si>
  <si>
    <t>Delitve</t>
  </si>
  <si>
    <t>Delitev</t>
  </si>
  <si>
    <t>Meja</t>
  </si>
  <si>
    <t>Skupaj: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</si>
</sst>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4" xfId="0" applyBorder="1"/>
    <xf numFmtId="0" fontId="0" fillId="0" borderId="7" xfId="0" applyBorder="1"/>
    <xf numFmtId="0" fontId="1" fillId="2" borderId="4" xfId="0" applyFont="1" applyFill="1" applyBorder="1" applyAlignment="1">
      <alignment horizontal="center" vertical="center"/>
    </xf>
    <xf numFmtId="0" fontId="0" fillId="3" borderId="0" xfId="0" applyFill="1"/>
    <xf numFmtId="165" fontId="0" fillId="0" borderId="0" xfId="0" applyNumberFormat="1"/>
    <xf numFmtId="164" fontId="0" fillId="0" borderId="0" xfId="0" applyNumberFormat="1"/>
    <xf numFmtId="164" fontId="0" fillId="0" borderId="5" xfId="0" applyNumberFormat="1" applyBorder="1" applyAlignment="1"/>
    <xf numFmtId="164" fontId="0" fillId="0" borderId="8" xfId="0" applyNumberFormat="1" applyBorder="1" applyAlignment="1"/>
    <xf numFmtId="0" fontId="1" fillId="2" borderId="5" xfId="0" applyFont="1" applyFill="1" applyBorder="1" applyAlignment="1">
      <alignment vertical="center"/>
    </xf>
    <xf numFmtId="164" fontId="0" fillId="0" borderId="5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/>
    <xf numFmtId="0" fontId="0" fillId="0" borderId="1" xfId="0" applyBorder="1"/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/>
    <xf numFmtId="165" fontId="0" fillId="0" borderId="6" xfId="0" applyNumberFormat="1" applyBorder="1"/>
    <xf numFmtId="165" fontId="0" fillId="0" borderId="9" xfId="0" applyNumberFormat="1" applyBorder="1"/>
    <xf numFmtId="0" fontId="0" fillId="5" borderId="13" xfId="0" applyFill="1" applyBorder="1"/>
    <xf numFmtId="2" fontId="0" fillId="5" borderId="14" xfId="0" applyNumberFormat="1" applyFill="1" applyBorder="1"/>
    <xf numFmtId="0" fontId="0" fillId="5" borderId="15" xfId="0" applyFill="1" applyBorder="1"/>
    <xf numFmtId="0" fontId="4" fillId="4" borderId="12" xfId="0" applyFont="1" applyFill="1" applyBorder="1"/>
    <xf numFmtId="165" fontId="0" fillId="0" borderId="2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0" fontId="1" fillId="4" borderId="13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0" fillId="0" borderId="3" xfId="0" applyBorder="1"/>
    <xf numFmtId="0" fontId="0" fillId="0" borderId="9" xfId="0" applyBorder="1"/>
    <xf numFmtId="0" fontId="1" fillId="2" borderId="6" xfId="0" applyFont="1" applyFill="1" applyBorder="1" applyAlignment="1">
      <alignment vertical="center"/>
    </xf>
    <xf numFmtId="0" fontId="0" fillId="6" borderId="4" xfId="0" applyFill="1" applyBorder="1"/>
    <xf numFmtId="164" fontId="0" fillId="6" borderId="16" xfId="0" applyNumberFormat="1" applyFill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164" fontId="0" fillId="6" borderId="5" xfId="0" applyNumberFormat="1" applyFill="1" applyBorder="1" applyAlignment="1"/>
    <xf numFmtId="164" fontId="0" fillId="0" borderId="6" xfId="0" applyNumberFormat="1" applyBorder="1" applyAlignment="1"/>
    <xf numFmtId="164" fontId="0" fillId="7" borderId="5" xfId="0" applyNumberFormat="1" applyFill="1" applyBorder="1" applyAlignment="1"/>
    <xf numFmtId="0" fontId="0" fillId="8" borderId="4" xfId="0" applyFill="1" applyBorder="1"/>
    <xf numFmtId="164" fontId="0" fillId="8" borderId="5" xfId="0" applyNumberFormat="1" applyFill="1" applyBorder="1" applyAlignment="1"/>
    <xf numFmtId="0" fontId="0" fillId="6" borderId="7" xfId="0" applyFill="1" applyBorder="1"/>
    <xf numFmtId="164" fontId="0" fillId="6" borderId="8" xfId="0" applyNumberFormat="1" applyFill="1" applyBorder="1" applyAlignment="1"/>
    <xf numFmtId="164" fontId="0" fillId="0" borderId="9" xfId="0" applyNumberFormat="1" applyBorder="1" applyAlignment="1"/>
    <xf numFmtId="0" fontId="0" fillId="0" borderId="6" xfId="0" applyBorder="1"/>
    <xf numFmtId="0" fontId="0" fillId="0" borderId="0" xfId="0" applyAlignment="1"/>
    <xf numFmtId="0" fontId="1" fillId="4" borderId="12" xfId="0" applyFont="1" applyFill="1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4" fontId="0" fillId="0" borderId="13" xfId="0" applyNumberFormat="1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Porazdelitev</a:t>
            </a:r>
            <a:r>
              <a:rPr lang="en-US" baseline="0"/>
              <a:t> meritev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Graf!$K$3:$K$12</c:f>
              <c:numCache>
                <c:formatCode>0.0000000</c:formatCode>
                <c:ptCount val="10"/>
                <c:pt idx="0">
                  <c:v>0.1103457</c:v>
                </c:pt>
                <c:pt idx="1">
                  <c:v>0.11041368888888889</c:v>
                </c:pt>
                <c:pt idx="2">
                  <c:v>0.11048167777777777</c:v>
                </c:pt>
                <c:pt idx="3">
                  <c:v>0.11054966666666666</c:v>
                </c:pt>
                <c:pt idx="4">
                  <c:v>0.11061765555555554</c:v>
                </c:pt>
                <c:pt idx="5">
                  <c:v>0.11068564444444443</c:v>
                </c:pt>
                <c:pt idx="6">
                  <c:v>0.11075363333333331</c:v>
                </c:pt>
                <c:pt idx="7">
                  <c:v>0.11082162222222219</c:v>
                </c:pt>
                <c:pt idx="8">
                  <c:v>0.11088961111111108</c:v>
                </c:pt>
                <c:pt idx="9">
                  <c:v>0.11095759999999996</c:v>
                </c:pt>
              </c:numCache>
            </c:numRef>
          </c:cat>
          <c:val>
            <c:numRef>
              <c:f>Graf!$L$3:$L$12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  <c:pt idx="5">
                  <c:v>11</c:v>
                </c:pt>
                <c:pt idx="6">
                  <c:v>6</c:v>
                </c:pt>
                <c:pt idx="7">
                  <c:v>10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C0-4F0E-99D5-BA7A27E26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2336176"/>
        <c:axId val="-372332912"/>
      </c:lineChart>
      <c:catAx>
        <c:axId val="-372336176"/>
        <c:scaling>
          <c:orientation val="minMax"/>
        </c:scaling>
        <c:delete val="0"/>
        <c:axPos val="b"/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2332912"/>
        <c:crosses val="autoZero"/>
        <c:auto val="1"/>
        <c:lblAlgn val="ctr"/>
        <c:lblOffset val="100"/>
        <c:noMultiLvlLbl val="0"/>
      </c:catAx>
      <c:valAx>
        <c:axId val="-3723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23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'Poskus nekih krivulj'!$I$3:$I$53</c:f>
              <c:numCache>
                <c:formatCode>General</c:formatCode>
                <c:ptCount val="51"/>
                <c:pt idx="0">
                  <c:v>0.11026789236447765</c:v>
                </c:pt>
                <c:pt idx="1">
                  <c:v>0.11035712029158211</c:v>
                </c:pt>
                <c:pt idx="2">
                  <c:v>0.11044634821868657</c:v>
                </c:pt>
                <c:pt idx="3">
                  <c:v>0.11053557614579103</c:v>
                </c:pt>
                <c:pt idx="4">
                  <c:v>0.11062480407289549</c:v>
                </c:pt>
                <c:pt idx="5">
                  <c:v>0.11071403199999995</c:v>
                </c:pt>
                <c:pt idx="6">
                  <c:v>0.11080325992710441</c:v>
                </c:pt>
                <c:pt idx="7">
                  <c:v>0.11089248785420887</c:v>
                </c:pt>
                <c:pt idx="8">
                  <c:v>0.11098171578131333</c:v>
                </c:pt>
                <c:pt idx="9">
                  <c:v>0.11107094370841779</c:v>
                </c:pt>
              </c:numCache>
            </c:numRef>
          </c:xVal>
          <c:yVal>
            <c:numRef>
              <c:f>'Poskus nekih krivulj'!$J$3:$J$53</c:f>
              <c:numCache>
                <c:formatCode>General</c:formatCode>
                <c:ptCount val="51"/>
                <c:pt idx="0">
                  <c:v>29.801309225192597</c:v>
                </c:pt>
                <c:pt idx="1">
                  <c:v>150.5887070667255</c:v>
                </c:pt>
                <c:pt idx="2">
                  <c:v>530.88866364756132</c:v>
                </c:pt>
                <c:pt idx="3">
                  <c:v>1305.7754087854626</c:v>
                </c:pt>
                <c:pt idx="4">
                  <c:v>2240.7195619481572</c:v>
                </c:pt>
                <c:pt idx="5">
                  <c:v>2682.6283654512563</c:v>
                </c:pt>
                <c:pt idx="6">
                  <c:v>2240.7195619486592</c:v>
                </c:pt>
                <c:pt idx="7">
                  <c:v>1305.7754087860476</c:v>
                </c:pt>
                <c:pt idx="8">
                  <c:v>530.88866364791818</c:v>
                </c:pt>
                <c:pt idx="9">
                  <c:v>150.58870706686034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8185120"/>
        <c:axId val="-308199264"/>
      </c:scatterChart>
      <c:valAx>
        <c:axId val="-30818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199264"/>
        <c:crosses val="autoZero"/>
        <c:crossBetween val="midCat"/>
      </c:valAx>
      <c:valAx>
        <c:axId val="-3081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1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'Poskus nekih krivulj'!$B$3:$B$52</c:f>
              <c:numCache>
                <c:formatCode>0.0000000</c:formatCode>
                <c:ptCount val="50"/>
                <c:pt idx="0">
                  <c:v>0.1103457</c:v>
                </c:pt>
                <c:pt idx="1">
                  <c:v>0.1103722</c:v>
                </c:pt>
                <c:pt idx="2">
                  <c:v>0.1103782</c:v>
                </c:pt>
                <c:pt idx="3">
                  <c:v>0.11038679999999999</c:v>
                </c:pt>
                <c:pt idx="4">
                  <c:v>0.1104885</c:v>
                </c:pt>
                <c:pt idx="5">
                  <c:v>0.1105262</c:v>
                </c:pt>
                <c:pt idx="6">
                  <c:v>0.1105464</c:v>
                </c:pt>
                <c:pt idx="7">
                  <c:v>0.1105801</c:v>
                </c:pt>
                <c:pt idx="8">
                  <c:v>0.11061120000000001</c:v>
                </c:pt>
                <c:pt idx="9">
                  <c:v>0.1106226</c:v>
                </c:pt>
                <c:pt idx="10">
                  <c:v>0.1106246</c:v>
                </c:pt>
                <c:pt idx="11">
                  <c:v>0.1106347</c:v>
                </c:pt>
                <c:pt idx="12">
                  <c:v>0.11064350000000001</c:v>
                </c:pt>
                <c:pt idx="13">
                  <c:v>0.1106491</c:v>
                </c:pt>
                <c:pt idx="14">
                  <c:v>0.1106497</c:v>
                </c:pt>
                <c:pt idx="15">
                  <c:v>0.1106529</c:v>
                </c:pt>
                <c:pt idx="16">
                  <c:v>0.1106567</c:v>
                </c:pt>
                <c:pt idx="17">
                  <c:v>0.1106642</c:v>
                </c:pt>
                <c:pt idx="18">
                  <c:v>0.1106688</c:v>
                </c:pt>
                <c:pt idx="19">
                  <c:v>0.1106935</c:v>
                </c:pt>
                <c:pt idx="20">
                  <c:v>0.1106941</c:v>
                </c:pt>
                <c:pt idx="21">
                  <c:v>0.1107028</c:v>
                </c:pt>
                <c:pt idx="22">
                  <c:v>0.1107117</c:v>
                </c:pt>
                <c:pt idx="23">
                  <c:v>0.1107143</c:v>
                </c:pt>
                <c:pt idx="24">
                  <c:v>0.1107191</c:v>
                </c:pt>
                <c:pt idx="25">
                  <c:v>0.1107245</c:v>
                </c:pt>
                <c:pt idx="26">
                  <c:v>0.1107336</c:v>
                </c:pt>
                <c:pt idx="27">
                  <c:v>0.1107457</c:v>
                </c:pt>
                <c:pt idx="28">
                  <c:v>0.1107471</c:v>
                </c:pt>
                <c:pt idx="29">
                  <c:v>0.1107527</c:v>
                </c:pt>
                <c:pt idx="30">
                  <c:v>0.1107812</c:v>
                </c:pt>
                <c:pt idx="31">
                  <c:v>0.1107915</c:v>
                </c:pt>
                <c:pt idx="32">
                  <c:v>0.1107979</c:v>
                </c:pt>
                <c:pt idx="33">
                  <c:v>0.1107997</c:v>
                </c:pt>
                <c:pt idx="34">
                  <c:v>0.1108065</c:v>
                </c:pt>
                <c:pt idx="35">
                  <c:v>0.1108191</c:v>
                </c:pt>
                <c:pt idx="36">
                  <c:v>0.1108237</c:v>
                </c:pt>
                <c:pt idx="37">
                  <c:v>0.110837</c:v>
                </c:pt>
                <c:pt idx="38">
                  <c:v>0.11084090000000001</c:v>
                </c:pt>
                <c:pt idx="39">
                  <c:v>0.110847</c:v>
                </c:pt>
                <c:pt idx="40">
                  <c:v>0.1108526</c:v>
                </c:pt>
                <c:pt idx="41">
                  <c:v>0.1108562</c:v>
                </c:pt>
                <c:pt idx="42">
                  <c:v>0.1108562</c:v>
                </c:pt>
                <c:pt idx="43">
                  <c:v>0.1108562</c:v>
                </c:pt>
                <c:pt idx="44">
                  <c:v>0.11086600000000001</c:v>
                </c:pt>
                <c:pt idx="45">
                  <c:v>0.11086600000000001</c:v>
                </c:pt>
                <c:pt idx="46">
                  <c:v>0.11091860000000001</c:v>
                </c:pt>
                <c:pt idx="47">
                  <c:v>0.11092970000000001</c:v>
                </c:pt>
                <c:pt idx="48">
                  <c:v>0.11095679999999999</c:v>
                </c:pt>
                <c:pt idx="49">
                  <c:v>0.1109576</c:v>
                </c:pt>
              </c:numCache>
            </c:numRef>
          </c:xVal>
          <c:yVal>
            <c:numRef>
              <c:f>'Poskus nekih krivulj'!$C$3:$C$52</c:f>
              <c:numCache>
                <c:formatCode>General</c:formatCode>
                <c:ptCount val="50"/>
                <c:pt idx="0">
                  <c:v>124.87308655496552</c:v>
                </c:pt>
                <c:pt idx="1">
                  <c:v>191.0956835327157</c:v>
                </c:pt>
                <c:pt idx="2">
                  <c:v>209.49500204275128</c:v>
                </c:pt>
                <c:pt idx="3">
                  <c:v>238.32164685325617</c:v>
                </c:pt>
                <c:pt idx="4">
                  <c:v>849.44262202359209</c:v>
                </c:pt>
                <c:pt idx="5">
                  <c:v>1208.2237228061733</c:v>
                </c:pt>
                <c:pt idx="6">
                  <c:v>1421.1812946464436</c:v>
                </c:pt>
                <c:pt idx="7">
                  <c:v>1788.2751098132226</c:v>
                </c:pt>
                <c:pt idx="8">
                  <c:v>2112.1908715715745</c:v>
                </c:pt>
                <c:pt idx="9">
                  <c:v>2220.6382165434538</c:v>
                </c:pt>
                <c:pt idx="10">
                  <c:v>2238.8733060288296</c:v>
                </c:pt>
                <c:pt idx="11">
                  <c:v>2326.8356034261919</c:v>
                </c:pt>
                <c:pt idx="12">
                  <c:v>2397.2574099332383</c:v>
                </c:pt>
                <c:pt idx="13">
                  <c:v>2438.7267427127063</c:v>
                </c:pt>
                <c:pt idx="14">
                  <c:v>2443.0067420070413</c:v>
                </c:pt>
                <c:pt idx="15">
                  <c:v>2465.2827413603572</c:v>
                </c:pt>
                <c:pt idx="16">
                  <c:v>2490.5012564796957</c:v>
                </c:pt>
                <c:pt idx="17">
                  <c:v>2536.1700585274816</c:v>
                </c:pt>
                <c:pt idx="18">
                  <c:v>2561.3683903354349</c:v>
                </c:pt>
                <c:pt idx="19">
                  <c:v>2657.1819883675898</c:v>
                </c:pt>
                <c:pt idx="20">
                  <c:v>2658.6409082963105</c:v>
                </c:pt>
                <c:pt idx="21">
                  <c:v>2674.9877843130303</c:v>
                </c:pt>
                <c:pt idx="22">
                  <c:v>2682.2985569817929</c:v>
                </c:pt>
                <c:pt idx="23">
                  <c:v>2682.6240093231272</c:v>
                </c:pt>
                <c:pt idx="24">
                  <c:v>2681.0710430409717</c:v>
                </c:pt>
                <c:pt idx="25">
                  <c:v>2675.9906140113176</c:v>
                </c:pt>
                <c:pt idx="26">
                  <c:v>2659.5052782228918</c:v>
                </c:pt>
                <c:pt idx="27">
                  <c:v>2622.4890376716053</c:v>
                </c:pt>
                <c:pt idx="28">
                  <c:v>2617.1210239895531</c:v>
                </c:pt>
                <c:pt idx="29">
                  <c:v>2593.4591475207426</c:v>
                </c:pt>
                <c:pt idx="30">
                  <c:v>2422.4952165634504</c:v>
                </c:pt>
                <c:pt idx="31">
                  <c:v>2342.2619910445192</c:v>
                </c:pt>
                <c:pt idx="32">
                  <c:v>2288.2166423090466</c:v>
                </c:pt>
                <c:pt idx="33">
                  <c:v>2272.4838731256682</c:v>
                </c:pt>
                <c:pt idx="34">
                  <c:v>2211.0936723413702</c:v>
                </c:pt>
                <c:pt idx="35">
                  <c:v>2090.1082740140382</c:v>
                </c:pt>
                <c:pt idx="36">
                  <c:v>2043.9486780630702</c:v>
                </c:pt>
                <c:pt idx="37">
                  <c:v>1905.8568019444504</c:v>
                </c:pt>
                <c:pt idx="38">
                  <c:v>1864.3321423898863</c:v>
                </c:pt>
                <c:pt idx="39">
                  <c:v>1798.7077586043636</c:v>
                </c:pt>
                <c:pt idx="40">
                  <c:v>1737.9218169665996</c:v>
                </c:pt>
                <c:pt idx="41">
                  <c:v>1698.6618850602481</c:v>
                </c:pt>
                <c:pt idx="42">
                  <c:v>1698.6618850602481</c:v>
                </c:pt>
                <c:pt idx="43">
                  <c:v>1698.6618850602481</c:v>
                </c:pt>
                <c:pt idx="44">
                  <c:v>1591.4908201753328</c:v>
                </c:pt>
                <c:pt idx="45">
                  <c:v>1591.4908201753328</c:v>
                </c:pt>
                <c:pt idx="46">
                  <c:v>1041.5155257105962</c:v>
                </c:pt>
                <c:pt idx="47">
                  <c:v>937.2708696552836</c:v>
                </c:pt>
                <c:pt idx="48">
                  <c:v>707.75186554759227</c:v>
                </c:pt>
                <c:pt idx="49">
                  <c:v>701.55360760450083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8197088"/>
        <c:axId val="-435116688"/>
      </c:scatterChart>
      <c:valAx>
        <c:axId val="-30819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5116688"/>
        <c:crosses val="autoZero"/>
        <c:crossBetween val="midCat"/>
      </c:valAx>
      <c:valAx>
        <c:axId val="-4351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19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55</xdr:row>
      <xdr:rowOff>66675</xdr:rowOff>
    </xdr:from>
    <xdr:ext cx="2598071" cy="4670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714375" y="10582275"/>
              <a:ext cx="2598071" cy="467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+2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num>
                      <m:den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714375" y="10582275"/>
              <a:ext cx="2598071" cy="467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𝑔=  (2(𝑠+2ℎ−√(〖(𝑠+2ℎ)〗^2−𝑠^2 ))/𝑡^2 </a:t>
              </a:r>
              <a:endParaRPr lang="en-US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314326</xdr:colOff>
      <xdr:row>2</xdr:row>
      <xdr:rowOff>19050</xdr:rowOff>
    </xdr:from>
    <xdr:to>
      <xdr:col>21</xdr:col>
      <xdr:colOff>111126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E29C1DB-8864-42AB-B3D7-8EE7CAC01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1</xdr:row>
      <xdr:rowOff>180974</xdr:rowOff>
    </xdr:from>
    <xdr:to>
      <xdr:col>22</xdr:col>
      <xdr:colOff>66675</xdr:colOff>
      <xdr:row>27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409575</xdr:colOff>
      <xdr:row>2</xdr:row>
      <xdr:rowOff>28575</xdr:rowOff>
    </xdr:from>
    <xdr:to>
      <xdr:col>33</xdr:col>
      <xdr:colOff>295275</xdr:colOff>
      <xdr:row>27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ritv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3">
          <cell r="K3">
            <v>0.1103457</v>
          </cell>
          <cell r="L3">
            <v>4</v>
          </cell>
        </row>
        <row r="4">
          <cell r="K4">
            <v>0.11041368888888889</v>
          </cell>
          <cell r="L4">
            <v>0</v>
          </cell>
        </row>
        <row r="5">
          <cell r="K5">
            <v>0.11048167777777777</v>
          </cell>
          <cell r="L5">
            <v>3</v>
          </cell>
        </row>
        <row r="6">
          <cell r="K6">
            <v>0.11054966666666666</v>
          </cell>
          <cell r="L6">
            <v>2</v>
          </cell>
        </row>
        <row r="7">
          <cell r="K7">
            <v>0.11061765555555554</v>
          </cell>
          <cell r="L7">
            <v>10</v>
          </cell>
        </row>
        <row r="8">
          <cell r="K8">
            <v>0.11068564444444443</v>
          </cell>
          <cell r="L8">
            <v>11</v>
          </cell>
        </row>
        <row r="9">
          <cell r="K9">
            <v>0.11075363333333331</v>
          </cell>
          <cell r="L9">
            <v>6</v>
          </cell>
        </row>
        <row r="10">
          <cell r="K10">
            <v>0.11082162222222219</v>
          </cell>
          <cell r="L10">
            <v>10</v>
          </cell>
        </row>
        <row r="11">
          <cell r="K11">
            <v>0.11088961111111108</v>
          </cell>
          <cell r="L11">
            <v>3</v>
          </cell>
        </row>
        <row r="12">
          <cell r="K12">
            <v>0.11095759999999996</v>
          </cell>
          <cell r="L1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workbookViewId="0">
      <selection activeCell="B55" sqref="B55"/>
    </sheetView>
  </sheetViews>
  <sheetFormatPr defaultRowHeight="15" x14ac:dyDescent="0.25"/>
  <cols>
    <col min="3" max="3" width="9.5703125" bestFit="1" customWidth="1"/>
    <col min="5" max="5" width="15.85546875" customWidth="1"/>
    <col min="6" max="6" width="14.28515625" customWidth="1"/>
    <col min="7" max="8" width="12.5703125" bestFit="1" customWidth="1"/>
    <col min="9" max="9" width="15.140625" customWidth="1"/>
    <col min="12" max="12" width="16.42578125" customWidth="1"/>
    <col min="13" max="13" width="11.42578125" customWidth="1"/>
    <col min="16" max="16" width="10.85546875" customWidth="1"/>
  </cols>
  <sheetData>
    <row r="1" spans="1:17" ht="36" customHeight="1" thickBot="1" x14ac:dyDescent="0.3">
      <c r="A1" s="18" t="s">
        <v>0</v>
      </c>
      <c r="B1" s="18"/>
      <c r="C1" s="18"/>
      <c r="D1" s="18"/>
      <c r="E1" s="18"/>
      <c r="F1" s="18"/>
      <c r="L1" s="33" t="s">
        <v>17</v>
      </c>
      <c r="M1" s="34"/>
      <c r="O1" s="18" t="s">
        <v>26</v>
      </c>
      <c r="P1" s="18"/>
      <c r="Q1" s="18"/>
    </row>
    <row r="2" spans="1:17" ht="18" thickBot="1" x14ac:dyDescent="0.3">
      <c r="A2" s="19" t="s">
        <v>1</v>
      </c>
      <c r="B2" s="18" t="s">
        <v>12</v>
      </c>
      <c r="C2" s="18"/>
      <c r="D2" s="18"/>
      <c r="E2" s="20" t="s">
        <v>13</v>
      </c>
      <c r="F2" s="29" t="s">
        <v>14</v>
      </c>
      <c r="L2" s="21" t="s">
        <v>18</v>
      </c>
      <c r="M2" s="35">
        <v>0.21199999999999999</v>
      </c>
      <c r="O2" s="52" t="s">
        <v>27</v>
      </c>
      <c r="P2" s="52" t="s">
        <v>28</v>
      </c>
      <c r="Q2" s="52" t="s">
        <v>1</v>
      </c>
    </row>
    <row r="3" spans="1:17" x14ac:dyDescent="0.25">
      <c r="A3" s="21">
        <v>1</v>
      </c>
      <c r="B3" s="22">
        <v>0.1107979</v>
      </c>
      <c r="C3" s="22"/>
      <c r="D3" s="22"/>
      <c r="E3" s="30">
        <f>(2*($B$54+2*$B$55-SQRT(($B$54+2*$B$55)^2-($B$54)^2)))/(B3)^2</f>
        <v>9.5035287536647832</v>
      </c>
      <c r="F3" s="23">
        <f>E3-$I$3</f>
        <v>-1.445524665742326E-2</v>
      </c>
      <c r="H3" t="s">
        <v>16</v>
      </c>
      <c r="I3" s="5">
        <f>AVERAGE(E3:E52)</f>
        <v>9.5179840003222065</v>
      </c>
      <c r="J3" t="s">
        <v>15</v>
      </c>
      <c r="L3" s="1" t="s">
        <v>19</v>
      </c>
      <c r="M3" s="50">
        <v>0.1012</v>
      </c>
      <c r="O3" s="21">
        <v>1</v>
      </c>
      <c r="P3" s="53">
        <v>0.1103457</v>
      </c>
      <c r="Q3" s="35">
        <v>4</v>
      </c>
    </row>
    <row r="4" spans="1:17" x14ac:dyDescent="0.25">
      <c r="A4" s="1">
        <v>2</v>
      </c>
      <c r="B4" s="10">
        <v>0.1106941</v>
      </c>
      <c r="C4" s="10"/>
      <c r="D4" s="10"/>
      <c r="E4" s="31">
        <f>(2*($B$54+2*$B$55-SQRT(($B$54+2*$B$55)^2-($B$54)^2)))/(B4)^2</f>
        <v>9.5213603959816613</v>
      </c>
      <c r="F4" s="24">
        <f t="shared" ref="F4:F52" si="0">E4-$I$3</f>
        <v>3.3763956594548006E-3</v>
      </c>
      <c r="L4" s="1" t="s">
        <v>25</v>
      </c>
      <c r="M4" s="50">
        <v>6.1189999999999856E-4</v>
      </c>
      <c r="O4" s="1">
        <v>2</v>
      </c>
      <c r="P4" s="54">
        <v>0.11041368888888889</v>
      </c>
      <c r="Q4" s="50">
        <v>0</v>
      </c>
    </row>
    <row r="5" spans="1:17" ht="15.75" thickBot="1" x14ac:dyDescent="0.3">
      <c r="A5" s="1">
        <v>3</v>
      </c>
      <c r="B5" s="10">
        <v>0.1107336</v>
      </c>
      <c r="C5" s="10"/>
      <c r="D5" s="10"/>
      <c r="E5" s="31">
        <f>(2*($B$54+2*$B$55-SQRT(($B$54+2*$B$55)^2-($B$54)^2)))/(B5)^2</f>
        <v>9.5145688411676996</v>
      </c>
      <c r="F5" s="24">
        <f t="shared" si="0"/>
        <v>-3.4151591545068527E-3</v>
      </c>
      <c r="L5" s="2" t="s">
        <v>24</v>
      </c>
      <c r="M5" s="36">
        <v>6.7988888888888724E-5</v>
      </c>
      <c r="O5" s="1">
        <v>3</v>
      </c>
      <c r="P5" s="54">
        <v>0.11048167777777777</v>
      </c>
      <c r="Q5" s="50">
        <v>3</v>
      </c>
    </row>
    <row r="6" spans="1:17" ht="15.75" thickBot="1" x14ac:dyDescent="0.3">
      <c r="A6" s="1">
        <v>4</v>
      </c>
      <c r="B6" s="10">
        <v>0.1106497</v>
      </c>
      <c r="C6" s="10"/>
      <c r="D6" s="10"/>
      <c r="E6" s="31">
        <f>(2*($B$54+2*$B$55-SQRT(($B$54+2*$B$55)^2-($B$54)^2)))/(B6)^2</f>
        <v>9.5290031319119564</v>
      </c>
      <c r="F6" s="24">
        <f t="shared" si="0"/>
        <v>1.1019131589749875E-2</v>
      </c>
      <c r="O6" s="1">
        <v>4</v>
      </c>
      <c r="P6" s="54">
        <v>0.11054966666666666</v>
      </c>
      <c r="Q6" s="50">
        <v>2</v>
      </c>
    </row>
    <row r="7" spans="1:17" ht="18" thickBot="1" x14ac:dyDescent="0.3">
      <c r="A7" s="1">
        <v>5</v>
      </c>
      <c r="B7" s="10">
        <v>0.1105262</v>
      </c>
      <c r="C7" s="10"/>
      <c r="D7" s="10"/>
      <c r="E7" s="31">
        <f>(2*($B$54+2*$B$55-SQRT(($B$54+2*$B$55)^2-($B$54)^2)))/(B7)^2</f>
        <v>9.5503101047789727</v>
      </c>
      <c r="F7" s="24">
        <f t="shared" si="0"/>
        <v>3.2326104456766203E-2</v>
      </c>
      <c r="H7" s="26" t="s">
        <v>20</v>
      </c>
      <c r="I7" s="27">
        <f>ROUND(I3,2)</f>
        <v>9.52</v>
      </c>
      <c r="J7" s="28" t="s">
        <v>15</v>
      </c>
      <c r="O7" s="1">
        <v>5</v>
      </c>
      <c r="P7" s="54">
        <v>0.11061765555555554</v>
      </c>
      <c r="Q7" s="50">
        <v>10</v>
      </c>
    </row>
    <row r="8" spans="1:17" x14ac:dyDescent="0.25">
      <c r="A8" s="1">
        <v>6</v>
      </c>
      <c r="B8" s="10">
        <v>0.1107028</v>
      </c>
      <c r="C8" s="10"/>
      <c r="D8" s="10"/>
      <c r="E8" s="31">
        <f>(2*($B$54+2*$B$55-SQRT(($B$54+2*$B$55)^2-($B$54)^2)))/(B8)^2</f>
        <v>9.5198639102475919</v>
      </c>
      <c r="F8" s="24">
        <f t="shared" si="0"/>
        <v>1.8799099253854479E-3</v>
      </c>
      <c r="O8" s="1">
        <v>6</v>
      </c>
      <c r="P8" s="54">
        <v>0.11068564444444443</v>
      </c>
      <c r="Q8" s="50">
        <v>11</v>
      </c>
    </row>
    <row r="9" spans="1:17" x14ac:dyDescent="0.25">
      <c r="A9" s="1">
        <v>7</v>
      </c>
      <c r="B9" s="10">
        <v>0.1103457</v>
      </c>
      <c r="C9" s="10"/>
      <c r="D9" s="10"/>
      <c r="E9" s="31">
        <f>(2*($B$54+2*$B$55-SQRT(($B$54+2*$B$55)^2-($B$54)^2)))/(B9)^2</f>
        <v>9.5815798482843064</v>
      </c>
      <c r="F9" s="24">
        <f t="shared" si="0"/>
        <v>6.3595847962099938E-2</v>
      </c>
      <c r="O9" s="1">
        <v>7</v>
      </c>
      <c r="P9" s="54">
        <v>0.11075363333333331</v>
      </c>
      <c r="Q9" s="50">
        <v>6</v>
      </c>
    </row>
    <row r="10" spans="1:17" x14ac:dyDescent="0.25">
      <c r="A10" s="1">
        <v>8</v>
      </c>
      <c r="B10" s="10">
        <v>0.1108562</v>
      </c>
      <c r="C10" s="10"/>
      <c r="D10" s="10"/>
      <c r="E10" s="31">
        <f>(2*($B$54+2*$B$55-SQRT(($B$54+2*$B$55)^2-($B$54)^2)))/(B10)^2</f>
        <v>9.4935354463788588</v>
      </c>
      <c r="F10" s="24">
        <f t="shared" si="0"/>
        <v>-2.4448553943347662E-2</v>
      </c>
      <c r="O10" s="1">
        <v>8</v>
      </c>
      <c r="P10" s="54">
        <v>0.11082162222222219</v>
      </c>
      <c r="Q10" s="50">
        <v>10</v>
      </c>
    </row>
    <row r="11" spans="1:17" x14ac:dyDescent="0.25">
      <c r="A11" s="1">
        <v>9</v>
      </c>
      <c r="B11" s="10">
        <v>0.1108562</v>
      </c>
      <c r="C11" s="10"/>
      <c r="D11" s="10"/>
      <c r="E11" s="31">
        <f>(2*($B$54+2*$B$55-SQRT(($B$54+2*$B$55)^2-($B$54)^2)))/(B11)^2</f>
        <v>9.4935354463788588</v>
      </c>
      <c r="F11" s="24">
        <f t="shared" si="0"/>
        <v>-2.4448553943347662E-2</v>
      </c>
      <c r="O11" s="1">
        <v>9</v>
      </c>
      <c r="P11" s="54">
        <v>0.11088961111111108</v>
      </c>
      <c r="Q11" s="50">
        <v>3</v>
      </c>
    </row>
    <row r="12" spans="1:17" ht="15.75" thickBot="1" x14ac:dyDescent="0.3">
      <c r="A12" s="1">
        <v>10</v>
      </c>
      <c r="B12" s="10">
        <v>0.1108562</v>
      </c>
      <c r="C12" s="10"/>
      <c r="D12" s="10"/>
      <c r="E12" s="31">
        <f>(2*($B$54+2*$B$55-SQRT(($B$54+2*$B$55)^2-($B$54)^2)))/(B12)^2</f>
        <v>9.4935354463788588</v>
      </c>
      <c r="F12" s="24">
        <f t="shared" si="0"/>
        <v>-2.4448553943347662E-2</v>
      </c>
      <c r="O12" s="2">
        <v>10</v>
      </c>
      <c r="P12" s="55">
        <v>0.11095759999999996</v>
      </c>
      <c r="Q12" s="36">
        <v>1</v>
      </c>
    </row>
    <row r="13" spans="1:17" ht="15.75" thickBot="1" x14ac:dyDescent="0.3">
      <c r="A13" s="1">
        <v>11</v>
      </c>
      <c r="B13" s="10">
        <v>0.1107527</v>
      </c>
      <c r="C13" s="10"/>
      <c r="D13" s="10"/>
      <c r="E13" s="31">
        <f>(2*($B$54+2*$B$55-SQRT(($B$54+2*$B$55)^2-($B$54)^2)))/(B13)^2</f>
        <v>9.5112874296124978</v>
      </c>
      <c r="F13" s="24">
        <f t="shared" si="0"/>
        <v>-6.696570709708638E-3</v>
      </c>
      <c r="P13" s="56" t="s">
        <v>29</v>
      </c>
      <c r="Q13" s="57">
        <v>50</v>
      </c>
    </row>
    <row r="14" spans="1:17" x14ac:dyDescent="0.25">
      <c r="A14" s="1">
        <v>12</v>
      </c>
      <c r="B14" s="10">
        <v>0.1106347</v>
      </c>
      <c r="C14" s="10"/>
      <c r="D14" s="10"/>
      <c r="E14" s="31">
        <f>(2*($B$54+2*$B$55-SQRT(($B$54+2*$B$55)^2-($B$54)^2)))/(B14)^2</f>
        <v>9.5315872169529197</v>
      </c>
      <c r="F14" s="24">
        <f t="shared" si="0"/>
        <v>1.3603216630713177E-2</v>
      </c>
    </row>
    <row r="15" spans="1:17" x14ac:dyDescent="0.25">
      <c r="A15" s="1">
        <v>13</v>
      </c>
      <c r="B15" s="10">
        <v>0.11064350000000001</v>
      </c>
      <c r="C15" s="10"/>
      <c r="D15" s="10"/>
      <c r="E15" s="31">
        <f>(2*($B$54+2*$B$55-SQRT(($B$54+2*$B$55)^2-($B$54)^2)))/(B15)^2</f>
        <v>9.5300710929708714</v>
      </c>
      <c r="F15" s="24">
        <f t="shared" si="0"/>
        <v>1.2087092648664921E-2</v>
      </c>
    </row>
    <row r="16" spans="1:17" x14ac:dyDescent="0.25">
      <c r="A16" s="1">
        <v>14</v>
      </c>
      <c r="B16" s="10">
        <v>0.1106491</v>
      </c>
      <c r="C16" s="10"/>
      <c r="D16" s="10"/>
      <c r="E16" s="31">
        <f>(2*($B$54+2*$B$55-SQRT(($B$54+2*$B$55)^2-($B$54)^2)))/(B16)^2</f>
        <v>9.5291064751362686</v>
      </c>
      <c r="F16" s="24">
        <f t="shared" si="0"/>
        <v>1.1122474814062144E-2</v>
      </c>
    </row>
    <row r="17" spans="1:6" x14ac:dyDescent="0.25">
      <c r="A17" s="1">
        <v>15</v>
      </c>
      <c r="B17" s="10">
        <v>0.1108065</v>
      </c>
      <c r="C17" s="10"/>
      <c r="D17" s="10"/>
      <c r="E17" s="31">
        <f>(2*($B$54+2*$B$55-SQRT(($B$54+2*$B$55)^2-($B$54)^2)))/(B17)^2</f>
        <v>9.5020536204258139</v>
      </c>
      <c r="F17" s="24">
        <f t="shared" si="0"/>
        <v>-1.5930379896392566E-2</v>
      </c>
    </row>
    <row r="18" spans="1:6" x14ac:dyDescent="0.25">
      <c r="A18" s="1">
        <v>16</v>
      </c>
      <c r="B18" s="10">
        <v>0.1107471</v>
      </c>
      <c r="C18" s="10"/>
      <c r="D18" s="10"/>
      <c r="E18" s="31">
        <f>(2*($B$54+2*$B$55-SQRT(($B$54+2*$B$55)^2-($B$54)^2)))/(B18)^2</f>
        <v>9.5122493429492874</v>
      </c>
      <c r="F18" s="24">
        <f t="shared" si="0"/>
        <v>-5.7346573729191164E-3</v>
      </c>
    </row>
    <row r="19" spans="1:6" x14ac:dyDescent="0.25">
      <c r="A19" s="1">
        <v>17</v>
      </c>
      <c r="B19" s="10">
        <v>0.1105464</v>
      </c>
      <c r="C19" s="10"/>
      <c r="D19" s="10"/>
      <c r="E19" s="31">
        <f>(2*($B$54+2*$B$55-SQRT(($B$54+2*$B$55)^2-($B$54)^2)))/(B19)^2</f>
        <v>9.546820192154998</v>
      </c>
      <c r="F19" s="24">
        <f t="shared" si="0"/>
        <v>2.8836191832791513E-2</v>
      </c>
    </row>
    <row r="20" spans="1:6" x14ac:dyDescent="0.25">
      <c r="A20" s="1">
        <v>18</v>
      </c>
      <c r="B20" s="10">
        <v>0.110837</v>
      </c>
      <c r="C20" s="10"/>
      <c r="D20" s="10"/>
      <c r="E20" s="31">
        <f>(2*($B$54+2*$B$55-SQRT(($B$54+2*$B$55)^2-($B$54)^2)))/(B20)^2</f>
        <v>9.4968248112688212</v>
      </c>
      <c r="F20" s="24">
        <f t="shared" si="0"/>
        <v>-2.1159189053385319E-2</v>
      </c>
    </row>
    <row r="21" spans="1:6" x14ac:dyDescent="0.25">
      <c r="A21" s="1">
        <v>19</v>
      </c>
      <c r="B21" s="10">
        <v>0.110847</v>
      </c>
      <c r="C21" s="10"/>
      <c r="D21" s="10"/>
      <c r="E21" s="31">
        <f>(2*($B$54+2*$B$55-SQRT(($B$54+2*$B$55)^2-($B$54)^2)))/(B21)^2</f>
        <v>9.4951113871011135</v>
      </c>
      <c r="F21" s="24">
        <f t="shared" si="0"/>
        <v>-2.2872613221093019E-2</v>
      </c>
    </row>
    <row r="22" spans="1:6" x14ac:dyDescent="0.25">
      <c r="A22" s="1">
        <v>20</v>
      </c>
      <c r="B22" s="10">
        <v>0.1103782</v>
      </c>
      <c r="C22" s="10"/>
      <c r="D22" s="10"/>
      <c r="E22" s="31">
        <f>(2*($B$54+2*$B$55-SQRT(($B$54+2*$B$55)^2-($B$54)^2)))/(B22)^2</f>
        <v>9.5759382360778975</v>
      </c>
      <c r="F22" s="24">
        <f t="shared" si="0"/>
        <v>5.795423575569103E-2</v>
      </c>
    </row>
    <row r="23" spans="1:6" x14ac:dyDescent="0.25">
      <c r="A23" s="1">
        <v>21</v>
      </c>
      <c r="B23" s="10">
        <v>0.11086600000000001</v>
      </c>
      <c r="C23" s="10"/>
      <c r="D23" s="10"/>
      <c r="E23" s="31">
        <f>(2*($B$54+2*$B$55-SQRT(($B$54+2*$B$55)^2-($B$54)^2)))/(B23)^2</f>
        <v>9.4918571584386893</v>
      </c>
      <c r="F23" s="24">
        <f t="shared" si="0"/>
        <v>-2.6126841883517216E-2</v>
      </c>
    </row>
    <row r="24" spans="1:6" x14ac:dyDescent="0.25">
      <c r="A24" s="1">
        <v>22</v>
      </c>
      <c r="B24" s="10">
        <v>0.1107812</v>
      </c>
      <c r="C24" s="10"/>
      <c r="D24" s="10"/>
      <c r="E24" s="31">
        <f>(2*($B$54+2*$B$55-SQRT(($B$54+2*$B$55)^2-($B$54)^2)))/(B24)^2</f>
        <v>9.5063942379289266</v>
      </c>
      <c r="F24" s="24">
        <f t="shared" si="0"/>
        <v>-1.1589762393279912E-2</v>
      </c>
    </row>
    <row r="25" spans="1:6" x14ac:dyDescent="0.25">
      <c r="A25" s="1">
        <v>23</v>
      </c>
      <c r="B25" s="10">
        <v>0.11092970000000001</v>
      </c>
      <c r="C25" s="10"/>
      <c r="D25" s="10"/>
      <c r="E25" s="31">
        <f>(2*($B$54+2*$B$55-SQRT(($B$54+2*$B$55)^2-($B$54)^2)))/(B25)^2</f>
        <v>9.4809591266222917</v>
      </c>
      <c r="F25" s="24">
        <f t="shared" si="0"/>
        <v>-3.7024873699914806E-2</v>
      </c>
    </row>
    <row r="26" spans="1:6" x14ac:dyDescent="0.25">
      <c r="A26" s="1">
        <v>24</v>
      </c>
      <c r="B26" s="10">
        <v>0.1107191</v>
      </c>
      <c r="C26" s="10"/>
      <c r="D26" s="10"/>
      <c r="E26" s="31">
        <f>(2*($B$54+2*$B$55-SQRT(($B$54+2*$B$55)^2-($B$54)^2)))/(B26)^2</f>
        <v>9.5170610991799247</v>
      </c>
      <c r="F26" s="24">
        <f t="shared" si="0"/>
        <v>-9.2290114228177345E-4</v>
      </c>
    </row>
    <row r="27" spans="1:6" x14ac:dyDescent="0.25">
      <c r="A27" s="1">
        <v>25</v>
      </c>
      <c r="B27" s="10">
        <v>0.1106226</v>
      </c>
      <c r="C27" s="10"/>
      <c r="D27" s="10"/>
      <c r="E27" s="31">
        <f>(2*($B$54+2*$B$55-SQRT(($B$54+2*$B$55)^2-($B$54)^2)))/(B27)^2</f>
        <v>9.5336724782448368</v>
      </c>
      <c r="F27" s="24">
        <f t="shared" si="0"/>
        <v>1.5688477922630284E-2</v>
      </c>
    </row>
    <row r="28" spans="1:6" x14ac:dyDescent="0.25">
      <c r="A28" s="1">
        <v>26</v>
      </c>
      <c r="B28" s="10">
        <v>0.1106935</v>
      </c>
      <c r="C28" s="10"/>
      <c r="D28" s="10"/>
      <c r="E28" s="31">
        <f>(2*($B$54+2*$B$55-SQRT(($B$54+2*$B$55)^2-($B$54)^2)))/(B28)^2</f>
        <v>9.5214636149009362</v>
      </c>
      <c r="F28" s="24">
        <f t="shared" si="0"/>
        <v>3.479614578729695E-3</v>
      </c>
    </row>
    <row r="29" spans="1:6" x14ac:dyDescent="0.25">
      <c r="A29" s="1">
        <v>27</v>
      </c>
      <c r="B29" s="10">
        <v>0.11086600000000001</v>
      </c>
      <c r="C29" s="10"/>
      <c r="D29" s="10"/>
      <c r="E29" s="31">
        <f>(2*($B$54+2*$B$55-SQRT(($B$54+2*$B$55)^2-($B$54)^2)))/(B29)^2</f>
        <v>9.4918571584386893</v>
      </c>
      <c r="F29" s="24">
        <f t="shared" si="0"/>
        <v>-2.6126841883517216E-2</v>
      </c>
    </row>
    <row r="30" spans="1:6" x14ac:dyDescent="0.25">
      <c r="A30" s="1">
        <v>28</v>
      </c>
      <c r="B30" s="10">
        <v>0.1106567</v>
      </c>
      <c r="C30" s="10"/>
      <c r="D30" s="10"/>
      <c r="E30" s="31">
        <f>(2*($B$54+2*$B$55-SQRT(($B$54+2*$B$55)^2-($B$54)^2)))/(B30)^2</f>
        <v>9.5277975851687433</v>
      </c>
      <c r="F30" s="24">
        <f t="shared" si="0"/>
        <v>9.8135848465368269E-3</v>
      </c>
    </row>
    <row r="31" spans="1:6" x14ac:dyDescent="0.25">
      <c r="A31" s="1">
        <v>29</v>
      </c>
      <c r="B31" s="10">
        <v>0.11061120000000001</v>
      </c>
      <c r="C31" s="10"/>
      <c r="D31" s="10"/>
      <c r="E31" s="31">
        <f>(2*($B$54+2*$B$55-SQRT(($B$54+2*$B$55)^2-($B$54)^2)))/(B31)^2</f>
        <v>9.5356377307135336</v>
      </c>
      <c r="F31" s="24">
        <f t="shared" si="0"/>
        <v>1.7653730391327116E-2</v>
      </c>
    </row>
    <row r="32" spans="1:6" x14ac:dyDescent="0.25">
      <c r="A32" s="1">
        <v>30</v>
      </c>
      <c r="B32" s="10">
        <v>0.1107143</v>
      </c>
      <c r="C32" s="10"/>
      <c r="D32" s="10"/>
      <c r="E32" s="31">
        <f>(2*($B$54+2*$B$55-SQRT(($B$54+2*$B$55)^2-($B$54)^2)))/(B32)^2</f>
        <v>9.5178863382599985</v>
      </c>
      <c r="F32" s="24">
        <f t="shared" si="0"/>
        <v>-9.7662062207959366E-5</v>
      </c>
    </row>
    <row r="33" spans="1:13" x14ac:dyDescent="0.25">
      <c r="A33" s="1">
        <v>31</v>
      </c>
      <c r="B33" s="10">
        <v>0.1104885</v>
      </c>
      <c r="C33" s="10"/>
      <c r="D33" s="10"/>
      <c r="E33" s="31">
        <f>(2*($B$54+2*$B$55-SQRT(($B$54+2*$B$55)^2-($B$54)^2)))/(B33)^2</f>
        <v>9.5568285771461881</v>
      </c>
      <c r="F33" s="24">
        <f t="shared" si="0"/>
        <v>3.8844576823981569E-2</v>
      </c>
    </row>
    <row r="34" spans="1:13" x14ac:dyDescent="0.25">
      <c r="A34" s="1">
        <v>32</v>
      </c>
      <c r="B34" s="10">
        <v>0.1107117</v>
      </c>
      <c r="C34" s="10"/>
      <c r="D34" s="10"/>
      <c r="E34" s="31">
        <f>(2*($B$54+2*$B$55-SQRT(($B$54+2*$B$55)^2-($B$54)^2)))/(B34)^2</f>
        <v>9.5183333875792329</v>
      </c>
      <c r="F34" s="24">
        <f t="shared" si="0"/>
        <v>3.4938725702637896E-4</v>
      </c>
    </row>
    <row r="35" spans="1:13" x14ac:dyDescent="0.25">
      <c r="A35" s="1">
        <v>33</v>
      </c>
      <c r="B35" s="10">
        <v>0.1106246</v>
      </c>
      <c r="C35" s="10"/>
      <c r="D35" s="10"/>
      <c r="E35" s="31">
        <f>(2*($B$54+2*$B$55-SQRT(($B$54+2*$B$55)^2-($B$54)^2)))/(B35)^2</f>
        <v>9.5333277597537283</v>
      </c>
      <c r="F35" s="24">
        <f t="shared" si="0"/>
        <v>1.5343759431521775E-2</v>
      </c>
      <c r="M35" s="6"/>
    </row>
    <row r="36" spans="1:13" x14ac:dyDescent="0.25">
      <c r="A36" s="1">
        <v>34</v>
      </c>
      <c r="B36" s="10">
        <v>0.11091860000000001</v>
      </c>
      <c r="C36" s="10"/>
      <c r="D36" s="10"/>
      <c r="E36" s="31">
        <f>(2*($B$54+2*$B$55-SQRT(($B$54+2*$B$55)^2-($B$54)^2)))/(B36)^2</f>
        <v>9.4828568049575637</v>
      </c>
      <c r="F36" s="24">
        <f t="shared" si="0"/>
        <v>-3.5127195364642816E-2</v>
      </c>
    </row>
    <row r="37" spans="1:13" x14ac:dyDescent="0.25">
      <c r="A37" s="1">
        <v>35</v>
      </c>
      <c r="B37" s="10">
        <v>0.1106642</v>
      </c>
      <c r="C37" s="10"/>
      <c r="D37" s="10"/>
      <c r="E37" s="31">
        <f>(2*($B$54+2*$B$55-SQRT(($B$54+2*$B$55)^2-($B$54)^2)))/(B37)^2</f>
        <v>9.5265061817984495</v>
      </c>
      <c r="F37" s="24">
        <f t="shared" si="0"/>
        <v>8.5221814762430625E-3</v>
      </c>
    </row>
    <row r="38" spans="1:13" x14ac:dyDescent="0.25">
      <c r="A38" s="1">
        <v>36</v>
      </c>
      <c r="B38" s="10">
        <v>0.1107997</v>
      </c>
      <c r="C38" s="10"/>
      <c r="D38" s="10"/>
      <c r="E38" s="31">
        <f>(2*($B$54+2*$B$55-SQRT(($B$54+2*$B$55)^2-($B$54)^2)))/(B38)^2</f>
        <v>9.5032199764243117</v>
      </c>
      <c r="F38" s="24">
        <f t="shared" si="0"/>
        <v>-1.4764023897894774E-2</v>
      </c>
    </row>
    <row r="39" spans="1:13" x14ac:dyDescent="0.25">
      <c r="A39" s="1">
        <v>37</v>
      </c>
      <c r="B39" s="10">
        <v>0.1107457</v>
      </c>
      <c r="C39" s="10"/>
      <c r="D39" s="10"/>
      <c r="E39" s="31">
        <f>(2*($B$54+2*$B$55-SQRT(($B$54+2*$B$55)^2-($B$54)^2)))/(B39)^2</f>
        <v>9.5124898440839605</v>
      </c>
      <c r="F39" s="24">
        <f t="shared" si="0"/>
        <v>-5.4941562382460063E-3</v>
      </c>
    </row>
    <row r="40" spans="1:13" x14ac:dyDescent="0.25">
      <c r="A40" s="1">
        <v>38</v>
      </c>
      <c r="B40" s="10">
        <v>0.11038679999999999</v>
      </c>
      <c r="C40" s="10"/>
      <c r="D40" s="10"/>
      <c r="E40" s="31">
        <f>(2*($B$54+2*$B$55-SQRT(($B$54+2*$B$55)^2-($B$54)^2)))/(B40)^2</f>
        <v>9.5744462123784277</v>
      </c>
      <c r="F40" s="24">
        <f t="shared" si="0"/>
        <v>5.6462212056221261E-2</v>
      </c>
    </row>
    <row r="41" spans="1:13" x14ac:dyDescent="0.25">
      <c r="A41" s="1">
        <v>39</v>
      </c>
      <c r="B41" s="10">
        <v>0.1105801</v>
      </c>
      <c r="C41" s="10"/>
      <c r="D41" s="10"/>
      <c r="E41" s="31">
        <f>(2*($B$54+2*$B$55-SQRT(($B$54+2*$B$55)^2-($B$54)^2)))/(B41)^2</f>
        <v>9.5410021685475588</v>
      </c>
      <c r="F41" s="24">
        <f t="shared" si="0"/>
        <v>2.3018168225352298E-2</v>
      </c>
    </row>
    <row r="42" spans="1:13" x14ac:dyDescent="0.25">
      <c r="A42" s="1">
        <v>40</v>
      </c>
      <c r="B42" s="10">
        <v>0.1106688</v>
      </c>
      <c r="C42" s="10"/>
      <c r="D42" s="10"/>
      <c r="E42" s="31">
        <f>(2*($B$54+2*$B$55-SQRT(($B$54+2*$B$55)^2-($B$54)^2)))/(B42)^2</f>
        <v>9.5257142509616326</v>
      </c>
      <c r="F42" s="24">
        <f t="shared" si="0"/>
        <v>7.7302506394261172E-3</v>
      </c>
    </row>
    <row r="43" spans="1:13" x14ac:dyDescent="0.25">
      <c r="A43" s="1">
        <v>41</v>
      </c>
      <c r="B43" s="10">
        <v>0.1107245</v>
      </c>
      <c r="C43" s="10"/>
      <c r="D43" s="10"/>
      <c r="E43" s="31">
        <f>(2*($B$54+2*$B$55-SQRT(($B$54+2*$B$55)^2-($B$54)^2)))/(B43)^2</f>
        <v>9.5161328334980499</v>
      </c>
      <c r="F43" s="24">
        <f t="shared" si="0"/>
        <v>-1.851166824156536E-3</v>
      </c>
    </row>
    <row r="44" spans="1:13" x14ac:dyDescent="0.25">
      <c r="A44" s="1">
        <v>42</v>
      </c>
      <c r="B44" s="10">
        <v>0.1108526</v>
      </c>
      <c r="C44" s="10"/>
      <c r="D44" s="10"/>
      <c r="E44" s="31">
        <f>(2*($B$54+2*$B$55-SQRT(($B$54+2*$B$55)^2-($B$54)^2)))/(B44)^2</f>
        <v>9.4941520721063775</v>
      </c>
      <c r="F44" s="24">
        <f t="shared" si="0"/>
        <v>-2.3831928215829024E-2</v>
      </c>
    </row>
    <row r="45" spans="1:13" x14ac:dyDescent="0.25">
      <c r="A45" s="1">
        <v>43</v>
      </c>
      <c r="B45" s="10">
        <v>0.1109576</v>
      </c>
      <c r="C45" s="10"/>
      <c r="D45" s="10"/>
      <c r="E45" s="31">
        <f>(2*($B$54+2*$B$55-SQRT(($B$54+2*$B$55)^2-($B$54)^2)))/(B45)^2</f>
        <v>9.4761918010248447</v>
      </c>
      <c r="F45" s="24">
        <f t="shared" si="0"/>
        <v>-4.1792199297361776E-2</v>
      </c>
    </row>
    <row r="46" spans="1:13" x14ac:dyDescent="0.25">
      <c r="A46" s="1">
        <v>44</v>
      </c>
      <c r="B46" s="10">
        <v>0.1108191</v>
      </c>
      <c r="C46" s="10"/>
      <c r="D46" s="10"/>
      <c r="E46" s="31">
        <f>(2*($B$54+2*$B$55-SQRT(($B$54+2*$B$55)^2-($B$54)^2)))/(B46)^2</f>
        <v>9.4998929988493455</v>
      </c>
      <c r="F46" s="24">
        <f t="shared" si="0"/>
        <v>-1.8091001472861024E-2</v>
      </c>
    </row>
    <row r="47" spans="1:13" x14ac:dyDescent="0.25">
      <c r="A47" s="1">
        <v>45</v>
      </c>
      <c r="B47" s="10">
        <v>0.1106529</v>
      </c>
      <c r="C47" s="10"/>
      <c r="D47" s="10"/>
      <c r="E47" s="31">
        <f>(2*($B$54+2*$B$55-SQRT(($B$54+2*$B$55)^2-($B$54)^2)))/(B47)^2</f>
        <v>9.5284519964404542</v>
      </c>
      <c r="F47" s="24">
        <f t="shared" si="0"/>
        <v>1.0467996118247669E-2</v>
      </c>
    </row>
    <row r="48" spans="1:13" x14ac:dyDescent="0.25">
      <c r="A48" s="1">
        <v>46</v>
      </c>
      <c r="B48" s="10">
        <v>0.1107915</v>
      </c>
      <c r="C48" s="10"/>
      <c r="D48" s="10"/>
      <c r="E48" s="31">
        <f>(2*($B$54+2*$B$55-SQRT(($B$54+2*$B$55)^2-($B$54)^2)))/(B48)^2</f>
        <v>9.5046267501855848</v>
      </c>
      <c r="F48" s="24">
        <f t="shared" si="0"/>
        <v>-1.3357250136621701E-2</v>
      </c>
    </row>
    <row r="49" spans="1:7" x14ac:dyDescent="0.25">
      <c r="A49" s="1">
        <v>47</v>
      </c>
      <c r="B49" s="10">
        <v>0.11084090000000001</v>
      </c>
      <c r="C49" s="10"/>
      <c r="D49" s="10"/>
      <c r="E49" s="31">
        <f>(2*($B$54+2*$B$55-SQRT(($B$54+2*$B$55)^2-($B$54)^2)))/(B49)^2</f>
        <v>9.496156520679893</v>
      </c>
      <c r="F49" s="24">
        <f t="shared" si="0"/>
        <v>-2.1827479642313463E-2</v>
      </c>
    </row>
    <row r="50" spans="1:7" x14ac:dyDescent="0.25">
      <c r="A50" s="1">
        <v>48</v>
      </c>
      <c r="B50" s="10">
        <v>0.11095679999999999</v>
      </c>
      <c r="C50" s="10"/>
      <c r="D50" s="10"/>
      <c r="E50" s="31">
        <f>(2*($B$54+2*$B$55-SQRT(($B$54+2*$B$55)^2-($B$54)^2)))/(B50)^2</f>
        <v>9.4763284484546606</v>
      </c>
      <c r="F50" s="24">
        <f t="shared" si="0"/>
        <v>-4.1655551867545881E-2</v>
      </c>
    </row>
    <row r="51" spans="1:7" x14ac:dyDescent="0.25">
      <c r="A51" s="1">
        <v>49</v>
      </c>
      <c r="B51" s="10">
        <v>0.1108237</v>
      </c>
      <c r="C51" s="10"/>
      <c r="D51" s="10"/>
      <c r="E51" s="31">
        <f>(2*($B$54+2*$B$55-SQRT(($B$54+2*$B$55)^2-($B$54)^2)))/(B51)^2</f>
        <v>9.4991043841239957</v>
      </c>
      <c r="F51" s="24">
        <f t="shared" si="0"/>
        <v>-1.8879616198210769E-2</v>
      </c>
    </row>
    <row r="52" spans="1:7" ht="15.75" thickBot="1" x14ac:dyDescent="0.3">
      <c r="A52" s="2">
        <v>50</v>
      </c>
      <c r="B52" s="15">
        <v>0.1103722</v>
      </c>
      <c r="C52" s="15"/>
      <c r="D52" s="15"/>
      <c r="E52" s="32">
        <f>(2*($B$54+2*$B$55-SQRT(($B$54+2*$B$55)^2-($B$54)^2)))/(B52)^2</f>
        <v>9.5769793893955626</v>
      </c>
      <c r="F52" s="25">
        <f t="shared" si="0"/>
        <v>5.8995389073356108E-2</v>
      </c>
    </row>
    <row r="54" spans="1:7" x14ac:dyDescent="0.25">
      <c r="A54" s="4" t="s">
        <v>3</v>
      </c>
      <c r="B54" s="4">
        <v>0.21199999999999999</v>
      </c>
    </row>
    <row r="55" spans="1:7" x14ac:dyDescent="0.25">
      <c r="A55" s="4" t="s">
        <v>4</v>
      </c>
      <c r="B55" s="4">
        <v>0.1012</v>
      </c>
    </row>
    <row r="56" spans="1:7" x14ac:dyDescent="0.25">
      <c r="B56" s="14"/>
      <c r="C56" s="14"/>
      <c r="D56" s="14"/>
      <c r="E56" s="14"/>
      <c r="G56">
        <f>(2*($B$54+2*$B$55-SQRT(($B$54+2*$B$55)^2-($B$54)^2)))/(B3)^2</f>
        <v>9.5035287536647832</v>
      </c>
    </row>
    <row r="57" spans="1:7" x14ac:dyDescent="0.25">
      <c r="B57" s="14"/>
      <c r="C57" s="14"/>
      <c r="D57" s="14"/>
      <c r="E57" s="14"/>
    </row>
    <row r="58" spans="1:7" x14ac:dyDescent="0.25">
      <c r="B58" s="14"/>
      <c r="C58" s="14"/>
      <c r="D58" s="14"/>
      <c r="E58" s="14"/>
    </row>
  </sheetData>
  <mergeCells count="55">
    <mergeCell ref="L1:M1"/>
    <mergeCell ref="O1:Q1"/>
    <mergeCell ref="B56:E58"/>
    <mergeCell ref="B51:D51"/>
    <mergeCell ref="B52:D52"/>
    <mergeCell ref="B48:D48"/>
    <mergeCell ref="B49:D49"/>
    <mergeCell ref="B50:D50"/>
    <mergeCell ref="B2:D2"/>
    <mergeCell ref="B3:D3"/>
    <mergeCell ref="B4:D4"/>
    <mergeCell ref="B5:D5"/>
    <mergeCell ref="A1:F1"/>
    <mergeCell ref="B17:D17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45:D45"/>
    <mergeCell ref="B46:D46"/>
    <mergeCell ref="B29:D29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47:D47"/>
    <mergeCell ref="B41:D41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2:D42"/>
    <mergeCell ref="B43:D43"/>
    <mergeCell ref="B44:D44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16" workbookViewId="0">
      <selection activeCell="J2" sqref="J2:L13"/>
    </sheetView>
  </sheetViews>
  <sheetFormatPr defaultRowHeight="15" x14ac:dyDescent="0.25"/>
  <cols>
    <col min="2" max="2" width="11.42578125" customWidth="1"/>
    <col min="3" max="3" width="14.5703125" customWidth="1"/>
    <col min="6" max="6" width="17.5703125" customWidth="1"/>
    <col min="7" max="7" width="9.28515625" customWidth="1"/>
    <col min="11" max="11" width="10.140625" customWidth="1"/>
  </cols>
  <sheetData>
    <row r="1" spans="1:12" x14ac:dyDescent="0.25">
      <c r="A1" s="11" t="s">
        <v>0</v>
      </c>
      <c r="B1" s="12"/>
      <c r="C1" s="12"/>
      <c r="D1" s="13"/>
    </row>
    <row r="2" spans="1:12" x14ac:dyDescent="0.25">
      <c r="A2" s="3" t="s">
        <v>1</v>
      </c>
      <c r="B2" s="9" t="s">
        <v>2</v>
      </c>
      <c r="C2" s="9" t="s">
        <v>21</v>
      </c>
      <c r="D2" s="37"/>
      <c r="J2" s="51" t="s">
        <v>22</v>
      </c>
      <c r="K2" s="51"/>
    </row>
    <row r="3" spans="1:12" x14ac:dyDescent="0.25">
      <c r="A3" s="38">
        <v>7</v>
      </c>
      <c r="B3" s="39">
        <v>0.1103457</v>
      </c>
      <c r="C3" s="40"/>
      <c r="D3" s="41"/>
      <c r="F3" t="s">
        <v>23</v>
      </c>
      <c r="G3" s="6">
        <f>B52-B3</f>
        <v>6.1189999999999856E-4</v>
      </c>
      <c r="J3">
        <v>1</v>
      </c>
      <c r="K3" s="6">
        <f>B3</f>
        <v>0.1103457</v>
      </c>
      <c r="L3">
        <v>4</v>
      </c>
    </row>
    <row r="4" spans="1:12" x14ac:dyDescent="0.25">
      <c r="A4" s="38">
        <v>50</v>
      </c>
      <c r="B4" s="42">
        <v>0.1103722</v>
      </c>
      <c r="C4" s="7"/>
      <c r="D4" s="43"/>
      <c r="F4" t="s">
        <v>24</v>
      </c>
      <c r="G4">
        <f>G3/9</f>
        <v>6.7988888888888724E-5</v>
      </c>
      <c r="J4">
        <v>2</v>
      </c>
      <c r="K4" s="6">
        <f>K3+$G$4</f>
        <v>0.11041368888888889</v>
      </c>
      <c r="L4">
        <v>0</v>
      </c>
    </row>
    <row r="5" spans="1:12" x14ac:dyDescent="0.25">
      <c r="A5" s="38">
        <v>20</v>
      </c>
      <c r="B5" s="42">
        <v>0.1103782</v>
      </c>
      <c r="C5" s="7"/>
      <c r="D5" s="43"/>
      <c r="J5">
        <v>3</v>
      </c>
      <c r="K5" s="6">
        <f t="shared" ref="K5:K12" si="0">K4+$G$4</f>
        <v>0.11048167777777777</v>
      </c>
      <c r="L5">
        <v>3</v>
      </c>
    </row>
    <row r="6" spans="1:12" x14ac:dyDescent="0.25">
      <c r="A6" s="38">
        <v>38</v>
      </c>
      <c r="B6" s="42">
        <v>0.11038679999999999</v>
      </c>
      <c r="C6" s="44"/>
      <c r="D6" s="43"/>
      <c r="J6">
        <v>4</v>
      </c>
      <c r="K6" s="6">
        <f t="shared" si="0"/>
        <v>0.11054966666666666</v>
      </c>
      <c r="L6">
        <v>2</v>
      </c>
    </row>
    <row r="7" spans="1:12" x14ac:dyDescent="0.25">
      <c r="A7" s="38">
        <v>31</v>
      </c>
      <c r="B7" s="42">
        <v>0.1104885</v>
      </c>
      <c r="C7" s="7"/>
      <c r="D7" s="43"/>
      <c r="J7">
        <v>5</v>
      </c>
      <c r="K7" s="6">
        <f t="shared" si="0"/>
        <v>0.11061765555555554</v>
      </c>
      <c r="L7">
        <v>10</v>
      </c>
    </row>
    <row r="8" spans="1:12" x14ac:dyDescent="0.25">
      <c r="A8" s="38">
        <v>5</v>
      </c>
      <c r="B8" s="42">
        <v>0.1105262</v>
      </c>
      <c r="C8" s="7"/>
      <c r="D8" s="43"/>
      <c r="J8">
        <v>6</v>
      </c>
      <c r="K8" s="6">
        <f t="shared" si="0"/>
        <v>0.11068564444444443</v>
      </c>
      <c r="L8">
        <v>11</v>
      </c>
    </row>
    <row r="9" spans="1:12" x14ac:dyDescent="0.25">
      <c r="A9" s="38">
        <v>17</v>
      </c>
      <c r="B9" s="42">
        <v>0.1105464</v>
      </c>
      <c r="C9" s="44"/>
      <c r="D9" s="43"/>
      <c r="J9">
        <v>7</v>
      </c>
      <c r="K9" s="6">
        <f t="shared" si="0"/>
        <v>0.11075363333333331</v>
      </c>
      <c r="L9">
        <v>6</v>
      </c>
    </row>
    <row r="10" spans="1:12" x14ac:dyDescent="0.25">
      <c r="A10" s="38">
        <v>39</v>
      </c>
      <c r="B10" s="42">
        <v>0.1105801</v>
      </c>
      <c r="C10" s="7"/>
      <c r="D10" s="43"/>
      <c r="J10">
        <v>8</v>
      </c>
      <c r="K10" s="6">
        <f t="shared" si="0"/>
        <v>0.11082162222222219</v>
      </c>
      <c r="L10">
        <v>10</v>
      </c>
    </row>
    <row r="11" spans="1:12" x14ac:dyDescent="0.25">
      <c r="A11" s="38">
        <v>29</v>
      </c>
      <c r="B11" s="42">
        <v>0.11061120000000001</v>
      </c>
      <c r="C11" s="44"/>
      <c r="D11" s="43"/>
      <c r="J11">
        <v>9</v>
      </c>
      <c r="K11" s="6">
        <f t="shared" si="0"/>
        <v>0.11088961111111108</v>
      </c>
      <c r="L11">
        <v>3</v>
      </c>
    </row>
    <row r="12" spans="1:12" x14ac:dyDescent="0.25">
      <c r="A12" s="38">
        <v>25</v>
      </c>
      <c r="B12" s="42">
        <v>0.1106226</v>
      </c>
      <c r="C12" s="7"/>
      <c r="D12" s="43"/>
      <c r="J12">
        <v>10</v>
      </c>
      <c r="K12" s="6">
        <f t="shared" si="0"/>
        <v>0.11095759999999996</v>
      </c>
      <c r="L12">
        <v>1</v>
      </c>
    </row>
    <row r="13" spans="1:12" x14ac:dyDescent="0.25">
      <c r="A13" s="45">
        <v>33</v>
      </c>
      <c r="B13" s="46">
        <v>0.1106246</v>
      </c>
      <c r="C13" s="7"/>
      <c r="D13" s="43"/>
      <c r="K13" s="6"/>
      <c r="L13">
        <f>SUM(L3:L12)</f>
        <v>50</v>
      </c>
    </row>
    <row r="14" spans="1:12" x14ac:dyDescent="0.25">
      <c r="A14" s="45">
        <v>12</v>
      </c>
      <c r="B14" s="46">
        <v>0.1106347</v>
      </c>
      <c r="C14" s="7"/>
      <c r="D14" s="43"/>
    </row>
    <row r="15" spans="1:12" x14ac:dyDescent="0.25">
      <c r="A15" s="45">
        <v>13</v>
      </c>
      <c r="B15" s="46">
        <v>0.11064350000000001</v>
      </c>
      <c r="C15" s="7"/>
      <c r="D15" s="43"/>
    </row>
    <row r="16" spans="1:12" x14ac:dyDescent="0.25">
      <c r="A16" s="45">
        <v>14</v>
      </c>
      <c r="B16" s="46">
        <v>0.1106491</v>
      </c>
      <c r="C16" s="7"/>
      <c r="D16" s="43"/>
    </row>
    <row r="17" spans="1:11" x14ac:dyDescent="0.25">
      <c r="A17" s="45">
        <v>4</v>
      </c>
      <c r="B17" s="46">
        <v>0.1106497</v>
      </c>
      <c r="C17" s="7"/>
      <c r="D17" s="43"/>
    </row>
    <row r="18" spans="1:11" x14ac:dyDescent="0.25">
      <c r="A18" s="45">
        <v>45</v>
      </c>
      <c r="B18" s="46">
        <v>0.1106529</v>
      </c>
      <c r="C18" s="7"/>
      <c r="D18" s="43"/>
    </row>
    <row r="19" spans="1:11" x14ac:dyDescent="0.25">
      <c r="A19" s="45">
        <v>28</v>
      </c>
      <c r="B19" s="46">
        <v>0.1106567</v>
      </c>
      <c r="C19" s="7"/>
      <c r="D19" s="43"/>
    </row>
    <row r="20" spans="1:11" x14ac:dyDescent="0.25">
      <c r="A20" s="45">
        <v>35</v>
      </c>
      <c r="B20" s="46">
        <v>0.1106642</v>
      </c>
      <c r="C20" s="7"/>
      <c r="D20" s="43"/>
    </row>
    <row r="21" spans="1:11" x14ac:dyDescent="0.25">
      <c r="A21" s="45">
        <v>40</v>
      </c>
      <c r="B21" s="46">
        <v>0.1106688</v>
      </c>
      <c r="C21" s="44"/>
      <c r="D21" s="43"/>
    </row>
    <row r="22" spans="1:11" x14ac:dyDescent="0.25">
      <c r="A22" s="45">
        <v>26</v>
      </c>
      <c r="B22" s="46">
        <v>0.1106935</v>
      </c>
      <c r="C22" s="7"/>
      <c r="D22" s="43"/>
    </row>
    <row r="23" spans="1:11" x14ac:dyDescent="0.25">
      <c r="A23" s="38">
        <v>2</v>
      </c>
      <c r="B23" s="42">
        <v>0.1106941</v>
      </c>
      <c r="C23" s="7"/>
      <c r="D23" s="43"/>
    </row>
    <row r="24" spans="1:11" x14ac:dyDescent="0.25">
      <c r="A24" s="38">
        <v>6</v>
      </c>
      <c r="B24" s="42">
        <v>0.1107028</v>
      </c>
      <c r="C24" s="7"/>
      <c r="D24" s="43"/>
    </row>
    <row r="25" spans="1:11" x14ac:dyDescent="0.25">
      <c r="A25" s="38">
        <v>32</v>
      </c>
      <c r="B25" s="42">
        <v>0.1107117</v>
      </c>
      <c r="C25" s="7"/>
      <c r="D25" s="43"/>
      <c r="J25">
        <v>8</v>
      </c>
      <c r="K25">
        <v>0.11082162222222219</v>
      </c>
    </row>
    <row r="26" spans="1:11" x14ac:dyDescent="0.25">
      <c r="A26" s="38">
        <v>30</v>
      </c>
      <c r="B26" s="42">
        <v>0.1107143</v>
      </c>
      <c r="C26" s="7"/>
      <c r="D26" s="43"/>
      <c r="J26">
        <v>9</v>
      </c>
      <c r="K26">
        <v>0.11088961111111108</v>
      </c>
    </row>
    <row r="27" spans="1:11" x14ac:dyDescent="0.25">
      <c r="A27" s="38">
        <v>24</v>
      </c>
      <c r="B27" s="42">
        <v>0.1107191</v>
      </c>
      <c r="C27" s="7"/>
      <c r="D27" s="43"/>
      <c r="J27">
        <v>10</v>
      </c>
      <c r="K27">
        <v>0.11095759999999996</v>
      </c>
    </row>
    <row r="28" spans="1:11" x14ac:dyDescent="0.25">
      <c r="A28" s="38">
        <v>41</v>
      </c>
      <c r="B28" s="42">
        <v>0.1107245</v>
      </c>
      <c r="C28" s="7"/>
      <c r="D28" s="43"/>
    </row>
    <row r="29" spans="1:11" x14ac:dyDescent="0.25">
      <c r="A29" s="38">
        <v>3</v>
      </c>
      <c r="B29" s="42">
        <v>0.1107336</v>
      </c>
      <c r="C29" s="7"/>
      <c r="D29" s="43"/>
    </row>
    <row r="30" spans="1:11" x14ac:dyDescent="0.25">
      <c r="A30" s="38">
        <v>37</v>
      </c>
      <c r="B30" s="42">
        <v>0.1107457</v>
      </c>
      <c r="C30" s="7"/>
      <c r="D30" s="43"/>
    </row>
    <row r="31" spans="1:11" x14ac:dyDescent="0.25">
      <c r="A31" s="38">
        <v>16</v>
      </c>
      <c r="B31" s="42">
        <v>0.1107471</v>
      </c>
      <c r="C31" s="7"/>
      <c r="D31" s="43"/>
    </row>
    <row r="32" spans="1:11" x14ac:dyDescent="0.25">
      <c r="A32" s="38">
        <v>11</v>
      </c>
      <c r="B32" s="42">
        <v>0.1107527</v>
      </c>
      <c r="C32" s="44"/>
      <c r="D32" s="43"/>
    </row>
    <row r="33" spans="1:4" x14ac:dyDescent="0.25">
      <c r="A33" s="45">
        <v>22</v>
      </c>
      <c r="B33" s="46">
        <v>0.1107812</v>
      </c>
      <c r="C33" s="7"/>
      <c r="D33" s="43"/>
    </row>
    <row r="34" spans="1:4" x14ac:dyDescent="0.25">
      <c r="A34" s="45">
        <v>46</v>
      </c>
      <c r="B34" s="46">
        <v>0.1107915</v>
      </c>
      <c r="C34" s="7"/>
      <c r="D34" s="43"/>
    </row>
    <row r="35" spans="1:4" x14ac:dyDescent="0.25">
      <c r="A35" s="45">
        <v>1</v>
      </c>
      <c r="B35" s="46">
        <v>0.1107979</v>
      </c>
      <c r="C35" s="7"/>
      <c r="D35" s="43"/>
    </row>
    <row r="36" spans="1:4" x14ac:dyDescent="0.25">
      <c r="A36" s="45">
        <v>36</v>
      </c>
      <c r="B36" s="46">
        <v>0.1107997</v>
      </c>
      <c r="C36" s="7"/>
      <c r="D36" s="43"/>
    </row>
    <row r="37" spans="1:4" x14ac:dyDescent="0.25">
      <c r="A37" s="45">
        <v>15</v>
      </c>
      <c r="B37" s="46">
        <v>0.1108065</v>
      </c>
      <c r="C37" s="7"/>
      <c r="D37" s="43"/>
    </row>
    <row r="38" spans="1:4" x14ac:dyDescent="0.25">
      <c r="A38" s="45">
        <v>44</v>
      </c>
      <c r="B38" s="46">
        <v>0.1108191</v>
      </c>
      <c r="C38" s="44"/>
      <c r="D38" s="43"/>
    </row>
    <row r="39" spans="1:4" x14ac:dyDescent="0.25">
      <c r="A39" s="45">
        <v>49</v>
      </c>
      <c r="B39" s="46">
        <v>0.1108237</v>
      </c>
      <c r="C39" s="7"/>
      <c r="D39" s="43"/>
    </row>
    <row r="40" spans="1:4" x14ac:dyDescent="0.25">
      <c r="A40" s="45">
        <v>18</v>
      </c>
      <c r="B40" s="46">
        <v>0.110837</v>
      </c>
      <c r="C40" s="7"/>
      <c r="D40" s="43"/>
    </row>
    <row r="41" spans="1:4" x14ac:dyDescent="0.25">
      <c r="A41" s="45">
        <v>47</v>
      </c>
      <c r="B41" s="46">
        <v>0.11084090000000001</v>
      </c>
      <c r="C41" s="7"/>
      <c r="D41" s="43"/>
    </row>
    <row r="42" spans="1:4" x14ac:dyDescent="0.25">
      <c r="A42" s="45">
        <v>19</v>
      </c>
      <c r="B42" s="46">
        <v>0.110847</v>
      </c>
      <c r="C42" s="7"/>
      <c r="D42" s="43"/>
    </row>
    <row r="43" spans="1:4" x14ac:dyDescent="0.25">
      <c r="A43" s="38">
        <v>42</v>
      </c>
      <c r="B43" s="42">
        <v>0.1108526</v>
      </c>
      <c r="C43" s="7"/>
      <c r="D43" s="43"/>
    </row>
    <row r="44" spans="1:4" x14ac:dyDescent="0.25">
      <c r="A44" s="38">
        <v>8</v>
      </c>
      <c r="B44" s="42">
        <v>0.1108562</v>
      </c>
      <c r="C44" s="7"/>
      <c r="D44" s="43"/>
    </row>
    <row r="45" spans="1:4" x14ac:dyDescent="0.25">
      <c r="A45" s="38">
        <v>9</v>
      </c>
      <c r="B45" s="42">
        <v>0.1108562</v>
      </c>
      <c r="C45" s="7"/>
      <c r="D45" s="43"/>
    </row>
    <row r="46" spans="1:4" x14ac:dyDescent="0.25">
      <c r="A46" s="38">
        <v>10</v>
      </c>
      <c r="B46" s="42">
        <v>0.1108562</v>
      </c>
      <c r="C46" s="7"/>
      <c r="D46" s="43"/>
    </row>
    <row r="47" spans="1:4" x14ac:dyDescent="0.25">
      <c r="A47" s="38">
        <v>21</v>
      </c>
      <c r="B47" s="42">
        <v>0.11086600000000001</v>
      </c>
      <c r="C47" s="7"/>
      <c r="D47" s="43"/>
    </row>
    <row r="48" spans="1:4" x14ac:dyDescent="0.25">
      <c r="A48" s="38">
        <v>27</v>
      </c>
      <c r="B48" s="42">
        <v>0.11086600000000001</v>
      </c>
      <c r="C48" s="44"/>
      <c r="D48" s="43"/>
    </row>
    <row r="49" spans="1:4" x14ac:dyDescent="0.25">
      <c r="A49" s="38">
        <v>34</v>
      </c>
      <c r="B49" s="42">
        <v>0.11091860000000001</v>
      </c>
      <c r="C49" s="7"/>
      <c r="D49" s="43"/>
    </row>
    <row r="50" spans="1:4" x14ac:dyDescent="0.25">
      <c r="A50" s="38">
        <v>23</v>
      </c>
      <c r="B50" s="42">
        <v>0.11092970000000001</v>
      </c>
      <c r="C50" s="7"/>
      <c r="D50" s="43"/>
    </row>
    <row r="51" spans="1:4" x14ac:dyDescent="0.25">
      <c r="A51" s="38">
        <v>48</v>
      </c>
      <c r="B51" s="42">
        <v>0.11095679999999999</v>
      </c>
      <c r="C51" s="7"/>
      <c r="D51" s="43"/>
    </row>
    <row r="52" spans="1:4" ht="15.75" thickBot="1" x14ac:dyDescent="0.3">
      <c r="A52" s="47">
        <v>43</v>
      </c>
      <c r="B52" s="48">
        <v>0.1109576</v>
      </c>
      <c r="C52" s="8"/>
      <c r="D52" s="49"/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F8" sqref="F8:G9"/>
    </sheetView>
  </sheetViews>
  <sheetFormatPr defaultRowHeight="15" x14ac:dyDescent="0.25"/>
  <cols>
    <col min="2" max="2" width="22.85546875" customWidth="1"/>
    <col min="4" max="4" width="9.5703125" bestFit="1" customWidth="1"/>
    <col min="6" max="6" width="17.140625" customWidth="1"/>
    <col min="7" max="7" width="14.28515625" customWidth="1"/>
    <col min="9" max="9" width="14.28515625" customWidth="1"/>
    <col min="10" max="10" width="12.85546875" customWidth="1"/>
  </cols>
  <sheetData>
    <row r="1" spans="1:10" x14ac:dyDescent="0.25">
      <c r="A1" s="16" t="s">
        <v>0</v>
      </c>
      <c r="B1" s="17"/>
    </row>
    <row r="2" spans="1:10" x14ac:dyDescent="0.25">
      <c r="A2" s="3" t="s">
        <v>1</v>
      </c>
      <c r="B2" s="9" t="s">
        <v>2</v>
      </c>
      <c r="F2" t="s">
        <v>5</v>
      </c>
      <c r="G2" s="6">
        <f>AVERAGE(B3:B52)</f>
        <v>0.11071403199999998</v>
      </c>
      <c r="I2" t="s">
        <v>11</v>
      </c>
    </row>
    <row r="3" spans="1:10" x14ac:dyDescent="0.25">
      <c r="A3" s="1">
        <v>7</v>
      </c>
      <c r="B3" s="7">
        <v>0.1103457</v>
      </c>
      <c r="C3">
        <f>_xlfn.NORM.DIST(B3,$G$2,$G$3,FALSE)</f>
        <v>124.87308655496552</v>
      </c>
      <c r="D3" s="6"/>
      <c r="F3" t="s">
        <v>6</v>
      </c>
      <c r="G3">
        <f>_xlfn.STDEV.P(B3:B52)</f>
        <v>1.4871321184077799E-4</v>
      </c>
      <c r="I3">
        <f>G5</f>
        <v>0.11026789236447765</v>
      </c>
      <c r="J3">
        <f>_xlfn.NORM.DIST(I3,$G$2,$G$3,FALSE)</f>
        <v>29.801309225192597</v>
      </c>
    </row>
    <row r="4" spans="1:10" x14ac:dyDescent="0.25">
      <c r="A4" s="1">
        <v>50</v>
      </c>
      <c r="B4" s="7">
        <v>0.1103722</v>
      </c>
      <c r="C4">
        <f t="shared" ref="C4:C52" si="0">_xlfn.NORM.DIST(B4,$G$2,$G$3,FALSE)</f>
        <v>191.0956835327157</v>
      </c>
      <c r="I4">
        <f>I3+$G$9</f>
        <v>0.11035712029158211</v>
      </c>
      <c r="J4">
        <f t="shared" ref="J4:J53" si="1">_xlfn.NORM.DIST(I4,$G$2,$G$3,FALSE)</f>
        <v>150.5887070667255</v>
      </c>
    </row>
    <row r="5" spans="1:10" x14ac:dyDescent="0.25">
      <c r="A5" s="1">
        <v>20</v>
      </c>
      <c r="B5" s="7">
        <v>0.1103782</v>
      </c>
      <c r="C5">
        <f t="shared" si="0"/>
        <v>209.49500204275128</v>
      </c>
      <c r="F5" t="s">
        <v>7</v>
      </c>
      <c r="G5">
        <f>G2 -3*G3</f>
        <v>0.11026789236447765</v>
      </c>
      <c r="I5">
        <f t="shared" ref="I5:I53" si="2">I4+$G$9</f>
        <v>0.11044634821868657</v>
      </c>
      <c r="J5">
        <f t="shared" si="1"/>
        <v>530.88866364756132</v>
      </c>
    </row>
    <row r="6" spans="1:10" x14ac:dyDescent="0.25">
      <c r="A6" s="1">
        <v>38</v>
      </c>
      <c r="B6" s="7">
        <v>0.11038679999999999</v>
      </c>
      <c r="C6">
        <f t="shared" si="0"/>
        <v>238.32164685325617</v>
      </c>
      <c r="F6" t="s">
        <v>8</v>
      </c>
      <c r="G6">
        <f>G2 +3*G3</f>
        <v>0.1111601716355223</v>
      </c>
      <c r="I6">
        <f t="shared" si="2"/>
        <v>0.11053557614579103</v>
      </c>
      <c r="J6">
        <f t="shared" si="1"/>
        <v>1305.7754087854626</v>
      </c>
    </row>
    <row r="7" spans="1:10" x14ac:dyDescent="0.25">
      <c r="A7" s="1">
        <v>31</v>
      </c>
      <c r="B7" s="7">
        <v>0.1104885</v>
      </c>
      <c r="C7">
        <f t="shared" si="0"/>
        <v>849.44262202359209</v>
      </c>
      <c r="I7">
        <f t="shared" si="2"/>
        <v>0.11062480407289549</v>
      </c>
      <c r="J7">
        <f t="shared" si="1"/>
        <v>2240.7195619481572</v>
      </c>
    </row>
    <row r="8" spans="1:10" x14ac:dyDescent="0.25">
      <c r="A8" s="1">
        <v>5</v>
      </c>
      <c r="B8" s="7">
        <v>0.1105262</v>
      </c>
      <c r="C8">
        <f t="shared" si="0"/>
        <v>1208.2237228061733</v>
      </c>
      <c r="F8" t="s">
        <v>10</v>
      </c>
      <c r="G8">
        <v>10</v>
      </c>
      <c r="I8">
        <f t="shared" si="2"/>
        <v>0.11071403199999995</v>
      </c>
      <c r="J8">
        <f t="shared" si="1"/>
        <v>2682.6283654512563</v>
      </c>
    </row>
    <row r="9" spans="1:10" x14ac:dyDescent="0.25">
      <c r="A9" s="1">
        <v>17</v>
      </c>
      <c r="B9" s="7">
        <v>0.1105464</v>
      </c>
      <c r="C9">
        <f t="shared" si="0"/>
        <v>1421.1812946464436</v>
      </c>
      <c r="F9" t="s">
        <v>9</v>
      </c>
      <c r="G9">
        <f>(G6-G5)/G8</f>
        <v>8.9227927104465482E-5</v>
      </c>
      <c r="I9">
        <f t="shared" si="2"/>
        <v>0.11080325992710441</v>
      </c>
      <c r="J9">
        <f t="shared" si="1"/>
        <v>2240.7195619486592</v>
      </c>
    </row>
    <row r="10" spans="1:10" x14ac:dyDescent="0.25">
      <c r="A10" s="1">
        <v>39</v>
      </c>
      <c r="B10" s="7">
        <v>0.1105801</v>
      </c>
      <c r="C10">
        <f t="shared" si="0"/>
        <v>1788.2751098132226</v>
      </c>
      <c r="I10">
        <f t="shared" si="2"/>
        <v>0.11089248785420887</v>
      </c>
      <c r="J10">
        <f t="shared" si="1"/>
        <v>1305.7754087860476</v>
      </c>
    </row>
    <row r="11" spans="1:10" x14ac:dyDescent="0.25">
      <c r="A11" s="1">
        <v>29</v>
      </c>
      <c r="B11" s="7">
        <v>0.11061120000000001</v>
      </c>
      <c r="C11">
        <f t="shared" si="0"/>
        <v>2112.1908715715745</v>
      </c>
      <c r="I11">
        <f t="shared" si="2"/>
        <v>0.11098171578131333</v>
      </c>
      <c r="J11">
        <f t="shared" si="1"/>
        <v>530.88866364791818</v>
      </c>
    </row>
    <row r="12" spans="1:10" x14ac:dyDescent="0.25">
      <c r="A12" s="1">
        <v>25</v>
      </c>
      <c r="B12" s="7">
        <v>0.1106226</v>
      </c>
      <c r="C12">
        <f t="shared" si="0"/>
        <v>2220.6382165434538</v>
      </c>
      <c r="I12">
        <f t="shared" si="2"/>
        <v>0.11107094370841779</v>
      </c>
      <c r="J12">
        <f t="shared" si="1"/>
        <v>150.58870706686034</v>
      </c>
    </row>
    <row r="13" spans="1:10" x14ac:dyDescent="0.25">
      <c r="A13" s="1">
        <v>33</v>
      </c>
      <c r="B13" s="7">
        <v>0.1106246</v>
      </c>
      <c r="C13">
        <f t="shared" si="0"/>
        <v>2238.8733060288296</v>
      </c>
    </row>
    <row r="14" spans="1:10" x14ac:dyDescent="0.25">
      <c r="A14" s="1">
        <v>12</v>
      </c>
      <c r="B14" s="7">
        <v>0.1106347</v>
      </c>
      <c r="C14">
        <f t="shared" si="0"/>
        <v>2326.8356034261919</v>
      </c>
    </row>
    <row r="15" spans="1:10" x14ac:dyDescent="0.25">
      <c r="A15" s="1">
        <v>13</v>
      </c>
      <c r="B15" s="7">
        <v>0.11064350000000001</v>
      </c>
      <c r="C15">
        <f t="shared" si="0"/>
        <v>2397.2574099332383</v>
      </c>
    </row>
    <row r="16" spans="1:10" x14ac:dyDescent="0.25">
      <c r="A16" s="1">
        <v>14</v>
      </c>
      <c r="B16" s="7">
        <v>0.1106491</v>
      </c>
      <c r="C16">
        <f t="shared" si="0"/>
        <v>2438.7267427127063</v>
      </c>
    </row>
    <row r="17" spans="1:3" x14ac:dyDescent="0.25">
      <c r="A17" s="1">
        <v>4</v>
      </c>
      <c r="B17" s="7">
        <v>0.1106497</v>
      </c>
      <c r="C17">
        <f t="shared" si="0"/>
        <v>2443.0067420070413</v>
      </c>
    </row>
    <row r="18" spans="1:3" x14ac:dyDescent="0.25">
      <c r="A18" s="1">
        <v>45</v>
      </c>
      <c r="B18" s="7">
        <v>0.1106529</v>
      </c>
      <c r="C18">
        <f t="shared" si="0"/>
        <v>2465.2827413603572</v>
      </c>
    </row>
    <row r="19" spans="1:3" x14ac:dyDescent="0.25">
      <c r="A19" s="1">
        <v>28</v>
      </c>
      <c r="B19" s="7">
        <v>0.1106567</v>
      </c>
      <c r="C19">
        <f t="shared" si="0"/>
        <v>2490.5012564796957</v>
      </c>
    </row>
    <row r="20" spans="1:3" x14ac:dyDescent="0.25">
      <c r="A20" s="1">
        <v>35</v>
      </c>
      <c r="B20" s="7">
        <v>0.1106642</v>
      </c>
      <c r="C20">
        <f t="shared" si="0"/>
        <v>2536.1700585274816</v>
      </c>
    </row>
    <row r="21" spans="1:3" x14ac:dyDescent="0.25">
      <c r="A21" s="1">
        <v>40</v>
      </c>
      <c r="B21" s="7">
        <v>0.1106688</v>
      </c>
      <c r="C21">
        <f t="shared" si="0"/>
        <v>2561.3683903354349</v>
      </c>
    </row>
    <row r="22" spans="1:3" x14ac:dyDescent="0.25">
      <c r="A22" s="1">
        <v>26</v>
      </c>
      <c r="B22" s="7">
        <v>0.1106935</v>
      </c>
      <c r="C22">
        <f t="shared" si="0"/>
        <v>2657.1819883675898</v>
      </c>
    </row>
    <row r="23" spans="1:3" x14ac:dyDescent="0.25">
      <c r="A23" s="1">
        <v>2</v>
      </c>
      <c r="B23" s="7">
        <v>0.1106941</v>
      </c>
      <c r="C23">
        <f t="shared" si="0"/>
        <v>2658.6409082963105</v>
      </c>
    </row>
    <row r="24" spans="1:3" x14ac:dyDescent="0.25">
      <c r="A24" s="1">
        <v>6</v>
      </c>
      <c r="B24" s="7">
        <v>0.1107028</v>
      </c>
      <c r="C24">
        <f t="shared" si="0"/>
        <v>2674.9877843130303</v>
      </c>
    </row>
    <row r="25" spans="1:3" x14ac:dyDescent="0.25">
      <c r="A25" s="1">
        <v>32</v>
      </c>
      <c r="B25" s="7">
        <v>0.1107117</v>
      </c>
      <c r="C25">
        <f t="shared" si="0"/>
        <v>2682.2985569817929</v>
      </c>
    </row>
    <row r="26" spans="1:3" x14ac:dyDescent="0.25">
      <c r="A26" s="1">
        <v>30</v>
      </c>
      <c r="B26" s="7">
        <v>0.1107143</v>
      </c>
      <c r="C26">
        <f t="shared" si="0"/>
        <v>2682.6240093231272</v>
      </c>
    </row>
    <row r="27" spans="1:3" x14ac:dyDescent="0.25">
      <c r="A27" s="1">
        <v>24</v>
      </c>
      <c r="B27" s="7">
        <v>0.1107191</v>
      </c>
      <c r="C27">
        <f t="shared" si="0"/>
        <v>2681.0710430409717</v>
      </c>
    </row>
    <row r="28" spans="1:3" x14ac:dyDescent="0.25">
      <c r="A28" s="1">
        <v>41</v>
      </c>
      <c r="B28" s="7">
        <v>0.1107245</v>
      </c>
      <c r="C28">
        <f t="shared" si="0"/>
        <v>2675.9906140113176</v>
      </c>
    </row>
    <row r="29" spans="1:3" x14ac:dyDescent="0.25">
      <c r="A29" s="1">
        <v>3</v>
      </c>
      <c r="B29" s="7">
        <v>0.1107336</v>
      </c>
      <c r="C29">
        <f t="shared" si="0"/>
        <v>2659.5052782228918</v>
      </c>
    </row>
    <row r="30" spans="1:3" x14ac:dyDescent="0.25">
      <c r="A30" s="1">
        <v>37</v>
      </c>
      <c r="B30" s="7">
        <v>0.1107457</v>
      </c>
      <c r="C30">
        <f t="shared" si="0"/>
        <v>2622.4890376716053</v>
      </c>
    </row>
    <row r="31" spans="1:3" x14ac:dyDescent="0.25">
      <c r="A31" s="1">
        <v>16</v>
      </c>
      <c r="B31" s="7">
        <v>0.1107471</v>
      </c>
      <c r="C31">
        <f t="shared" si="0"/>
        <v>2617.1210239895531</v>
      </c>
    </row>
    <row r="32" spans="1:3" x14ac:dyDescent="0.25">
      <c r="A32" s="1">
        <v>11</v>
      </c>
      <c r="B32" s="7">
        <v>0.1107527</v>
      </c>
      <c r="C32">
        <f t="shared" si="0"/>
        <v>2593.4591475207426</v>
      </c>
    </row>
    <row r="33" spans="1:3" x14ac:dyDescent="0.25">
      <c r="A33" s="1">
        <v>22</v>
      </c>
      <c r="B33" s="7">
        <v>0.1107812</v>
      </c>
      <c r="C33">
        <f t="shared" si="0"/>
        <v>2422.4952165634504</v>
      </c>
    </row>
    <row r="34" spans="1:3" x14ac:dyDescent="0.25">
      <c r="A34" s="1">
        <v>46</v>
      </c>
      <c r="B34" s="7">
        <v>0.1107915</v>
      </c>
      <c r="C34">
        <f t="shared" si="0"/>
        <v>2342.2619910445192</v>
      </c>
    </row>
    <row r="35" spans="1:3" x14ac:dyDescent="0.25">
      <c r="A35" s="1">
        <v>1</v>
      </c>
      <c r="B35" s="7">
        <v>0.1107979</v>
      </c>
      <c r="C35">
        <f t="shared" si="0"/>
        <v>2288.2166423090466</v>
      </c>
    </row>
    <row r="36" spans="1:3" x14ac:dyDescent="0.25">
      <c r="A36" s="1">
        <v>36</v>
      </c>
      <c r="B36" s="7">
        <v>0.1107997</v>
      </c>
      <c r="C36">
        <f t="shared" si="0"/>
        <v>2272.4838731256682</v>
      </c>
    </row>
    <row r="37" spans="1:3" x14ac:dyDescent="0.25">
      <c r="A37" s="1">
        <v>15</v>
      </c>
      <c r="B37" s="7">
        <v>0.1108065</v>
      </c>
      <c r="C37">
        <f t="shared" si="0"/>
        <v>2211.0936723413702</v>
      </c>
    </row>
    <row r="38" spans="1:3" x14ac:dyDescent="0.25">
      <c r="A38" s="1">
        <v>44</v>
      </c>
      <c r="B38" s="7">
        <v>0.1108191</v>
      </c>
      <c r="C38">
        <f t="shared" si="0"/>
        <v>2090.1082740140382</v>
      </c>
    </row>
    <row r="39" spans="1:3" x14ac:dyDescent="0.25">
      <c r="A39" s="1">
        <v>49</v>
      </c>
      <c r="B39" s="7">
        <v>0.1108237</v>
      </c>
      <c r="C39">
        <f t="shared" si="0"/>
        <v>2043.9486780630702</v>
      </c>
    </row>
    <row r="40" spans="1:3" x14ac:dyDescent="0.25">
      <c r="A40" s="1">
        <v>18</v>
      </c>
      <c r="B40" s="7">
        <v>0.110837</v>
      </c>
      <c r="C40">
        <f t="shared" si="0"/>
        <v>1905.8568019444504</v>
      </c>
    </row>
    <row r="41" spans="1:3" x14ac:dyDescent="0.25">
      <c r="A41" s="1">
        <v>47</v>
      </c>
      <c r="B41" s="7">
        <v>0.11084090000000001</v>
      </c>
      <c r="C41">
        <f t="shared" si="0"/>
        <v>1864.3321423898863</v>
      </c>
    </row>
    <row r="42" spans="1:3" x14ac:dyDescent="0.25">
      <c r="A42" s="1">
        <v>19</v>
      </c>
      <c r="B42" s="7">
        <v>0.110847</v>
      </c>
      <c r="C42">
        <f t="shared" si="0"/>
        <v>1798.7077586043636</v>
      </c>
    </row>
    <row r="43" spans="1:3" x14ac:dyDescent="0.25">
      <c r="A43" s="1">
        <v>42</v>
      </c>
      <c r="B43" s="7">
        <v>0.1108526</v>
      </c>
      <c r="C43">
        <f t="shared" si="0"/>
        <v>1737.9218169665996</v>
      </c>
    </row>
    <row r="44" spans="1:3" x14ac:dyDescent="0.25">
      <c r="A44" s="1">
        <v>8</v>
      </c>
      <c r="B44" s="7">
        <v>0.1108562</v>
      </c>
      <c r="C44">
        <f t="shared" si="0"/>
        <v>1698.6618850602481</v>
      </c>
    </row>
    <row r="45" spans="1:3" x14ac:dyDescent="0.25">
      <c r="A45" s="1">
        <v>9</v>
      </c>
      <c r="B45" s="7">
        <v>0.1108562</v>
      </c>
      <c r="C45">
        <f t="shared" si="0"/>
        <v>1698.6618850602481</v>
      </c>
    </row>
    <row r="46" spans="1:3" x14ac:dyDescent="0.25">
      <c r="A46" s="1">
        <v>10</v>
      </c>
      <c r="B46" s="7">
        <v>0.1108562</v>
      </c>
      <c r="C46">
        <f t="shared" si="0"/>
        <v>1698.6618850602481</v>
      </c>
    </row>
    <row r="47" spans="1:3" x14ac:dyDescent="0.25">
      <c r="A47" s="1">
        <v>21</v>
      </c>
      <c r="B47" s="7">
        <v>0.11086600000000001</v>
      </c>
      <c r="C47">
        <f t="shared" si="0"/>
        <v>1591.4908201753328</v>
      </c>
    </row>
    <row r="48" spans="1:3" x14ac:dyDescent="0.25">
      <c r="A48" s="1">
        <v>27</v>
      </c>
      <c r="B48" s="7">
        <v>0.11086600000000001</v>
      </c>
      <c r="C48">
        <f t="shared" si="0"/>
        <v>1591.4908201753328</v>
      </c>
    </row>
    <row r="49" spans="1:3" x14ac:dyDescent="0.25">
      <c r="A49" s="1">
        <v>34</v>
      </c>
      <c r="B49" s="7">
        <v>0.11091860000000001</v>
      </c>
      <c r="C49">
        <f t="shared" si="0"/>
        <v>1041.5155257105962</v>
      </c>
    </row>
    <row r="50" spans="1:3" x14ac:dyDescent="0.25">
      <c r="A50" s="1">
        <v>23</v>
      </c>
      <c r="B50" s="7">
        <v>0.11092970000000001</v>
      </c>
      <c r="C50">
        <f t="shared" si="0"/>
        <v>937.2708696552836</v>
      </c>
    </row>
    <row r="51" spans="1:3" x14ac:dyDescent="0.25">
      <c r="A51" s="1">
        <v>48</v>
      </c>
      <c r="B51" s="7">
        <v>0.11095679999999999</v>
      </c>
      <c r="C51">
        <f t="shared" si="0"/>
        <v>707.75186554759227</v>
      </c>
    </row>
    <row r="52" spans="1:3" ht="15.75" thickBot="1" x14ac:dyDescent="0.3">
      <c r="A52" s="2">
        <v>43</v>
      </c>
      <c r="B52" s="8">
        <v>0.1109576</v>
      </c>
      <c r="C52">
        <f t="shared" si="0"/>
        <v>701.55360760450083</v>
      </c>
    </row>
  </sheetData>
  <sortState ref="A3:B52">
    <sortCondition ref="B3:B52"/>
  </sortState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Meritve</vt:lpstr>
      <vt:lpstr>Graf</vt:lpstr>
      <vt:lpstr>Poskus nekih krivulj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2019-12-17T16:12:05Z</dcterms:created>
  <dcterms:modified xsi:type="dcterms:W3CDTF">2020-01-11T12:28:11Z</dcterms:modified>
</cp:coreProperties>
</file>