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o Urbanc\Documents\FMF\Fizikalni Praktikum I\TeznoNihalo_15\"/>
    </mc:Choice>
  </mc:AlternateContent>
  <bookViews>
    <workbookView xWindow="0" yWindow="0" windowWidth="384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4" i="1"/>
  <c r="R9" i="1"/>
  <c r="R8" i="1"/>
  <c r="R7" i="1"/>
  <c r="Y4" i="1"/>
  <c r="R4" i="1" s="1"/>
  <c r="L25" i="1"/>
  <c r="L24" i="1"/>
  <c r="L23" i="1"/>
  <c r="R6" i="1"/>
  <c r="L21" i="1"/>
  <c r="L19" i="1"/>
  <c r="L18" i="1"/>
  <c r="L17" i="1"/>
  <c r="L15" i="1"/>
  <c r="L11" i="1"/>
  <c r="L14" i="1" s="1"/>
  <c r="L8" i="1"/>
  <c r="R5" i="1" l="1"/>
</calcChain>
</file>

<file path=xl/sharedStrings.xml><?xml version="1.0" encoding="utf-8"?>
<sst xmlns="http://schemas.openxmlformats.org/spreadsheetml/2006/main" count="43" uniqueCount="42">
  <si>
    <t>N</t>
  </si>
  <si>
    <t>t[s]</t>
  </si>
  <si>
    <t>Dodatni podatki</t>
  </si>
  <si>
    <t>Mirovna lega [cm]</t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</si>
  <si>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[cm]</t>
    </r>
  </si>
  <si>
    <r>
      <t>A</t>
    </r>
    <r>
      <rPr>
        <vertAlign val="subscript"/>
        <sz val="11"/>
        <color theme="1"/>
        <rFont val="Calibri"/>
        <family val="2"/>
        <scheme val="minor"/>
      </rPr>
      <t>150</t>
    </r>
    <r>
      <rPr>
        <sz val="11"/>
        <color theme="1"/>
        <rFont val="Calibri"/>
        <family val="2"/>
        <scheme val="minor"/>
      </rPr>
      <t xml:space="preserve"> [cm]</t>
    </r>
  </si>
  <si>
    <r>
      <t>t</t>
    </r>
    <r>
      <rPr>
        <vertAlign val="subscript"/>
        <sz val="11"/>
        <color theme="1"/>
        <rFont val="Calibri"/>
        <family val="2"/>
        <scheme val="minor"/>
      </rPr>
      <t>150</t>
    </r>
    <r>
      <rPr>
        <sz val="11"/>
        <color theme="1"/>
        <rFont val="Calibri"/>
        <family val="2"/>
        <scheme val="minor"/>
      </rPr>
      <t xml:space="preserve"> [s]</t>
    </r>
  </si>
  <si>
    <t>a [cm]</t>
  </si>
  <si>
    <t>d [cm]</t>
  </si>
  <si>
    <t>r [cm]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</si>
  <si>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[cm]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</si>
  <si>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[cm]</t>
    </r>
  </si>
  <si>
    <t>Δh [cm]</t>
  </si>
  <si>
    <t>R [cm]</t>
  </si>
  <si>
    <r>
      <t>V [cm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</si>
  <si>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Vmesni casi na 5 nihajev</t>
  </si>
  <si>
    <t>Popravki</t>
  </si>
  <si>
    <t>X</t>
  </si>
  <si>
    <t xml:space="preserve">g </t>
  </si>
  <si>
    <t>l [cm]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</si>
  <si>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[cm]</t>
    </r>
  </si>
  <si>
    <r>
      <t>m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[g]</t>
    </r>
  </si>
  <si>
    <t>α [rad]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</si>
  <si>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1"/>
        <color theme="1"/>
        <rFont val="Calibri"/>
        <family val="2"/>
        <scheme val="minor"/>
      </rPr>
      <t xml:space="preserve">jeklo </t>
    </r>
    <r>
      <rPr>
        <sz val="11"/>
        <color theme="1"/>
        <rFont val="Calibri"/>
        <family val="2"/>
        <scheme val="minor"/>
      </rPr>
      <t>[g/cm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</si>
  <si>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ρ</t>
    </r>
    <r>
      <rPr>
        <vertAlign val="subscript"/>
        <sz val="11"/>
        <color theme="1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 xml:space="preserve"> [g/cm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</si>
  <si>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m</t>
    </r>
    <r>
      <rPr>
        <vertAlign val="subscript"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[g]</t>
    </r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</si>
  <si>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1"/>
        <color theme="1"/>
        <rFont val="Calibri"/>
        <family val="2"/>
        <scheme val="minor"/>
      </rPr>
      <t>zrak</t>
    </r>
    <r>
      <rPr>
        <sz val="11"/>
        <color theme="1"/>
        <rFont val="Calibri"/>
        <family val="2"/>
        <scheme val="minor"/>
      </rPr>
      <t xml:space="preserve"> [g/cm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</si>
  <si>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Λ</t>
  </si>
  <si>
    <t>β</t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</si>
  <si>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[cm]</t>
    </r>
  </si>
  <si>
    <t xml:space="preserve">k </t>
  </si>
  <si>
    <t>Popravek</t>
  </si>
  <si>
    <t>actual</t>
  </si>
  <si>
    <t>%</t>
  </si>
  <si>
    <r>
      <t>g [m/s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</si>
  <si>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All</t>
  </si>
  <si>
    <t>Natancnejsa formula</t>
  </si>
  <si>
    <t>Ne matematicno nihalo</t>
  </si>
  <si>
    <t>Vzgon zraka</t>
  </si>
  <si>
    <t>Dusenje</t>
  </si>
  <si>
    <t>Nihanje zraka</t>
  </si>
  <si>
    <t>Vse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</si>
</sst>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CEFD4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2" fontId="0" fillId="0" borderId="3" xfId="0" applyNumberFormat="1" applyBorder="1"/>
    <xf numFmtId="0" fontId="0" fillId="0" borderId="4" xfId="0" applyBorder="1" applyAlignment="1">
      <alignment horizontal="right"/>
    </xf>
    <xf numFmtId="2" fontId="0" fillId="0" borderId="5" xfId="0" applyNumberFormat="1" applyBorder="1"/>
    <xf numFmtId="0" fontId="0" fillId="0" borderId="6" xfId="0" applyBorder="1" applyAlignment="1">
      <alignment horizontal="right"/>
    </xf>
    <xf numFmtId="2" fontId="0" fillId="0" borderId="7" xfId="0" applyNumberFormat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4" xfId="0" applyFont="1" applyFill="1" applyBorder="1"/>
    <xf numFmtId="0" fontId="0" fillId="0" borderId="7" xfId="0" applyBorder="1"/>
    <xf numFmtId="0" fontId="0" fillId="3" borderId="4" xfId="0" applyFill="1" applyBorder="1"/>
    <xf numFmtId="0" fontId="0" fillId="3" borderId="5" xfId="0" applyFill="1" applyBorder="1"/>
    <xf numFmtId="0" fontId="3" fillId="3" borderId="4" xfId="0" applyFont="1" applyFill="1" applyBorder="1"/>
    <xf numFmtId="0" fontId="0" fillId="3" borderId="4" xfId="0" applyFont="1" applyFill="1" applyBorder="1"/>
    <xf numFmtId="0" fontId="0" fillId="0" borderId="6" xfId="0" applyFill="1" applyBorder="1"/>
    <xf numFmtId="0" fontId="0" fillId="0" borderId="2" xfId="0" applyBorder="1"/>
    <xf numFmtId="0" fontId="0" fillId="0" borderId="14" xfId="0" applyBorder="1" applyAlignment="1">
      <alignment horizontal="center"/>
    </xf>
    <xf numFmtId="0" fontId="0" fillId="0" borderId="4" xfId="0" applyBorder="1"/>
    <xf numFmtId="0" fontId="0" fillId="0" borderId="15" xfId="0" applyBorder="1" applyAlignment="1">
      <alignment horizontal="center"/>
    </xf>
    <xf numFmtId="0" fontId="0" fillId="0" borderId="12" xfId="0" applyBorder="1"/>
    <xf numFmtId="0" fontId="0" fillId="0" borderId="16" xfId="0" applyBorder="1" applyAlignment="1">
      <alignment horizontal="center"/>
    </xf>
    <xf numFmtId="0" fontId="0" fillId="0" borderId="13" xfId="0" applyBorder="1"/>
    <xf numFmtId="0" fontId="0" fillId="4" borderId="17" xfId="0" applyFill="1" applyBorder="1" applyAlignment="1">
      <alignment horizontal="right"/>
    </xf>
    <xf numFmtId="0" fontId="0" fillId="4" borderId="18" xfId="0" applyFill="1" applyBorder="1" applyAlignment="1">
      <alignment horizontal="center"/>
    </xf>
    <xf numFmtId="0" fontId="0" fillId="4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E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P11" sqref="P11"/>
    </sheetView>
  </sheetViews>
  <sheetFormatPr defaultRowHeight="15" x14ac:dyDescent="0.25"/>
  <cols>
    <col min="2" max="2" width="14.28515625" customWidth="1"/>
    <col min="11" max="11" width="18.5703125" customWidth="1"/>
    <col min="12" max="12" width="14.28515625" customWidth="1"/>
    <col min="17" max="17" width="14.28515625" customWidth="1"/>
    <col min="25" max="25" width="9.28515625" customWidth="1"/>
  </cols>
  <sheetData>
    <row r="1" spans="1:25" ht="15.75" thickBot="1" x14ac:dyDescent="0.3">
      <c r="A1" s="1" t="s">
        <v>15</v>
      </c>
      <c r="B1" s="1"/>
      <c r="K1" s="9" t="s">
        <v>2</v>
      </c>
      <c r="L1" s="10"/>
      <c r="O1" s="1" t="s">
        <v>16</v>
      </c>
      <c r="P1" s="1"/>
      <c r="Q1" s="1"/>
      <c r="R1" s="1"/>
      <c r="S1" s="1"/>
      <c r="T1" s="1"/>
    </row>
    <row r="2" spans="1:25" ht="15.75" thickBot="1" x14ac:dyDescent="0.3">
      <c r="A2" s="1"/>
      <c r="B2" s="1"/>
      <c r="K2" s="11"/>
      <c r="L2" s="12"/>
      <c r="O2" s="1"/>
      <c r="P2" s="1"/>
      <c r="Q2" s="1"/>
      <c r="R2" s="1"/>
      <c r="S2" s="1"/>
      <c r="T2" s="1"/>
    </row>
    <row r="3" spans="1:25" ht="18" customHeight="1" thickBot="1" x14ac:dyDescent="0.3">
      <c r="A3" s="2" t="s">
        <v>0</v>
      </c>
      <c r="B3" s="2" t="s">
        <v>1</v>
      </c>
      <c r="K3" s="13" t="s">
        <v>3</v>
      </c>
      <c r="L3" s="14">
        <v>10.1</v>
      </c>
      <c r="O3" s="2" t="s">
        <v>17</v>
      </c>
      <c r="P3" s="1" t="s">
        <v>31</v>
      </c>
      <c r="Q3" s="1"/>
      <c r="R3" s="1" t="s">
        <v>34</v>
      </c>
      <c r="S3" s="1"/>
      <c r="T3" s="2" t="s">
        <v>33</v>
      </c>
    </row>
    <row r="4" spans="1:25" ht="18" x14ac:dyDescent="0.35">
      <c r="A4" s="3">
        <v>1</v>
      </c>
      <c r="B4" s="4">
        <v>14.77</v>
      </c>
      <c r="K4" s="15" t="s">
        <v>4</v>
      </c>
      <c r="L4" s="16">
        <v>19.3</v>
      </c>
      <c r="O4" s="24">
        <v>1</v>
      </c>
      <c r="P4" s="25" t="s">
        <v>36</v>
      </c>
      <c r="Q4" s="25"/>
      <c r="R4" s="25">
        <f>Y4*(1+(1/2)^2*SIN(L18/2)^2 +(3/8)^2*SIN(L18/2)^4)^2</f>
        <v>9.8205747019960885</v>
      </c>
      <c r="S4" s="25"/>
      <c r="T4" s="14">
        <f>(($Y$5/R4)-1)*100</f>
        <v>-0.14179111119900778</v>
      </c>
      <c r="X4" t="s">
        <v>18</v>
      </c>
      <c r="Y4">
        <f>(4*PI()^2*(L19/100))/(L6/150)^2</f>
        <v>9.8104236802985625</v>
      </c>
    </row>
    <row r="5" spans="1:25" ht="18" x14ac:dyDescent="0.35">
      <c r="A5" s="5">
        <v>2</v>
      </c>
      <c r="B5" s="6">
        <v>14.82</v>
      </c>
      <c r="K5" s="15" t="s">
        <v>5</v>
      </c>
      <c r="L5" s="16">
        <v>17.2</v>
      </c>
      <c r="O5" s="26">
        <v>2</v>
      </c>
      <c r="P5" s="27" t="s">
        <v>37</v>
      </c>
      <c r="Q5" s="27"/>
      <c r="R5" s="27">
        <f>Y4*(1+((2/5)*(L14/L19))-(1/6)*((L21/1000)/(L17/1000)))</f>
        <v>9.8860426861240445</v>
      </c>
      <c r="S5" s="27"/>
      <c r="T5" s="16">
        <f t="shared" ref="T5:T9" si="0">(($Y$5/R5)-1)*100</f>
        <v>-0.8030785284336206</v>
      </c>
      <c r="X5" t="s">
        <v>32</v>
      </c>
      <c r="Y5">
        <v>9.8066499999999994</v>
      </c>
    </row>
    <row r="6" spans="1:25" ht="18" x14ac:dyDescent="0.35">
      <c r="A6" s="5">
        <v>3</v>
      </c>
      <c r="B6" s="6">
        <v>14.93</v>
      </c>
      <c r="K6" s="15" t="s">
        <v>6</v>
      </c>
      <c r="L6" s="16">
        <v>444.68</v>
      </c>
      <c r="O6" s="26">
        <v>3</v>
      </c>
      <c r="P6" s="27" t="s">
        <v>38</v>
      </c>
      <c r="Q6" s="27"/>
      <c r="R6" s="27">
        <f>Y4*(1 - (L22/L16))</f>
        <v>9.8088974205819799</v>
      </c>
      <c r="S6" s="27"/>
      <c r="T6" s="16">
        <f t="shared" si="0"/>
        <v>-2.2912061219693136E-2</v>
      </c>
    </row>
    <row r="7" spans="1:25" ht="18" customHeight="1" x14ac:dyDescent="0.25">
      <c r="A7" s="5">
        <v>4</v>
      </c>
      <c r="B7" s="6">
        <v>14.76</v>
      </c>
      <c r="K7" s="15" t="s">
        <v>8</v>
      </c>
      <c r="L7" s="16">
        <v>0.309</v>
      </c>
      <c r="O7" s="26">
        <v>4</v>
      </c>
      <c r="P7" s="27" t="s">
        <v>39</v>
      </c>
      <c r="Q7" s="27"/>
      <c r="R7" s="27">
        <f>(4*PI()^2*(L19/100))/((L6/150)*(1+ (L25/2)^2))^2</f>
        <v>9.810200237783949</v>
      </c>
      <c r="S7" s="27"/>
      <c r="T7" s="16">
        <f t="shared" si="0"/>
        <v>-3.6189248923546025E-2</v>
      </c>
    </row>
    <row r="8" spans="1:25" ht="18" customHeight="1" thickBot="1" x14ac:dyDescent="0.3">
      <c r="A8" s="5">
        <v>5</v>
      </c>
      <c r="B8" s="6">
        <v>14.97</v>
      </c>
      <c r="K8" s="19" t="s">
        <v>9</v>
      </c>
      <c r="L8" s="20">
        <f>L7/2</f>
        <v>0.1545</v>
      </c>
      <c r="O8" s="28">
        <v>5</v>
      </c>
      <c r="P8" s="29" t="s">
        <v>40</v>
      </c>
      <c r="Q8" s="29"/>
      <c r="R8" s="29">
        <f>(4*PI()^2*(L19/100))/((L6/150)*SQRT(1+((L26*L22)/L16)))^2</f>
        <v>9.8095080099420322</v>
      </c>
      <c r="S8" s="29"/>
      <c r="T8" s="30">
        <f t="shared" si="0"/>
        <v>-2.913509973320183E-2</v>
      </c>
    </row>
    <row r="9" spans="1:25" ht="18.75" thickBot="1" x14ac:dyDescent="0.4">
      <c r="A9" s="5">
        <v>6</v>
      </c>
      <c r="B9" s="6">
        <v>14.78</v>
      </c>
      <c r="K9" s="15" t="s">
        <v>10</v>
      </c>
      <c r="L9" s="16">
        <v>3.5999999999999997E-2</v>
      </c>
      <c r="O9" s="31" t="s">
        <v>35</v>
      </c>
      <c r="P9" s="32" t="s">
        <v>41</v>
      </c>
      <c r="Q9" s="32"/>
      <c r="R9" s="32">
        <f>((L19/100)*(2*PI()/(L6/150))^2)*(1+(1/2)*(SIN(L18/2))^2+(2/5)*(L14/L19)^2-(1/6)*(L21/L17)+(1+L26)*(L22/L16)+(L25/(2*PI()))^2)</f>
        <v>9.7955856210630721</v>
      </c>
      <c r="S9" s="32"/>
      <c r="T9" s="33">
        <f t="shared" si="0"/>
        <v>0.11295270507498678</v>
      </c>
    </row>
    <row r="10" spans="1:25" ht="18" x14ac:dyDescent="0.35">
      <c r="A10" s="5">
        <v>7</v>
      </c>
      <c r="B10" s="6">
        <v>14.89</v>
      </c>
      <c r="K10" s="15" t="s">
        <v>11</v>
      </c>
      <c r="L10" s="16">
        <v>0.57099999999999995</v>
      </c>
    </row>
    <row r="11" spans="1:25" ht="18" customHeight="1" x14ac:dyDescent="0.25">
      <c r="A11" s="5">
        <v>8</v>
      </c>
      <c r="B11" s="6">
        <v>14.81</v>
      </c>
      <c r="K11" s="21" t="s">
        <v>12</v>
      </c>
      <c r="L11" s="20">
        <f>L10-L9</f>
        <v>0.53499999999999992</v>
      </c>
    </row>
    <row r="12" spans="1:25" ht="18" customHeight="1" x14ac:dyDescent="0.25">
      <c r="A12" s="5">
        <v>9</v>
      </c>
      <c r="B12" s="6">
        <v>14.85</v>
      </c>
      <c r="K12" s="15" t="s">
        <v>7</v>
      </c>
      <c r="L12" s="16">
        <v>4.25</v>
      </c>
    </row>
    <row r="13" spans="1:25" ht="18" customHeight="1" x14ac:dyDescent="0.25">
      <c r="A13" s="5">
        <v>10</v>
      </c>
      <c r="B13" s="6">
        <v>14.94</v>
      </c>
      <c r="K13" s="15" t="s">
        <v>19</v>
      </c>
      <c r="L13" s="16">
        <v>212.5</v>
      </c>
    </row>
    <row r="14" spans="1:25" ht="18" customHeight="1" x14ac:dyDescent="0.25">
      <c r="A14" s="5">
        <v>11</v>
      </c>
      <c r="B14" s="6">
        <v>14.83</v>
      </c>
      <c r="K14" s="19" t="s">
        <v>13</v>
      </c>
      <c r="L14" s="20">
        <f>ROUND(((L12/SQRT(3))^2 + (L11)^2)/(2*L11), 3)</f>
        <v>5.8940000000000001</v>
      </c>
    </row>
    <row r="15" spans="1:25" ht="18" customHeight="1" x14ac:dyDescent="0.25">
      <c r="A15" s="5">
        <v>12</v>
      </c>
      <c r="B15" s="6">
        <v>14.88</v>
      </c>
      <c r="K15" s="19" t="s">
        <v>14</v>
      </c>
      <c r="L15" s="20">
        <f>ROUND((4*PI()*(L14)^3)/3, 3)</f>
        <v>857.66800000000001</v>
      </c>
    </row>
    <row r="16" spans="1:25" ht="18" customHeight="1" x14ac:dyDescent="0.35">
      <c r="A16" s="5">
        <v>13</v>
      </c>
      <c r="B16" s="6">
        <v>14.3</v>
      </c>
      <c r="K16" s="17" t="s">
        <v>24</v>
      </c>
      <c r="L16" s="16">
        <v>7.8739999999999997</v>
      </c>
    </row>
    <row r="17" spans="1:12" ht="18" customHeight="1" x14ac:dyDescent="0.35">
      <c r="A17" s="5">
        <v>14</v>
      </c>
      <c r="B17" s="6">
        <v>14.8</v>
      </c>
      <c r="K17" s="22" t="s">
        <v>21</v>
      </c>
      <c r="L17" s="20">
        <f>ROUND(L15*L16, 2)</f>
        <v>6753.28</v>
      </c>
    </row>
    <row r="18" spans="1:12" ht="18" customHeight="1" x14ac:dyDescent="0.25">
      <c r="A18" s="5">
        <v>15</v>
      </c>
      <c r="B18" s="6">
        <v>14.83</v>
      </c>
      <c r="K18" s="22" t="s">
        <v>22</v>
      </c>
      <c r="L18" s="20">
        <f>ASIN(L4/L13)</f>
        <v>9.0948861110314819E-2</v>
      </c>
    </row>
    <row r="19" spans="1:12" ht="18" customHeight="1" x14ac:dyDescent="0.35">
      <c r="A19" s="5">
        <v>16</v>
      </c>
      <c r="B19" s="6">
        <v>14.86</v>
      </c>
      <c r="K19" s="22" t="s">
        <v>20</v>
      </c>
      <c r="L19" s="20">
        <f>L13+L14</f>
        <v>218.39400000000001</v>
      </c>
    </row>
    <row r="20" spans="1:12" ht="18" customHeight="1" x14ac:dyDescent="0.35">
      <c r="A20" s="5">
        <v>17</v>
      </c>
      <c r="B20" s="6">
        <v>14.91</v>
      </c>
      <c r="K20" s="17" t="s">
        <v>23</v>
      </c>
      <c r="L20" s="16">
        <v>7.85</v>
      </c>
    </row>
    <row r="21" spans="1:12" ht="18" customHeight="1" x14ac:dyDescent="0.35">
      <c r="A21" s="5">
        <v>18</v>
      </c>
      <c r="B21" s="6">
        <v>14.73</v>
      </c>
      <c r="K21" s="22" t="s">
        <v>25</v>
      </c>
      <c r="L21" s="20">
        <f>ROUND(L20*(PI()*(L8)^2*L13), 2)</f>
        <v>125.09</v>
      </c>
    </row>
    <row r="22" spans="1:12" ht="18" customHeight="1" x14ac:dyDescent="0.35">
      <c r="A22" s="5">
        <v>19</v>
      </c>
      <c r="B22" s="6">
        <v>14.93</v>
      </c>
      <c r="K22" s="17" t="s">
        <v>26</v>
      </c>
      <c r="L22" s="16">
        <v>1.225E-3</v>
      </c>
    </row>
    <row r="23" spans="1:12" ht="18" customHeight="1" x14ac:dyDescent="0.25">
      <c r="A23" s="5">
        <v>20</v>
      </c>
      <c r="B23" s="6">
        <v>14.82</v>
      </c>
      <c r="K23" s="22" t="s">
        <v>28</v>
      </c>
      <c r="L23" s="20">
        <f>LN(L5/L4)/(-150/(L6/150))</f>
        <v>2.2766768556808105E-3</v>
      </c>
    </row>
    <row r="24" spans="1:12" ht="18" customHeight="1" x14ac:dyDescent="0.35">
      <c r="A24" s="5">
        <v>21</v>
      </c>
      <c r="B24" s="6">
        <v>14.89</v>
      </c>
      <c r="K24" s="22" t="s">
        <v>29</v>
      </c>
      <c r="L24" s="20">
        <f>L4*EXP(-L23*(L6/150))</f>
        <v>19.170177408155677</v>
      </c>
    </row>
    <row r="25" spans="1:12" ht="18" customHeight="1" x14ac:dyDescent="0.25">
      <c r="A25" s="5">
        <v>22</v>
      </c>
      <c r="B25" s="6">
        <v>14.87</v>
      </c>
      <c r="K25" s="22" t="s">
        <v>27</v>
      </c>
      <c r="L25" s="20">
        <f>LN(L4/L24)</f>
        <v>6.7492844278944156E-3</v>
      </c>
    </row>
    <row r="26" spans="1:12" ht="18" customHeight="1" x14ac:dyDescent="0.25">
      <c r="A26" s="5">
        <v>23</v>
      </c>
      <c r="B26" s="6">
        <v>14.78</v>
      </c>
      <c r="K26" s="17" t="s">
        <v>30</v>
      </c>
      <c r="L26" s="16">
        <v>0.6</v>
      </c>
    </row>
    <row r="27" spans="1:12" ht="18" customHeight="1" thickBot="1" x14ac:dyDescent="0.4">
      <c r="A27" s="5">
        <v>24</v>
      </c>
      <c r="B27" s="6">
        <v>14.9</v>
      </c>
      <c r="K27" s="23" t="s">
        <v>6</v>
      </c>
      <c r="L27" s="18">
        <v>444.68</v>
      </c>
    </row>
    <row r="28" spans="1:12" ht="18" customHeight="1" x14ac:dyDescent="0.25">
      <c r="A28" s="5">
        <v>25</v>
      </c>
      <c r="B28" s="6">
        <v>14.79</v>
      </c>
    </row>
    <row r="29" spans="1:12" ht="18" customHeight="1" x14ac:dyDescent="0.25">
      <c r="A29" s="5">
        <v>26</v>
      </c>
      <c r="B29" s="6">
        <v>14.85</v>
      </c>
    </row>
    <row r="30" spans="1:12" ht="18" customHeight="1" x14ac:dyDescent="0.25">
      <c r="A30" s="5">
        <v>27</v>
      </c>
      <c r="B30" s="6">
        <v>14.94</v>
      </c>
    </row>
    <row r="31" spans="1:12" ht="18" customHeight="1" x14ac:dyDescent="0.25">
      <c r="A31" s="5">
        <v>28</v>
      </c>
      <c r="B31" s="6">
        <v>14.78</v>
      </c>
    </row>
    <row r="32" spans="1:12" ht="18" customHeight="1" x14ac:dyDescent="0.25">
      <c r="A32" s="5">
        <v>29</v>
      </c>
      <c r="B32" s="6">
        <v>14.95</v>
      </c>
    </row>
    <row r="33" spans="1:2" ht="18" customHeight="1" thickBot="1" x14ac:dyDescent="0.3">
      <c r="A33" s="7">
        <v>30</v>
      </c>
      <c r="B33" s="8">
        <v>14.86</v>
      </c>
    </row>
  </sheetData>
  <mergeCells count="17">
    <mergeCell ref="P8:Q8"/>
    <mergeCell ref="R8:S8"/>
    <mergeCell ref="P9:Q9"/>
    <mergeCell ref="R9:S9"/>
    <mergeCell ref="O1:T2"/>
    <mergeCell ref="P5:Q5"/>
    <mergeCell ref="R5:S5"/>
    <mergeCell ref="P6:Q6"/>
    <mergeCell ref="R6:S6"/>
    <mergeCell ref="P7:Q7"/>
    <mergeCell ref="R7:S7"/>
    <mergeCell ref="A1:B2"/>
    <mergeCell ref="K1:L2"/>
    <mergeCell ref="P3:Q3"/>
    <mergeCell ref="R3:S3"/>
    <mergeCell ref="P4:Q4"/>
    <mergeCell ref="R4:S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2020-01-08T16:17:16Z</dcterms:created>
  <dcterms:modified xsi:type="dcterms:W3CDTF">2020-01-08T18:07:33Z</dcterms:modified>
</cp:coreProperties>
</file>