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rko Urbanc\Documents\FMF\Fizikalni Praktikum I\TeznoNihalo_15\"/>
    </mc:Choice>
  </mc:AlternateContent>
  <bookViews>
    <workbookView xWindow="0" yWindow="0" windowWidth="384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7" i="1" l="1"/>
  <c r="R6" i="1"/>
  <c r="E4" i="1" l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C3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4" i="1"/>
  <c r="Y4" i="1"/>
  <c r="R9" i="1"/>
  <c r="R8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4" i="1"/>
  <c r="E24" i="1" l="1"/>
  <c r="B37" i="1"/>
  <c r="C37" i="1" s="1"/>
  <c r="T7" i="1"/>
  <c r="T8" i="1"/>
  <c r="T9" i="1"/>
  <c r="R4" i="1"/>
  <c r="T4" i="1" s="1"/>
  <c r="L25" i="1"/>
  <c r="L24" i="1"/>
  <c r="L23" i="1"/>
  <c r="T6" i="1"/>
  <c r="L21" i="1"/>
  <c r="L19" i="1"/>
  <c r="L18" i="1"/>
  <c r="L17" i="1"/>
  <c r="L15" i="1"/>
  <c r="L11" i="1"/>
  <c r="L14" i="1" s="1"/>
  <c r="L8" i="1"/>
  <c r="E25" i="1" l="1"/>
  <c r="B38" i="1"/>
  <c r="C38" i="1" s="1"/>
  <c r="R5" i="1"/>
  <c r="T5" i="1" s="1"/>
  <c r="E26" i="1" l="1"/>
  <c r="B39" i="1"/>
  <c r="C39" i="1" s="1"/>
  <c r="E27" i="1" l="1"/>
  <c r="B40" i="1"/>
  <c r="C40" i="1" s="1"/>
  <c r="E28" i="1" l="1"/>
  <c r="B41" i="1"/>
  <c r="C41" i="1" s="1"/>
  <c r="E29" i="1" l="1"/>
  <c r="B42" i="1"/>
  <c r="C42" i="1" s="1"/>
  <c r="E30" i="1" l="1"/>
  <c r="B43" i="1"/>
  <c r="C43" i="1" s="1"/>
  <c r="E31" i="1" l="1"/>
  <c r="B44" i="1"/>
  <c r="C44" i="1" s="1"/>
  <c r="E32" i="1" l="1"/>
  <c r="B45" i="1"/>
  <c r="C45" i="1" s="1"/>
  <c r="E33" i="1" l="1"/>
  <c r="B47" i="1" s="1"/>
  <c r="C47" i="1" s="1"/>
  <c r="B46" i="1"/>
  <c r="C46" i="1" s="1"/>
  <c r="C48" i="1" l="1"/>
  <c r="D46" i="1" s="1"/>
  <c r="D37" i="1" l="1"/>
  <c r="D38" i="1"/>
  <c r="D39" i="1"/>
  <c r="D40" i="1"/>
  <c r="D41" i="1"/>
  <c r="D42" i="1"/>
  <c r="D43" i="1"/>
  <c r="D44" i="1"/>
  <c r="D45" i="1"/>
  <c r="D47" i="1"/>
</calcChain>
</file>

<file path=xl/sharedStrings.xml><?xml version="1.0" encoding="utf-8"?>
<sst xmlns="http://schemas.openxmlformats.org/spreadsheetml/2006/main" count="92" uniqueCount="90">
  <si>
    <t>N</t>
  </si>
  <si>
    <t>t[s]</t>
  </si>
  <si>
    <t>Dodatni podatki</t>
  </si>
  <si>
    <t>Mirovna lega [cm]</t>
  </si>
  <si>
    <r>
      <t>A</t>
    </r>
    <r>
      <rPr>
        <vertAlign val="subscript"/>
        <sz val="11"/>
        <color theme="1"/>
        <rFont val="Calibri"/>
        <family val="2"/>
        <scheme val="minor"/>
      </rPr>
      <t xml:space="preserve">0 </t>
    </r>
    <r>
      <rPr>
        <sz val="11"/>
        <color theme="1"/>
        <rFont val="Calibri"/>
        <family val="2"/>
        <scheme val="minor"/>
      </rPr>
      <t>[cm]</t>
    </r>
  </si>
  <si>
    <r>
      <t>A</t>
    </r>
    <r>
      <rPr>
        <vertAlign val="subscript"/>
        <sz val="11"/>
        <color theme="1"/>
        <rFont val="Calibri"/>
        <family val="2"/>
        <scheme val="minor"/>
      </rPr>
      <t>150</t>
    </r>
    <r>
      <rPr>
        <sz val="11"/>
        <color theme="1"/>
        <rFont val="Calibri"/>
        <family val="2"/>
        <scheme val="minor"/>
      </rPr>
      <t xml:space="preserve"> [cm]</t>
    </r>
  </si>
  <si>
    <r>
      <t>t</t>
    </r>
    <r>
      <rPr>
        <vertAlign val="subscript"/>
        <sz val="11"/>
        <color theme="1"/>
        <rFont val="Calibri"/>
        <family val="2"/>
        <scheme val="minor"/>
      </rPr>
      <t>150</t>
    </r>
    <r>
      <rPr>
        <sz val="11"/>
        <color theme="1"/>
        <rFont val="Calibri"/>
        <family val="2"/>
        <scheme val="minor"/>
      </rPr>
      <t xml:space="preserve"> [s]</t>
    </r>
  </si>
  <si>
    <t>a [cm]</t>
  </si>
  <si>
    <t>d [cm]</t>
  </si>
  <si>
    <t>r [cm]</t>
  </si>
  <si>
    <r>
      <t>h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[cm]</t>
    </r>
  </si>
  <si>
    <r>
      <t>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[cm]</t>
    </r>
  </si>
  <si>
    <t>Δh [cm]</t>
  </si>
  <si>
    <t>R [cm]</t>
  </si>
  <si>
    <r>
      <t>V [cm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]</t>
    </r>
  </si>
  <si>
    <t>Vmesni casi na 5 nihajev</t>
  </si>
  <si>
    <t>Popravki</t>
  </si>
  <si>
    <t>X</t>
  </si>
  <si>
    <t xml:space="preserve">g </t>
  </si>
  <si>
    <t>l [cm]</t>
  </si>
  <si>
    <r>
      <t>l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[cm]</t>
    </r>
  </si>
  <si>
    <r>
      <t>m</t>
    </r>
    <r>
      <rPr>
        <vertAlign val="subscript"/>
        <sz val="11"/>
        <color theme="1"/>
        <rFont val="Calibri"/>
        <family val="2"/>
        <scheme val="minor"/>
      </rPr>
      <t>k</t>
    </r>
    <r>
      <rPr>
        <sz val="11"/>
        <color theme="1"/>
        <rFont val="Calibri"/>
        <family val="2"/>
        <scheme val="minor"/>
      </rPr>
      <t xml:space="preserve"> [g]</t>
    </r>
  </si>
  <si>
    <t>α [rad]</t>
  </si>
  <si>
    <r>
      <rPr>
        <sz val="11"/>
        <color theme="1"/>
        <rFont val="Calibri"/>
        <family val="2"/>
        <scheme val="minor"/>
      </rPr>
      <t>ρ</t>
    </r>
    <r>
      <rPr>
        <vertAlign val="subscript"/>
        <sz val="11"/>
        <color theme="1"/>
        <rFont val="Calibri"/>
        <family val="2"/>
        <scheme val="minor"/>
      </rPr>
      <t xml:space="preserve">jeklo </t>
    </r>
    <r>
      <rPr>
        <sz val="11"/>
        <color theme="1"/>
        <rFont val="Calibri"/>
        <family val="2"/>
        <scheme val="minor"/>
      </rPr>
      <t>[g/cm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]</t>
    </r>
  </si>
  <si>
    <r>
      <t>ρ</t>
    </r>
    <r>
      <rPr>
        <vertAlign val="subscript"/>
        <sz val="11"/>
        <color theme="1"/>
        <rFont val="Calibri"/>
        <family val="2"/>
        <scheme val="minor"/>
      </rPr>
      <t>Fe</t>
    </r>
    <r>
      <rPr>
        <sz val="11"/>
        <color theme="1"/>
        <rFont val="Calibri"/>
        <family val="2"/>
        <scheme val="minor"/>
      </rPr>
      <t xml:space="preserve"> [g/cm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]</t>
    </r>
  </si>
  <si>
    <r>
      <t>m</t>
    </r>
    <r>
      <rPr>
        <vertAlign val="subscript"/>
        <sz val="11"/>
        <color theme="1"/>
        <rFont val="Calibri"/>
        <family val="2"/>
        <scheme val="minor"/>
      </rPr>
      <t>z</t>
    </r>
    <r>
      <rPr>
        <sz val="11"/>
        <color theme="1"/>
        <rFont val="Calibri"/>
        <family val="2"/>
        <scheme val="minor"/>
      </rPr>
      <t xml:space="preserve"> [g]</t>
    </r>
  </si>
  <si>
    <r>
      <rPr>
        <sz val="11"/>
        <color theme="1"/>
        <rFont val="Calibri"/>
        <family val="2"/>
        <scheme val="minor"/>
      </rPr>
      <t>ρ</t>
    </r>
    <r>
      <rPr>
        <vertAlign val="subscript"/>
        <sz val="11"/>
        <color theme="1"/>
        <rFont val="Calibri"/>
        <family val="2"/>
        <scheme val="minor"/>
      </rPr>
      <t>zrak</t>
    </r>
    <r>
      <rPr>
        <sz val="11"/>
        <color theme="1"/>
        <rFont val="Calibri"/>
        <family val="2"/>
        <scheme val="minor"/>
      </rPr>
      <t xml:space="preserve"> [g/cm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]</t>
    </r>
  </si>
  <si>
    <t>Λ</t>
  </si>
  <si>
    <t>β</t>
  </si>
  <si>
    <r>
      <t>A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[cm]</t>
    </r>
  </si>
  <si>
    <t xml:space="preserve">k </t>
  </si>
  <si>
    <t>Popravek</t>
  </si>
  <si>
    <t>actual</t>
  </si>
  <si>
    <t>%</t>
  </si>
  <si>
    <r>
      <t>g [m/s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]</t>
    </r>
  </si>
  <si>
    <t>All</t>
  </si>
  <si>
    <t>Natancnejsa formula</t>
  </si>
  <si>
    <t>Ne matematicno nihalo</t>
  </si>
  <si>
    <t>Vzgon zraka</t>
  </si>
  <si>
    <t>Dusenje</t>
  </si>
  <si>
    <t>Nihanje zraka</t>
  </si>
  <si>
    <t>Vse</t>
  </si>
  <si>
    <r>
      <t>t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[s]</t>
    </r>
  </si>
  <si>
    <t>Average=</t>
  </si>
  <si>
    <r>
      <t>t</t>
    </r>
    <r>
      <rPr>
        <b/>
        <vertAlign val="subscript"/>
        <sz val="11"/>
        <color theme="1"/>
        <rFont val="Calibri"/>
        <family val="2"/>
        <scheme val="minor"/>
      </rPr>
      <t>0</t>
    </r>
    <r>
      <rPr>
        <b/>
        <sz val="11"/>
        <color theme="1"/>
        <rFont val="Calibri"/>
        <family val="2"/>
        <scheme val="minor"/>
      </rPr>
      <t xml:space="preserve"> [s]</t>
    </r>
  </si>
  <si>
    <r>
      <t>Δt</t>
    </r>
    <r>
      <rPr>
        <b/>
        <vertAlign val="subscript"/>
        <sz val="11"/>
        <color theme="1"/>
        <rFont val="Calibri"/>
        <family val="2"/>
      </rPr>
      <t>0</t>
    </r>
    <r>
      <rPr>
        <b/>
        <sz val="11"/>
        <color theme="1"/>
        <rFont val="Calibri"/>
        <family val="2"/>
      </rPr>
      <t xml:space="preserve"> [s]</t>
    </r>
  </si>
  <si>
    <t>±0.01</t>
  </si>
  <si>
    <t>t</t>
  </si>
  <si>
    <r>
      <t>t</t>
    </r>
    <r>
      <rPr>
        <vertAlign val="subscript"/>
        <sz val="11"/>
        <color theme="1"/>
        <rFont val="Calibri"/>
        <family val="2"/>
        <scheme val="minor"/>
      </rPr>
      <t>5</t>
    </r>
  </si>
  <si>
    <r>
      <t>t</t>
    </r>
    <r>
      <rPr>
        <vertAlign val="subscript"/>
        <sz val="11"/>
        <color theme="1"/>
        <rFont val="Calibri"/>
        <family val="2"/>
        <scheme val="minor"/>
      </rPr>
      <t>10</t>
    </r>
  </si>
  <si>
    <r>
      <t>t</t>
    </r>
    <r>
      <rPr>
        <vertAlign val="subscript"/>
        <sz val="11"/>
        <color theme="1"/>
        <rFont val="Calibri"/>
        <family val="2"/>
        <scheme val="minor"/>
      </rPr>
      <t>15</t>
    </r>
  </si>
  <si>
    <r>
      <t>t</t>
    </r>
    <r>
      <rPr>
        <vertAlign val="subscript"/>
        <sz val="11"/>
        <color theme="1"/>
        <rFont val="Calibri"/>
        <family val="2"/>
        <scheme val="minor"/>
      </rPr>
      <t>20</t>
    </r>
  </si>
  <si>
    <r>
      <t>t</t>
    </r>
    <r>
      <rPr>
        <vertAlign val="subscript"/>
        <sz val="11"/>
        <color theme="1"/>
        <rFont val="Calibri"/>
        <family val="2"/>
        <scheme val="minor"/>
      </rPr>
      <t>25</t>
    </r>
  </si>
  <si>
    <r>
      <t>t</t>
    </r>
    <r>
      <rPr>
        <vertAlign val="subscript"/>
        <sz val="11"/>
        <color theme="1"/>
        <rFont val="Calibri"/>
        <family val="2"/>
        <scheme val="minor"/>
      </rPr>
      <t>30</t>
    </r>
  </si>
  <si>
    <r>
      <t>t</t>
    </r>
    <r>
      <rPr>
        <vertAlign val="subscript"/>
        <sz val="11"/>
        <color theme="1"/>
        <rFont val="Calibri"/>
        <family val="2"/>
        <scheme val="minor"/>
      </rPr>
      <t>35</t>
    </r>
  </si>
  <si>
    <r>
      <t>t</t>
    </r>
    <r>
      <rPr>
        <vertAlign val="subscript"/>
        <sz val="11"/>
        <color theme="1"/>
        <rFont val="Calibri"/>
        <family val="2"/>
        <scheme val="minor"/>
      </rPr>
      <t>40</t>
    </r>
  </si>
  <si>
    <r>
      <t>t</t>
    </r>
    <r>
      <rPr>
        <vertAlign val="subscript"/>
        <sz val="11"/>
        <color theme="1"/>
        <rFont val="Calibri"/>
        <family val="2"/>
        <scheme val="minor"/>
      </rPr>
      <t>45</t>
    </r>
  </si>
  <si>
    <r>
      <t>t</t>
    </r>
    <r>
      <rPr>
        <vertAlign val="subscript"/>
        <sz val="11"/>
        <color theme="1"/>
        <rFont val="Calibri"/>
        <family val="2"/>
        <scheme val="minor"/>
      </rPr>
      <t>50</t>
    </r>
  </si>
  <si>
    <r>
      <t>t</t>
    </r>
    <r>
      <rPr>
        <vertAlign val="subscript"/>
        <sz val="11"/>
        <color theme="1"/>
        <rFont val="Calibri"/>
        <family val="2"/>
        <scheme val="minor"/>
      </rPr>
      <t>55</t>
    </r>
  </si>
  <si>
    <r>
      <t>t</t>
    </r>
    <r>
      <rPr>
        <vertAlign val="subscript"/>
        <sz val="11"/>
        <color theme="1"/>
        <rFont val="Calibri"/>
        <family val="2"/>
        <scheme val="minor"/>
      </rPr>
      <t>60</t>
    </r>
  </si>
  <si>
    <r>
      <t>t</t>
    </r>
    <r>
      <rPr>
        <vertAlign val="subscript"/>
        <sz val="11"/>
        <color theme="1"/>
        <rFont val="Calibri"/>
        <family val="2"/>
        <scheme val="minor"/>
      </rPr>
      <t>65</t>
    </r>
  </si>
  <si>
    <r>
      <t>t</t>
    </r>
    <r>
      <rPr>
        <vertAlign val="subscript"/>
        <sz val="11"/>
        <color theme="1"/>
        <rFont val="Calibri"/>
        <family val="2"/>
        <scheme val="minor"/>
      </rPr>
      <t>70</t>
    </r>
  </si>
  <si>
    <r>
      <t>t</t>
    </r>
    <r>
      <rPr>
        <vertAlign val="subscript"/>
        <sz val="11"/>
        <color theme="1"/>
        <rFont val="Calibri"/>
        <family val="2"/>
        <scheme val="minor"/>
      </rPr>
      <t>75</t>
    </r>
  </si>
  <si>
    <r>
      <t>t</t>
    </r>
    <r>
      <rPr>
        <vertAlign val="subscript"/>
        <sz val="11"/>
        <color theme="1"/>
        <rFont val="Calibri"/>
        <family val="2"/>
        <scheme val="minor"/>
      </rPr>
      <t>80</t>
    </r>
  </si>
  <si>
    <r>
      <t>t</t>
    </r>
    <r>
      <rPr>
        <vertAlign val="subscript"/>
        <sz val="11"/>
        <color theme="1"/>
        <rFont val="Calibri"/>
        <family val="2"/>
        <scheme val="minor"/>
      </rPr>
      <t>85</t>
    </r>
  </si>
  <si>
    <r>
      <t>t</t>
    </r>
    <r>
      <rPr>
        <vertAlign val="subscript"/>
        <sz val="11"/>
        <color theme="1"/>
        <rFont val="Calibri"/>
        <family val="2"/>
        <scheme val="minor"/>
      </rPr>
      <t>90</t>
    </r>
  </si>
  <si>
    <r>
      <t>t</t>
    </r>
    <r>
      <rPr>
        <vertAlign val="subscript"/>
        <sz val="11"/>
        <color theme="1"/>
        <rFont val="Calibri"/>
        <family val="2"/>
        <scheme val="minor"/>
      </rPr>
      <t>95</t>
    </r>
  </si>
  <si>
    <r>
      <t>t</t>
    </r>
    <r>
      <rPr>
        <vertAlign val="subscript"/>
        <sz val="11"/>
        <color theme="1"/>
        <rFont val="Calibri"/>
        <family val="2"/>
        <scheme val="minor"/>
      </rPr>
      <t>100</t>
    </r>
  </si>
  <si>
    <r>
      <t>t</t>
    </r>
    <r>
      <rPr>
        <vertAlign val="subscript"/>
        <sz val="11"/>
        <color theme="1"/>
        <rFont val="Calibri"/>
        <family val="2"/>
        <scheme val="minor"/>
      </rPr>
      <t>105</t>
    </r>
  </si>
  <si>
    <r>
      <t>t</t>
    </r>
    <r>
      <rPr>
        <vertAlign val="subscript"/>
        <sz val="11"/>
        <color theme="1"/>
        <rFont val="Calibri"/>
        <family val="2"/>
        <scheme val="minor"/>
      </rPr>
      <t>110</t>
    </r>
  </si>
  <si>
    <r>
      <t>t</t>
    </r>
    <r>
      <rPr>
        <vertAlign val="subscript"/>
        <sz val="11"/>
        <color theme="1"/>
        <rFont val="Calibri"/>
        <family val="2"/>
        <scheme val="minor"/>
      </rPr>
      <t>115</t>
    </r>
  </si>
  <si>
    <r>
      <t>t</t>
    </r>
    <r>
      <rPr>
        <vertAlign val="subscript"/>
        <sz val="11"/>
        <color theme="1"/>
        <rFont val="Calibri"/>
        <family val="2"/>
        <scheme val="minor"/>
      </rPr>
      <t>120</t>
    </r>
  </si>
  <si>
    <r>
      <t>t</t>
    </r>
    <r>
      <rPr>
        <vertAlign val="subscript"/>
        <sz val="11"/>
        <color theme="1"/>
        <rFont val="Calibri"/>
        <family val="2"/>
        <scheme val="minor"/>
      </rPr>
      <t>125</t>
    </r>
  </si>
  <si>
    <r>
      <t>t</t>
    </r>
    <r>
      <rPr>
        <vertAlign val="subscript"/>
        <sz val="11"/>
        <color theme="1"/>
        <rFont val="Calibri"/>
        <family val="2"/>
        <scheme val="minor"/>
      </rPr>
      <t>130</t>
    </r>
  </si>
  <si>
    <r>
      <t>t</t>
    </r>
    <r>
      <rPr>
        <vertAlign val="subscript"/>
        <sz val="11"/>
        <color theme="1"/>
        <rFont val="Calibri"/>
        <family val="2"/>
        <scheme val="minor"/>
      </rPr>
      <t>135</t>
    </r>
  </si>
  <si>
    <r>
      <t>t</t>
    </r>
    <r>
      <rPr>
        <vertAlign val="subscript"/>
        <sz val="11"/>
        <color theme="1"/>
        <rFont val="Calibri"/>
        <family val="2"/>
        <scheme val="minor"/>
      </rPr>
      <t>140</t>
    </r>
  </si>
  <si>
    <r>
      <t>t</t>
    </r>
    <r>
      <rPr>
        <vertAlign val="subscript"/>
        <sz val="11"/>
        <color theme="1"/>
        <rFont val="Calibri"/>
        <family val="2"/>
        <scheme val="minor"/>
      </rPr>
      <t>145</t>
    </r>
  </si>
  <si>
    <r>
      <t>t</t>
    </r>
    <r>
      <rPr>
        <vertAlign val="subscript"/>
        <sz val="11"/>
        <color theme="1"/>
        <rFont val="Calibri"/>
        <family val="2"/>
        <scheme val="minor"/>
      </rPr>
      <t>150</t>
    </r>
  </si>
  <si>
    <r>
      <t>t</t>
    </r>
    <r>
      <rPr>
        <vertAlign val="subscript"/>
        <sz val="11"/>
        <color theme="1"/>
        <rFont val="Calibri"/>
        <family val="2"/>
        <scheme val="minor"/>
      </rPr>
      <t>100</t>
    </r>
    <r>
      <rPr>
        <sz val="11"/>
        <color theme="1"/>
        <rFont val="Calibri"/>
        <family val="2"/>
        <scheme val="minor"/>
      </rPr>
      <t xml:space="preserve"> - t</t>
    </r>
    <r>
      <rPr>
        <vertAlign val="subscript"/>
        <sz val="11"/>
        <color theme="1"/>
        <rFont val="Calibri"/>
        <family val="2"/>
        <scheme val="minor"/>
      </rPr>
      <t>0</t>
    </r>
  </si>
  <si>
    <r>
      <t>t</t>
    </r>
    <r>
      <rPr>
        <vertAlign val="subscript"/>
        <sz val="11"/>
        <color theme="1"/>
        <rFont val="Calibri"/>
        <family val="2"/>
        <scheme val="minor"/>
      </rPr>
      <t>105</t>
    </r>
    <r>
      <rPr>
        <sz val="11"/>
        <color theme="1"/>
        <rFont val="Calibri"/>
        <family val="2"/>
        <scheme val="minor"/>
      </rPr>
      <t xml:space="preserve"> - t</t>
    </r>
    <r>
      <rPr>
        <vertAlign val="subscript"/>
        <sz val="11"/>
        <color theme="1"/>
        <rFont val="Calibri"/>
        <family val="2"/>
        <scheme val="minor"/>
      </rPr>
      <t>5</t>
    </r>
  </si>
  <si>
    <r>
      <t>t</t>
    </r>
    <r>
      <rPr>
        <vertAlign val="subscript"/>
        <sz val="11"/>
        <color theme="1"/>
        <rFont val="Calibri"/>
        <family val="2"/>
        <scheme val="minor"/>
      </rPr>
      <t>110</t>
    </r>
    <r>
      <rPr>
        <sz val="11"/>
        <color theme="1"/>
        <rFont val="Calibri"/>
        <family val="2"/>
        <scheme val="minor"/>
      </rPr>
      <t xml:space="preserve"> - t</t>
    </r>
    <r>
      <rPr>
        <vertAlign val="subscript"/>
        <sz val="11"/>
        <color theme="1"/>
        <rFont val="Calibri"/>
        <family val="2"/>
        <scheme val="minor"/>
      </rPr>
      <t>10</t>
    </r>
  </si>
  <si>
    <r>
      <t>t</t>
    </r>
    <r>
      <rPr>
        <vertAlign val="subscript"/>
        <sz val="11"/>
        <color theme="1"/>
        <rFont val="Calibri"/>
        <family val="2"/>
        <scheme val="minor"/>
      </rPr>
      <t>115</t>
    </r>
    <r>
      <rPr>
        <sz val="11"/>
        <color theme="1"/>
        <rFont val="Calibri"/>
        <family val="2"/>
        <scheme val="minor"/>
      </rPr>
      <t xml:space="preserve"> - t</t>
    </r>
    <r>
      <rPr>
        <vertAlign val="subscript"/>
        <sz val="11"/>
        <color theme="1"/>
        <rFont val="Calibri"/>
        <family val="2"/>
        <scheme val="minor"/>
      </rPr>
      <t>15</t>
    </r>
  </si>
  <si>
    <r>
      <t>t</t>
    </r>
    <r>
      <rPr>
        <vertAlign val="subscript"/>
        <sz val="11"/>
        <color theme="1"/>
        <rFont val="Calibri"/>
        <family val="2"/>
        <scheme val="minor"/>
      </rPr>
      <t>120</t>
    </r>
    <r>
      <rPr>
        <sz val="11"/>
        <color theme="1"/>
        <rFont val="Calibri"/>
        <family val="2"/>
        <scheme val="minor"/>
      </rPr>
      <t xml:space="preserve"> - t</t>
    </r>
    <r>
      <rPr>
        <vertAlign val="subscript"/>
        <sz val="11"/>
        <color theme="1"/>
        <rFont val="Calibri"/>
        <family val="2"/>
        <scheme val="minor"/>
      </rPr>
      <t>20</t>
    </r>
  </si>
  <si>
    <r>
      <t>t</t>
    </r>
    <r>
      <rPr>
        <vertAlign val="subscript"/>
        <sz val="11"/>
        <color theme="1"/>
        <rFont val="Calibri"/>
        <family val="2"/>
        <scheme val="minor"/>
      </rPr>
      <t>125</t>
    </r>
    <r>
      <rPr>
        <sz val="11"/>
        <color theme="1"/>
        <rFont val="Calibri"/>
        <family val="2"/>
        <scheme val="minor"/>
      </rPr>
      <t xml:space="preserve"> - t</t>
    </r>
    <r>
      <rPr>
        <vertAlign val="subscript"/>
        <sz val="11"/>
        <color theme="1"/>
        <rFont val="Calibri"/>
        <family val="2"/>
        <scheme val="minor"/>
      </rPr>
      <t>25</t>
    </r>
  </si>
  <si>
    <r>
      <t>t</t>
    </r>
    <r>
      <rPr>
        <vertAlign val="subscript"/>
        <sz val="11"/>
        <color theme="1"/>
        <rFont val="Calibri"/>
        <family val="2"/>
        <scheme val="minor"/>
      </rPr>
      <t>130</t>
    </r>
    <r>
      <rPr>
        <sz val="11"/>
        <color theme="1"/>
        <rFont val="Calibri"/>
        <family val="2"/>
        <scheme val="minor"/>
      </rPr>
      <t xml:space="preserve"> - t</t>
    </r>
    <r>
      <rPr>
        <vertAlign val="subscript"/>
        <sz val="11"/>
        <color theme="1"/>
        <rFont val="Calibri"/>
        <family val="2"/>
        <scheme val="minor"/>
      </rPr>
      <t>30</t>
    </r>
  </si>
  <si>
    <r>
      <t>t</t>
    </r>
    <r>
      <rPr>
        <vertAlign val="subscript"/>
        <sz val="11"/>
        <color theme="1"/>
        <rFont val="Calibri"/>
        <family val="2"/>
        <scheme val="minor"/>
      </rPr>
      <t>135</t>
    </r>
    <r>
      <rPr>
        <sz val="11"/>
        <color theme="1"/>
        <rFont val="Calibri"/>
        <family val="2"/>
        <scheme val="minor"/>
      </rPr>
      <t xml:space="preserve"> - t</t>
    </r>
    <r>
      <rPr>
        <vertAlign val="subscript"/>
        <sz val="11"/>
        <color theme="1"/>
        <rFont val="Calibri"/>
        <family val="2"/>
        <scheme val="minor"/>
      </rPr>
      <t>35</t>
    </r>
  </si>
  <si>
    <r>
      <t>t</t>
    </r>
    <r>
      <rPr>
        <vertAlign val="subscript"/>
        <sz val="11"/>
        <color theme="1"/>
        <rFont val="Calibri"/>
        <family val="2"/>
        <scheme val="minor"/>
      </rPr>
      <t>140</t>
    </r>
    <r>
      <rPr>
        <sz val="11"/>
        <color theme="1"/>
        <rFont val="Calibri"/>
        <family val="2"/>
        <scheme val="minor"/>
      </rPr>
      <t xml:space="preserve"> - t</t>
    </r>
    <r>
      <rPr>
        <vertAlign val="subscript"/>
        <sz val="11"/>
        <color theme="1"/>
        <rFont val="Calibri"/>
        <family val="2"/>
        <scheme val="minor"/>
      </rPr>
      <t>40</t>
    </r>
  </si>
  <si>
    <r>
      <t>t</t>
    </r>
    <r>
      <rPr>
        <vertAlign val="subscript"/>
        <sz val="11"/>
        <color theme="1"/>
        <rFont val="Calibri"/>
        <family val="2"/>
        <scheme val="minor"/>
      </rPr>
      <t>145</t>
    </r>
    <r>
      <rPr>
        <sz val="11"/>
        <color theme="1"/>
        <rFont val="Calibri"/>
        <family val="2"/>
        <scheme val="minor"/>
      </rPr>
      <t xml:space="preserve"> - t</t>
    </r>
    <r>
      <rPr>
        <vertAlign val="subscript"/>
        <sz val="11"/>
        <color theme="1"/>
        <rFont val="Calibri"/>
        <family val="2"/>
        <scheme val="minor"/>
      </rPr>
      <t>45</t>
    </r>
  </si>
  <si>
    <r>
      <t>t</t>
    </r>
    <r>
      <rPr>
        <vertAlign val="subscript"/>
        <sz val="11"/>
        <color theme="1"/>
        <rFont val="Calibri"/>
        <family val="2"/>
        <scheme val="minor"/>
      </rPr>
      <t>150</t>
    </r>
    <r>
      <rPr>
        <sz val="11"/>
        <color theme="1"/>
        <rFont val="Calibri"/>
        <family val="2"/>
        <scheme val="minor"/>
      </rPr>
      <t xml:space="preserve"> - t</t>
    </r>
    <r>
      <rPr>
        <vertAlign val="subscript"/>
        <sz val="11"/>
        <color theme="1"/>
        <rFont val="Calibri"/>
        <family val="2"/>
        <scheme val="minor"/>
      </rPr>
      <t>50</t>
    </r>
  </si>
  <si>
    <t>± 0.0009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</si>
</sst>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vertAlign val="superscript"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vertAlign val="subscript"/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CEFD4"/>
        <bgColor indexed="64"/>
      </patternFill>
    </fill>
    <fill>
      <patternFill patternType="solid">
        <fgColor theme="9" tint="0.59999389629810485"/>
        <bgColor indexed="64"/>
      </patternFill>
    </fill>
  </fills>
  <borders count="2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2" xfId="0" applyFill="1" applyBorder="1"/>
    <xf numFmtId="0" fontId="0" fillId="0" borderId="3" xfId="0" applyBorder="1"/>
    <xf numFmtId="0" fontId="0" fillId="0" borderId="4" xfId="0" applyFill="1" applyBorder="1"/>
    <xf numFmtId="0" fontId="0" fillId="0" borderId="5" xfId="0" applyBorder="1"/>
    <xf numFmtId="0" fontId="0" fillId="0" borderId="4" xfId="0" applyFont="1" applyFill="1" applyBorder="1"/>
    <xf numFmtId="0" fontId="0" fillId="0" borderId="7" xfId="0" applyBorder="1"/>
    <xf numFmtId="0" fontId="0" fillId="3" borderId="4" xfId="0" applyFill="1" applyBorder="1"/>
    <xf numFmtId="0" fontId="0" fillId="3" borderId="5" xfId="0" applyFill="1" applyBorder="1"/>
    <xf numFmtId="0" fontId="3" fillId="3" borderId="4" xfId="0" applyFont="1" applyFill="1" applyBorder="1"/>
    <xf numFmtId="0" fontId="0" fillId="3" borderId="4" xfId="0" applyFont="1" applyFill="1" applyBorder="1"/>
    <xf numFmtId="0" fontId="0" fillId="0" borderId="6" xfId="0" applyFill="1" applyBorder="1"/>
    <xf numFmtId="0" fontId="0" fillId="0" borderId="2" xfId="0" applyBorder="1"/>
    <xf numFmtId="0" fontId="0" fillId="0" borderId="4" xfId="0" applyBorder="1"/>
    <xf numFmtId="0" fontId="0" fillId="0" borderId="12" xfId="0" applyBorder="1"/>
    <xf numFmtId="0" fontId="0" fillId="0" borderId="13" xfId="0" applyBorder="1"/>
    <xf numFmtId="0" fontId="0" fillId="4" borderId="17" xfId="0" applyFill="1" applyBorder="1" applyAlignment="1">
      <alignment horizontal="right"/>
    </xf>
    <xf numFmtId="0" fontId="0" fillId="4" borderId="19" xfId="0" applyFill="1" applyBorder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/>
    <xf numFmtId="0" fontId="7" fillId="2" borderId="1" xfId="0" applyFont="1" applyFill="1" applyBorder="1"/>
    <xf numFmtId="2" fontId="0" fillId="0" borderId="14" xfId="0" applyNumberFormat="1" applyBorder="1"/>
    <xf numFmtId="0" fontId="0" fillId="0" borderId="14" xfId="0" applyBorder="1"/>
    <xf numFmtId="2" fontId="0" fillId="0" borderId="15" xfId="0" applyNumberFormat="1" applyBorder="1"/>
    <xf numFmtId="0" fontId="0" fillId="0" borderId="15" xfId="0" applyBorder="1"/>
    <xf numFmtId="2" fontId="0" fillId="0" borderId="20" xfId="0" applyNumberFormat="1" applyBorder="1"/>
    <xf numFmtId="0" fontId="0" fillId="0" borderId="20" xfId="0" applyBorder="1"/>
    <xf numFmtId="0" fontId="0" fillId="0" borderId="21" xfId="0" applyFill="1" applyBorder="1"/>
    <xf numFmtId="0" fontId="0" fillId="0" borderId="2" xfId="0" applyFont="1" applyBorder="1"/>
    <xf numFmtId="2" fontId="0" fillId="0" borderId="14" xfId="0" applyNumberFormat="1" applyFont="1" applyBorder="1"/>
    <xf numFmtId="0" fontId="0" fillId="0" borderId="4" xfId="0" applyFont="1" applyBorder="1"/>
    <xf numFmtId="2" fontId="0" fillId="0" borderId="15" xfId="0" applyNumberFormat="1" applyFont="1" applyBorder="1"/>
    <xf numFmtId="0" fontId="0" fillId="0" borderId="6" xfId="0" applyFont="1" applyBorder="1"/>
    <xf numFmtId="2" fontId="0" fillId="0" borderId="20" xfId="0" applyNumberFormat="1" applyFont="1" applyBorder="1"/>
    <xf numFmtId="0" fontId="0" fillId="0" borderId="21" xfId="0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20" xfId="0" applyFont="1" applyBorder="1"/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4" borderId="18" xfId="0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CEFD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8"/>
  <sheetViews>
    <sheetView tabSelected="1" topLeftCell="A4" workbookViewId="0">
      <selection activeCell="R8" sqref="R8:S8"/>
    </sheetView>
  </sheetViews>
  <sheetFormatPr defaultRowHeight="15" x14ac:dyDescent="0.25"/>
  <cols>
    <col min="2" max="2" width="14.28515625" customWidth="1"/>
    <col min="4" max="4" width="12" customWidth="1"/>
    <col min="6" max="6" width="9.140625" customWidth="1"/>
    <col min="9" max="9" width="9.140625" customWidth="1"/>
    <col min="11" max="11" width="18.5703125" customWidth="1"/>
    <col min="12" max="12" width="14.28515625" customWidth="1"/>
    <col min="17" max="17" width="14.28515625" customWidth="1"/>
    <col min="25" max="25" width="9.28515625" customWidth="1"/>
  </cols>
  <sheetData>
    <row r="1" spans="1:25" ht="15.75" thickBot="1" x14ac:dyDescent="0.3">
      <c r="A1" s="46" t="s">
        <v>15</v>
      </c>
      <c r="B1" s="46"/>
      <c r="C1" s="46"/>
      <c r="D1" s="46"/>
      <c r="E1" s="46"/>
      <c r="F1" s="46"/>
      <c r="K1" s="42" t="s">
        <v>2</v>
      </c>
      <c r="L1" s="43"/>
      <c r="O1" s="46" t="s">
        <v>16</v>
      </c>
      <c r="P1" s="46"/>
      <c r="Q1" s="46"/>
      <c r="R1" s="46"/>
      <c r="S1" s="46"/>
      <c r="T1" s="46"/>
    </row>
    <row r="2" spans="1:25" ht="15.75" thickBot="1" x14ac:dyDescent="0.3">
      <c r="A2" s="46"/>
      <c r="B2" s="46"/>
      <c r="C2" s="46"/>
      <c r="D2" s="46"/>
      <c r="E2" s="46"/>
      <c r="F2" s="46"/>
      <c r="K2" s="44"/>
      <c r="L2" s="45"/>
      <c r="O2" s="46"/>
      <c r="P2" s="46"/>
      <c r="Q2" s="46"/>
      <c r="R2" s="46"/>
      <c r="S2" s="46"/>
      <c r="T2" s="46"/>
    </row>
    <row r="3" spans="1:25" ht="18" customHeight="1" thickBot="1" x14ac:dyDescent="0.4">
      <c r="A3" s="22" t="s">
        <v>0</v>
      </c>
      <c r="B3" s="22" t="s">
        <v>1</v>
      </c>
      <c r="C3" s="23" t="s">
        <v>44</v>
      </c>
      <c r="D3" s="24" t="s">
        <v>45</v>
      </c>
      <c r="E3" s="51"/>
      <c r="F3" s="51"/>
      <c r="K3" s="5" t="s">
        <v>3</v>
      </c>
      <c r="L3" s="6">
        <v>10.1</v>
      </c>
      <c r="O3" s="1" t="s">
        <v>17</v>
      </c>
      <c r="P3" s="46" t="s">
        <v>31</v>
      </c>
      <c r="Q3" s="46"/>
      <c r="R3" s="46" t="s">
        <v>34</v>
      </c>
      <c r="S3" s="46"/>
      <c r="T3" s="1" t="s">
        <v>33</v>
      </c>
    </row>
    <row r="4" spans="1:25" ht="18" x14ac:dyDescent="0.35">
      <c r="A4" s="2">
        <v>1</v>
      </c>
      <c r="B4" s="25">
        <v>14.77</v>
      </c>
      <c r="C4" s="26">
        <f>B4/5</f>
        <v>2.9539999999999997</v>
      </c>
      <c r="D4" s="26">
        <f>C4-$C$34</f>
        <v>-1.2799999999999923E-2</v>
      </c>
      <c r="E4" s="25">
        <f t="shared" ref="E4:E9" si="0">B4+E3</f>
        <v>14.77</v>
      </c>
      <c r="F4" s="6" t="s">
        <v>48</v>
      </c>
      <c r="K4" s="7" t="s">
        <v>4</v>
      </c>
      <c r="L4" s="8">
        <v>19.3</v>
      </c>
      <c r="O4" s="16">
        <v>1</v>
      </c>
      <c r="P4" s="47" t="s">
        <v>36</v>
      </c>
      <c r="Q4" s="47"/>
      <c r="R4" s="47">
        <f>Y4*(1+(1/2)^2*SIN(L18/2)^2 +(3/8)^2*SIN(L18/2)^4)^2</f>
        <v>9.8178478233581519</v>
      </c>
      <c r="S4" s="47"/>
      <c r="T4" s="6">
        <f>(($Y$5/R4)-1)*100</f>
        <v>-0.1140557845224599</v>
      </c>
      <c r="X4" t="s">
        <v>18</v>
      </c>
      <c r="Y4">
        <f>(4*PI()^2*(L19/100))/(L27)^2</f>
        <v>9.8076996202944695</v>
      </c>
    </row>
    <row r="5" spans="1:25" ht="18" x14ac:dyDescent="0.35">
      <c r="A5" s="3">
        <v>2</v>
      </c>
      <c r="B5" s="27">
        <v>14.82</v>
      </c>
      <c r="C5" s="28">
        <f t="shared" ref="C5:C33" si="1">B5/5</f>
        <v>2.964</v>
      </c>
      <c r="D5" s="28">
        <f t="shared" ref="D5:D33" si="2">C5-$C$34</f>
        <v>-2.7999999999996916E-3</v>
      </c>
      <c r="E5" s="27">
        <f t="shared" si="0"/>
        <v>29.59</v>
      </c>
      <c r="F5" s="8" t="s">
        <v>49</v>
      </c>
      <c r="K5" s="7" t="s">
        <v>5</v>
      </c>
      <c r="L5" s="8">
        <v>17.2</v>
      </c>
      <c r="O5" s="17">
        <v>2</v>
      </c>
      <c r="P5" s="50" t="s">
        <v>37</v>
      </c>
      <c r="Q5" s="50"/>
      <c r="R5" s="50">
        <f>Y4*(1+((2/5)*(L14/L19))-(1/6)*((L21/1000)/(L17/1000)))</f>
        <v>9.8832976289932191</v>
      </c>
      <c r="S5" s="50"/>
      <c r="T5" s="8">
        <f t="shared" ref="T5:T9" si="3">(($Y$5/R5)-1)*100</f>
        <v>-0.77552687241118079</v>
      </c>
      <c r="X5" t="s">
        <v>32</v>
      </c>
      <c r="Y5">
        <v>9.8066499999999994</v>
      </c>
    </row>
    <row r="6" spans="1:25" ht="18" x14ac:dyDescent="0.35">
      <c r="A6" s="3">
        <v>3</v>
      </c>
      <c r="B6" s="27">
        <v>14.93</v>
      </c>
      <c r="C6" s="28">
        <f t="shared" si="1"/>
        <v>2.9859999999999998</v>
      </c>
      <c r="D6" s="28">
        <f t="shared" si="2"/>
        <v>1.9200000000000106E-2</v>
      </c>
      <c r="E6" s="27">
        <f t="shared" si="0"/>
        <v>44.519999999999996</v>
      </c>
      <c r="F6" s="8" t="s">
        <v>50</v>
      </c>
      <c r="K6" s="7" t="s">
        <v>6</v>
      </c>
      <c r="L6" s="8">
        <v>444.68</v>
      </c>
      <c r="O6" s="17">
        <v>3</v>
      </c>
      <c r="P6" s="50" t="s">
        <v>38</v>
      </c>
      <c r="Q6" s="50"/>
      <c r="R6" s="50">
        <f>Y4*(1 - (L22/L16))</f>
        <v>9.806173784374371</v>
      </c>
      <c r="S6" s="50"/>
      <c r="T6" s="8">
        <f t="shared" si="3"/>
        <v>4.8562837667409653E-3</v>
      </c>
    </row>
    <row r="7" spans="1:25" ht="18" customHeight="1" x14ac:dyDescent="0.35">
      <c r="A7" s="3">
        <v>4</v>
      </c>
      <c r="B7" s="27">
        <v>14.76</v>
      </c>
      <c r="C7" s="28">
        <f t="shared" si="1"/>
        <v>2.952</v>
      </c>
      <c r="D7" s="28">
        <f t="shared" si="2"/>
        <v>-1.4799999999999702E-2</v>
      </c>
      <c r="E7" s="27">
        <f t="shared" si="0"/>
        <v>59.279999999999994</v>
      </c>
      <c r="F7" s="8" t="s">
        <v>51</v>
      </c>
      <c r="K7" s="7" t="s">
        <v>8</v>
      </c>
      <c r="L7" s="8">
        <v>0.309</v>
      </c>
      <c r="O7" s="17">
        <v>4</v>
      </c>
      <c r="P7" s="50" t="s">
        <v>39</v>
      </c>
      <c r="Q7" s="50"/>
      <c r="R7" s="50">
        <f>(4*PI()^2*(L19/100))/((L27)*(1+ (L25/2)^2))^2</f>
        <v>9.8074762398231314</v>
      </c>
      <c r="S7" s="50"/>
      <c r="T7" s="8">
        <f t="shared" si="3"/>
        <v>-8.4245916373126839E-3</v>
      </c>
    </row>
    <row r="8" spans="1:25" ht="18" customHeight="1" thickBot="1" x14ac:dyDescent="0.4">
      <c r="A8" s="3">
        <v>5</v>
      </c>
      <c r="B8" s="27">
        <v>14.97</v>
      </c>
      <c r="C8" s="28">
        <f t="shared" si="1"/>
        <v>2.9940000000000002</v>
      </c>
      <c r="D8" s="28">
        <f t="shared" si="2"/>
        <v>2.7200000000000557E-2</v>
      </c>
      <c r="E8" s="27">
        <f t="shared" si="0"/>
        <v>74.25</v>
      </c>
      <c r="F8" s="8" t="s">
        <v>52</v>
      </c>
      <c r="K8" s="11" t="s">
        <v>9</v>
      </c>
      <c r="L8" s="12">
        <f>L7/2</f>
        <v>0.1545</v>
      </c>
      <c r="O8" s="18">
        <v>5</v>
      </c>
      <c r="P8" s="48" t="s">
        <v>40</v>
      </c>
      <c r="Q8" s="48"/>
      <c r="R8" s="48">
        <f>(4*PI()^2*(L19/100))/((L27)*SQRT(1+((L26*L22)/L16)))^2</f>
        <v>9.806784204192093</v>
      </c>
      <c r="S8" s="48"/>
      <c r="T8" s="19">
        <f t="shared" si="3"/>
        <v>-1.3684831775551132E-3</v>
      </c>
    </row>
    <row r="9" spans="1:25" ht="18.75" thickBot="1" x14ac:dyDescent="0.4">
      <c r="A9" s="3">
        <v>6</v>
      </c>
      <c r="B9" s="27">
        <v>14.78</v>
      </c>
      <c r="C9" s="28">
        <f t="shared" si="1"/>
        <v>2.956</v>
      </c>
      <c r="D9" s="28">
        <f t="shared" si="2"/>
        <v>-1.0799999999999699E-2</v>
      </c>
      <c r="E9" s="27">
        <f t="shared" si="0"/>
        <v>89.03</v>
      </c>
      <c r="F9" s="8" t="s">
        <v>53</v>
      </c>
      <c r="K9" s="7" t="s">
        <v>10</v>
      </c>
      <c r="L9" s="8">
        <v>3.5999999999999997E-2</v>
      </c>
      <c r="O9" s="20" t="s">
        <v>35</v>
      </c>
      <c r="P9" s="49" t="s">
        <v>41</v>
      </c>
      <c r="Q9" s="49"/>
      <c r="R9" s="49">
        <f>((L19/100)*(2*PI()/(L27))^2)*(1+(1/2)*(SIN(L18/2))^2+(2/5)*(L14/L19)^2-(1/6)*(L21/L17)+(1+L26)*(L22/L16)+(L25/(2*PI()))^2)</f>
        <v>9.7928656811423718</v>
      </c>
      <c r="S9" s="49"/>
      <c r="T9" s="21">
        <f t="shared" si="3"/>
        <v>0.14075878610457782</v>
      </c>
    </row>
    <row r="10" spans="1:25" ht="18" x14ac:dyDescent="0.35">
      <c r="A10" s="3">
        <v>7</v>
      </c>
      <c r="B10" s="27">
        <v>14.89</v>
      </c>
      <c r="C10" s="28">
        <f t="shared" si="1"/>
        <v>2.9780000000000002</v>
      </c>
      <c r="D10" s="28">
        <f t="shared" si="2"/>
        <v>1.1200000000000543E-2</v>
      </c>
      <c r="E10" s="27">
        <f t="shared" ref="E10:E33" si="4">B10+E9</f>
        <v>103.92</v>
      </c>
      <c r="F10" s="8" t="s">
        <v>54</v>
      </c>
      <c r="K10" s="7" t="s">
        <v>11</v>
      </c>
      <c r="L10" s="8">
        <v>0.57099999999999995</v>
      </c>
    </row>
    <row r="11" spans="1:25" ht="18" customHeight="1" x14ac:dyDescent="0.35">
      <c r="A11" s="3">
        <v>8</v>
      </c>
      <c r="B11" s="27">
        <v>14.81</v>
      </c>
      <c r="C11" s="28">
        <f t="shared" si="1"/>
        <v>2.9620000000000002</v>
      </c>
      <c r="D11" s="28">
        <f t="shared" si="2"/>
        <v>-4.7999999999994714E-3</v>
      </c>
      <c r="E11" s="27">
        <f t="shared" si="4"/>
        <v>118.73</v>
      </c>
      <c r="F11" s="8" t="s">
        <v>55</v>
      </c>
      <c r="K11" s="13" t="s">
        <v>12</v>
      </c>
      <c r="L11" s="12">
        <f>L10-L9</f>
        <v>0.53499999999999992</v>
      </c>
    </row>
    <row r="12" spans="1:25" ht="18" customHeight="1" x14ac:dyDescent="0.35">
      <c r="A12" s="3">
        <v>9</v>
      </c>
      <c r="B12" s="27">
        <v>14.85</v>
      </c>
      <c r="C12" s="28">
        <f t="shared" si="1"/>
        <v>2.9699999999999998</v>
      </c>
      <c r="D12" s="28">
        <f t="shared" si="2"/>
        <v>3.2000000000000917E-3</v>
      </c>
      <c r="E12" s="27">
        <f t="shared" si="4"/>
        <v>133.58000000000001</v>
      </c>
      <c r="F12" s="8" t="s">
        <v>56</v>
      </c>
      <c r="K12" s="7" t="s">
        <v>7</v>
      </c>
      <c r="L12" s="8">
        <v>4.25</v>
      </c>
    </row>
    <row r="13" spans="1:25" ht="18" customHeight="1" x14ac:dyDescent="0.35">
      <c r="A13" s="3">
        <v>10</v>
      </c>
      <c r="B13" s="27">
        <v>14.94</v>
      </c>
      <c r="C13" s="28">
        <f t="shared" si="1"/>
        <v>2.988</v>
      </c>
      <c r="D13" s="28">
        <f t="shared" si="2"/>
        <v>2.120000000000033E-2</v>
      </c>
      <c r="E13" s="27">
        <f t="shared" si="4"/>
        <v>148.52000000000001</v>
      </c>
      <c r="F13" s="8" t="s">
        <v>57</v>
      </c>
      <c r="K13" s="7" t="s">
        <v>19</v>
      </c>
      <c r="L13" s="8">
        <v>212.5</v>
      </c>
    </row>
    <row r="14" spans="1:25" ht="18" customHeight="1" x14ac:dyDescent="0.35">
      <c r="A14" s="3">
        <v>11</v>
      </c>
      <c r="B14" s="27">
        <v>14.83</v>
      </c>
      <c r="C14" s="28">
        <f t="shared" si="1"/>
        <v>2.9660000000000002</v>
      </c>
      <c r="D14" s="28">
        <f t="shared" si="2"/>
        <v>-7.999999999994678E-4</v>
      </c>
      <c r="E14" s="27">
        <f t="shared" si="4"/>
        <v>163.35000000000002</v>
      </c>
      <c r="F14" s="8" t="s">
        <v>58</v>
      </c>
      <c r="K14" s="11" t="s">
        <v>13</v>
      </c>
      <c r="L14" s="12">
        <f>ROUND(((L12/SQRT(3))^2 + (L11)^2)/(2*L11), 3)</f>
        <v>5.8940000000000001</v>
      </c>
    </row>
    <row r="15" spans="1:25" ht="18" customHeight="1" x14ac:dyDescent="0.35">
      <c r="A15" s="3">
        <v>12</v>
      </c>
      <c r="B15" s="27">
        <v>14.88</v>
      </c>
      <c r="C15" s="28">
        <f t="shared" si="1"/>
        <v>2.976</v>
      </c>
      <c r="D15" s="28">
        <f t="shared" si="2"/>
        <v>9.200000000000319E-3</v>
      </c>
      <c r="E15" s="27">
        <f t="shared" si="4"/>
        <v>178.23000000000002</v>
      </c>
      <c r="F15" s="8" t="s">
        <v>59</v>
      </c>
      <c r="K15" s="11" t="s">
        <v>14</v>
      </c>
      <c r="L15" s="12">
        <f>ROUND((4*PI()*(L14)^3)/3, 3)</f>
        <v>857.66800000000001</v>
      </c>
    </row>
    <row r="16" spans="1:25" ht="18" customHeight="1" x14ac:dyDescent="0.35">
      <c r="A16" s="3">
        <v>13</v>
      </c>
      <c r="B16" s="27">
        <v>14.3</v>
      </c>
      <c r="C16" s="28">
        <f t="shared" si="1"/>
        <v>2.8600000000000003</v>
      </c>
      <c r="D16" s="28">
        <f t="shared" si="2"/>
        <v>-0.10679999999999934</v>
      </c>
      <c r="E16" s="27">
        <f t="shared" si="4"/>
        <v>192.53000000000003</v>
      </c>
      <c r="F16" s="8" t="s">
        <v>60</v>
      </c>
      <c r="K16" s="9" t="s">
        <v>24</v>
      </c>
      <c r="L16" s="8">
        <v>7.8739999999999997</v>
      </c>
    </row>
    <row r="17" spans="1:12" ht="18" customHeight="1" x14ac:dyDescent="0.35">
      <c r="A17" s="3">
        <v>14</v>
      </c>
      <c r="B17" s="27">
        <v>14.8</v>
      </c>
      <c r="C17" s="28">
        <f t="shared" si="1"/>
        <v>2.96</v>
      </c>
      <c r="D17" s="28">
        <f t="shared" si="2"/>
        <v>-6.7999999999996952E-3</v>
      </c>
      <c r="E17" s="27">
        <f t="shared" si="4"/>
        <v>207.33000000000004</v>
      </c>
      <c r="F17" s="8" t="s">
        <v>61</v>
      </c>
      <c r="K17" s="14" t="s">
        <v>21</v>
      </c>
      <c r="L17" s="12">
        <f>ROUND(L15*L16, 2)</f>
        <v>6753.28</v>
      </c>
    </row>
    <row r="18" spans="1:12" ht="18" customHeight="1" x14ac:dyDescent="0.35">
      <c r="A18" s="3">
        <v>15</v>
      </c>
      <c r="B18" s="27">
        <v>14.83</v>
      </c>
      <c r="C18" s="28">
        <f t="shared" si="1"/>
        <v>2.9660000000000002</v>
      </c>
      <c r="D18" s="28">
        <f t="shared" si="2"/>
        <v>-7.999999999994678E-4</v>
      </c>
      <c r="E18" s="27">
        <f t="shared" si="4"/>
        <v>222.16000000000005</v>
      </c>
      <c r="F18" s="8" t="s">
        <v>62</v>
      </c>
      <c r="K18" s="14" t="s">
        <v>22</v>
      </c>
      <c r="L18" s="12">
        <f>ASIN(L4/L13)</f>
        <v>9.0948861110314819E-2</v>
      </c>
    </row>
    <row r="19" spans="1:12" ht="18" customHeight="1" x14ac:dyDescent="0.35">
      <c r="A19" s="3">
        <v>16</v>
      </c>
      <c r="B19" s="27">
        <v>14.86</v>
      </c>
      <c r="C19" s="28">
        <f t="shared" si="1"/>
        <v>2.972</v>
      </c>
      <c r="D19" s="28">
        <f t="shared" si="2"/>
        <v>5.2000000000003155E-3</v>
      </c>
      <c r="E19" s="27">
        <f t="shared" si="4"/>
        <v>237.02000000000004</v>
      </c>
      <c r="F19" s="8" t="s">
        <v>63</v>
      </c>
      <c r="K19" s="14" t="s">
        <v>20</v>
      </c>
      <c r="L19" s="12">
        <f>L13+L14</f>
        <v>218.39400000000001</v>
      </c>
    </row>
    <row r="20" spans="1:12" ht="18" customHeight="1" x14ac:dyDescent="0.35">
      <c r="A20" s="3">
        <v>17</v>
      </c>
      <c r="B20" s="27">
        <v>14.91</v>
      </c>
      <c r="C20" s="28">
        <f t="shared" si="1"/>
        <v>2.9820000000000002</v>
      </c>
      <c r="D20" s="28">
        <f t="shared" si="2"/>
        <v>1.5200000000000546E-2</v>
      </c>
      <c r="E20" s="27">
        <f t="shared" si="4"/>
        <v>251.93000000000004</v>
      </c>
      <c r="F20" s="8" t="s">
        <v>64</v>
      </c>
      <c r="K20" s="9" t="s">
        <v>23</v>
      </c>
      <c r="L20" s="8">
        <v>7.85</v>
      </c>
    </row>
    <row r="21" spans="1:12" ht="18" customHeight="1" x14ac:dyDescent="0.35">
      <c r="A21" s="3">
        <v>18</v>
      </c>
      <c r="B21" s="27">
        <v>14.73</v>
      </c>
      <c r="C21" s="28">
        <f t="shared" si="1"/>
        <v>2.9460000000000002</v>
      </c>
      <c r="D21" s="28">
        <f t="shared" si="2"/>
        <v>-2.0799999999999486E-2</v>
      </c>
      <c r="E21" s="27">
        <f t="shared" si="4"/>
        <v>266.66000000000003</v>
      </c>
      <c r="F21" s="8" t="s">
        <v>65</v>
      </c>
      <c r="K21" s="14" t="s">
        <v>25</v>
      </c>
      <c r="L21" s="12">
        <f>ROUND(L20*(PI()*(L8)^2*L13), 2)</f>
        <v>125.09</v>
      </c>
    </row>
    <row r="22" spans="1:12" ht="18" customHeight="1" x14ac:dyDescent="0.35">
      <c r="A22" s="3">
        <v>19</v>
      </c>
      <c r="B22" s="27">
        <v>14.93</v>
      </c>
      <c r="C22" s="28">
        <f t="shared" si="1"/>
        <v>2.9859999999999998</v>
      </c>
      <c r="D22" s="28">
        <f t="shared" si="2"/>
        <v>1.9200000000000106E-2</v>
      </c>
      <c r="E22" s="27">
        <f t="shared" si="4"/>
        <v>281.59000000000003</v>
      </c>
      <c r="F22" s="8" t="s">
        <v>66</v>
      </c>
      <c r="K22" s="9" t="s">
        <v>26</v>
      </c>
      <c r="L22" s="8">
        <v>1.225E-3</v>
      </c>
    </row>
    <row r="23" spans="1:12" ht="18" customHeight="1" x14ac:dyDescent="0.35">
      <c r="A23" s="3">
        <v>20</v>
      </c>
      <c r="B23" s="27">
        <v>14.82</v>
      </c>
      <c r="C23" s="28">
        <f t="shared" si="1"/>
        <v>2.964</v>
      </c>
      <c r="D23" s="28">
        <f t="shared" si="2"/>
        <v>-2.7999999999996916E-3</v>
      </c>
      <c r="E23" s="27">
        <f t="shared" si="4"/>
        <v>296.41000000000003</v>
      </c>
      <c r="F23" s="8" t="s">
        <v>67</v>
      </c>
      <c r="K23" s="14" t="s">
        <v>28</v>
      </c>
      <c r="L23" s="12">
        <f>LN(L5/L4)/(-150/(L6/150))</f>
        <v>2.2766768556808105E-3</v>
      </c>
    </row>
    <row r="24" spans="1:12" ht="18" customHeight="1" x14ac:dyDescent="0.35">
      <c r="A24" s="3">
        <v>21</v>
      </c>
      <c r="B24" s="27">
        <v>14.89</v>
      </c>
      <c r="C24" s="28">
        <f t="shared" si="1"/>
        <v>2.9780000000000002</v>
      </c>
      <c r="D24" s="28">
        <f t="shared" si="2"/>
        <v>1.1200000000000543E-2</v>
      </c>
      <c r="E24" s="27">
        <f t="shared" si="4"/>
        <v>311.3</v>
      </c>
      <c r="F24" s="8" t="s">
        <v>68</v>
      </c>
      <c r="K24" s="14" t="s">
        <v>29</v>
      </c>
      <c r="L24" s="12">
        <f>L4*EXP(-L23*(L6/150))</f>
        <v>19.170177408155677</v>
      </c>
    </row>
    <row r="25" spans="1:12" ht="18" customHeight="1" x14ac:dyDescent="0.35">
      <c r="A25" s="3">
        <v>22</v>
      </c>
      <c r="B25" s="27">
        <v>14.87</v>
      </c>
      <c r="C25" s="28">
        <f t="shared" si="1"/>
        <v>2.9739999999999998</v>
      </c>
      <c r="D25" s="28">
        <f t="shared" si="2"/>
        <v>7.2000000000000952E-3</v>
      </c>
      <c r="E25" s="27">
        <f t="shared" si="4"/>
        <v>326.17</v>
      </c>
      <c r="F25" s="8" t="s">
        <v>69</v>
      </c>
      <c r="K25" s="14" t="s">
        <v>27</v>
      </c>
      <c r="L25" s="12">
        <f>LN(L4/L24)</f>
        <v>6.7492844278944156E-3</v>
      </c>
    </row>
    <row r="26" spans="1:12" ht="18" customHeight="1" x14ac:dyDescent="0.35">
      <c r="A26" s="3">
        <v>23</v>
      </c>
      <c r="B26" s="27">
        <v>14.78</v>
      </c>
      <c r="C26" s="28">
        <f t="shared" si="1"/>
        <v>2.956</v>
      </c>
      <c r="D26" s="28">
        <f t="shared" si="2"/>
        <v>-1.0799999999999699E-2</v>
      </c>
      <c r="E26" s="27">
        <f t="shared" si="4"/>
        <v>340.95</v>
      </c>
      <c r="F26" s="8" t="s">
        <v>70</v>
      </c>
      <c r="K26" s="9" t="s">
        <v>30</v>
      </c>
      <c r="L26" s="8">
        <v>0.6</v>
      </c>
    </row>
    <row r="27" spans="1:12" ht="18" customHeight="1" thickBot="1" x14ac:dyDescent="0.4">
      <c r="A27" s="3">
        <v>24</v>
      </c>
      <c r="B27" s="27">
        <v>14.9</v>
      </c>
      <c r="C27" s="28">
        <f t="shared" si="1"/>
        <v>2.98</v>
      </c>
      <c r="D27" s="28">
        <f t="shared" si="2"/>
        <v>1.3200000000000323E-2</v>
      </c>
      <c r="E27" s="27">
        <f t="shared" si="4"/>
        <v>355.84999999999997</v>
      </c>
      <c r="F27" s="8" t="s">
        <v>71</v>
      </c>
      <c r="K27" s="15" t="s">
        <v>42</v>
      </c>
      <c r="L27" s="10">
        <v>2.9649450000000002</v>
      </c>
    </row>
    <row r="28" spans="1:12" ht="18" customHeight="1" x14ac:dyDescent="0.35">
      <c r="A28" s="3">
        <v>25</v>
      </c>
      <c r="B28" s="27">
        <v>14.79</v>
      </c>
      <c r="C28" s="28">
        <f t="shared" si="1"/>
        <v>2.9579999999999997</v>
      </c>
      <c r="D28" s="28">
        <f t="shared" si="2"/>
        <v>-8.799999999999919E-3</v>
      </c>
      <c r="E28" s="27">
        <f t="shared" si="4"/>
        <v>370.64</v>
      </c>
      <c r="F28" s="8" t="s">
        <v>72</v>
      </c>
    </row>
    <row r="29" spans="1:12" ht="18" customHeight="1" x14ac:dyDescent="0.35">
      <c r="A29" s="3">
        <v>26</v>
      </c>
      <c r="B29" s="27">
        <v>14.85</v>
      </c>
      <c r="C29" s="28">
        <f t="shared" si="1"/>
        <v>2.9699999999999998</v>
      </c>
      <c r="D29" s="28">
        <f t="shared" si="2"/>
        <v>3.2000000000000917E-3</v>
      </c>
      <c r="E29" s="27">
        <f t="shared" si="4"/>
        <v>385.49</v>
      </c>
      <c r="F29" s="8" t="s">
        <v>73</v>
      </c>
    </row>
    <row r="30" spans="1:12" ht="18" customHeight="1" x14ac:dyDescent="0.35">
      <c r="A30" s="3">
        <v>27</v>
      </c>
      <c r="B30" s="27">
        <v>14.94</v>
      </c>
      <c r="C30" s="28">
        <f t="shared" si="1"/>
        <v>2.988</v>
      </c>
      <c r="D30" s="28">
        <f t="shared" si="2"/>
        <v>2.120000000000033E-2</v>
      </c>
      <c r="E30" s="27">
        <f t="shared" si="4"/>
        <v>400.43</v>
      </c>
      <c r="F30" s="8" t="s">
        <v>74</v>
      </c>
    </row>
    <row r="31" spans="1:12" ht="18" customHeight="1" x14ac:dyDescent="0.35">
      <c r="A31" s="3">
        <v>28</v>
      </c>
      <c r="B31" s="27">
        <v>14.78</v>
      </c>
      <c r="C31" s="28">
        <f t="shared" si="1"/>
        <v>2.956</v>
      </c>
      <c r="D31" s="28">
        <f t="shared" si="2"/>
        <v>-1.0799999999999699E-2</v>
      </c>
      <c r="E31" s="27">
        <f t="shared" si="4"/>
        <v>415.21</v>
      </c>
      <c r="F31" s="8" t="s">
        <v>75</v>
      </c>
    </row>
    <row r="32" spans="1:12" ht="18" customHeight="1" x14ac:dyDescent="0.35">
      <c r="A32" s="3">
        <v>29</v>
      </c>
      <c r="B32" s="27">
        <v>14.95</v>
      </c>
      <c r="C32" s="28">
        <f t="shared" si="1"/>
        <v>2.9899999999999998</v>
      </c>
      <c r="D32" s="28">
        <f t="shared" si="2"/>
        <v>2.3200000000000109E-2</v>
      </c>
      <c r="E32" s="27">
        <f t="shared" si="4"/>
        <v>430.15999999999997</v>
      </c>
      <c r="F32" s="8" t="s">
        <v>76</v>
      </c>
    </row>
    <row r="33" spans="1:6" ht="18" customHeight="1" thickBot="1" x14ac:dyDescent="0.4">
      <c r="A33" s="4">
        <v>30</v>
      </c>
      <c r="B33" s="29">
        <v>14.86</v>
      </c>
      <c r="C33" s="30">
        <f t="shared" si="1"/>
        <v>2.972</v>
      </c>
      <c r="D33" s="30">
        <f t="shared" si="2"/>
        <v>5.2000000000003155E-3</v>
      </c>
      <c r="E33" s="29">
        <f t="shared" si="4"/>
        <v>445.02</v>
      </c>
      <c r="F33" s="10" t="s">
        <v>77</v>
      </c>
    </row>
    <row r="34" spans="1:6" ht="18" customHeight="1" x14ac:dyDescent="0.25">
      <c r="B34" t="s">
        <v>43</v>
      </c>
      <c r="C34">
        <f>AVERAGE(C4:C33)</f>
        <v>2.9667999999999997</v>
      </c>
      <c r="D34" s="31" t="s">
        <v>46</v>
      </c>
    </row>
    <row r="35" spans="1:6" ht="18" customHeight="1" thickBot="1" x14ac:dyDescent="0.3"/>
    <row r="36" spans="1:6" ht="18" customHeight="1" thickBot="1" x14ac:dyDescent="0.4">
      <c r="A36" s="23"/>
      <c r="B36" s="23" t="s">
        <v>47</v>
      </c>
      <c r="C36" s="23" t="s">
        <v>44</v>
      </c>
      <c r="D36" s="24" t="s">
        <v>45</v>
      </c>
    </row>
    <row r="37" spans="1:6" ht="18" customHeight="1" x14ac:dyDescent="0.35">
      <c r="A37" s="32" t="s">
        <v>78</v>
      </c>
      <c r="B37" s="33">
        <f>E23-E3</f>
        <v>296.41000000000003</v>
      </c>
      <c r="C37" s="39">
        <f>B37/100</f>
        <v>2.9641000000000002</v>
      </c>
      <c r="D37" s="6">
        <f>C37-$C$48</f>
        <v>-8.4545454545459364E-4</v>
      </c>
    </row>
    <row r="38" spans="1:6" ht="18" customHeight="1" x14ac:dyDescent="0.35">
      <c r="A38" s="34" t="s">
        <v>79</v>
      </c>
      <c r="B38" s="35">
        <f>E24-E4</f>
        <v>296.53000000000003</v>
      </c>
      <c r="C38" s="40">
        <f t="shared" ref="C38:C47" si="5">B38/100</f>
        <v>2.9653000000000005</v>
      </c>
      <c r="D38" s="8">
        <f t="shared" ref="D38:D47" si="6">C38-$C$48</f>
        <v>3.5454545454571829E-4</v>
      </c>
    </row>
    <row r="39" spans="1:6" ht="18" customHeight="1" x14ac:dyDescent="0.35">
      <c r="A39" s="34" t="s">
        <v>80</v>
      </c>
      <c r="B39" s="35">
        <f>E25-E5</f>
        <v>296.58000000000004</v>
      </c>
      <c r="C39" s="40">
        <f t="shared" si="5"/>
        <v>2.9658000000000002</v>
      </c>
      <c r="D39" s="8">
        <f t="shared" si="6"/>
        <v>8.5454545454544117E-4</v>
      </c>
    </row>
    <row r="40" spans="1:6" ht="18" customHeight="1" x14ac:dyDescent="0.35">
      <c r="A40" s="34" t="s">
        <v>81</v>
      </c>
      <c r="B40" s="35">
        <f t="shared" ref="B40:B47" si="7">E26-E6</f>
        <v>296.43</v>
      </c>
      <c r="C40" s="40">
        <f t="shared" si="5"/>
        <v>2.9643000000000002</v>
      </c>
      <c r="D40" s="8">
        <f t="shared" si="6"/>
        <v>-6.4545454545461567E-4</v>
      </c>
    </row>
    <row r="41" spans="1:6" ht="18" customHeight="1" x14ac:dyDescent="0.35">
      <c r="A41" s="34" t="s">
        <v>82</v>
      </c>
      <c r="B41" s="35">
        <f t="shared" si="7"/>
        <v>296.57</v>
      </c>
      <c r="C41" s="40">
        <f t="shared" si="5"/>
        <v>2.9657</v>
      </c>
      <c r="D41" s="8">
        <f t="shared" si="6"/>
        <v>7.5454545454523014E-4</v>
      </c>
    </row>
    <row r="42" spans="1:6" ht="18" customHeight="1" x14ac:dyDescent="0.35">
      <c r="A42" s="34" t="s">
        <v>83</v>
      </c>
      <c r="B42" s="35">
        <f t="shared" si="7"/>
        <v>296.39</v>
      </c>
      <c r="C42" s="40">
        <f t="shared" si="5"/>
        <v>2.9638999999999998</v>
      </c>
      <c r="D42" s="8">
        <f t="shared" si="6"/>
        <v>-1.0454545454550157E-3</v>
      </c>
    </row>
    <row r="43" spans="1:6" ht="18" customHeight="1" x14ac:dyDescent="0.35">
      <c r="A43" s="34" t="s">
        <v>84</v>
      </c>
      <c r="B43" s="35">
        <f t="shared" si="7"/>
        <v>296.46000000000004</v>
      </c>
      <c r="C43" s="40">
        <f t="shared" si="5"/>
        <v>2.9646000000000003</v>
      </c>
      <c r="D43" s="8">
        <f t="shared" si="6"/>
        <v>-3.4545454545442666E-4</v>
      </c>
    </row>
    <row r="44" spans="1:6" ht="18" customHeight="1" x14ac:dyDescent="0.35">
      <c r="A44" s="34" t="s">
        <v>85</v>
      </c>
      <c r="B44" s="35">
        <f t="shared" si="7"/>
        <v>296.51</v>
      </c>
      <c r="C44" s="40">
        <f t="shared" si="5"/>
        <v>2.9651000000000001</v>
      </c>
      <c r="D44" s="8">
        <f t="shared" si="6"/>
        <v>1.5454545454529622E-4</v>
      </c>
    </row>
    <row r="45" spans="1:6" ht="18" customHeight="1" x14ac:dyDescent="0.35">
      <c r="A45" s="34" t="s">
        <v>86</v>
      </c>
      <c r="B45" s="35">
        <f t="shared" si="7"/>
        <v>296.47999999999996</v>
      </c>
      <c r="C45" s="40">
        <f t="shared" si="5"/>
        <v>2.9647999999999994</v>
      </c>
      <c r="D45" s="8">
        <f t="shared" si="6"/>
        <v>-1.4545454545533687E-4</v>
      </c>
    </row>
    <row r="46" spans="1:6" ht="18" customHeight="1" x14ac:dyDescent="0.35">
      <c r="A46" s="34" t="s">
        <v>87</v>
      </c>
      <c r="B46" s="35">
        <f t="shared" si="7"/>
        <v>296.57999999999993</v>
      </c>
      <c r="C46" s="40">
        <f t="shared" si="5"/>
        <v>2.9657999999999993</v>
      </c>
      <c r="D46" s="8">
        <f t="shared" si="6"/>
        <v>8.54545454544553E-4</v>
      </c>
    </row>
    <row r="47" spans="1:6" ht="18" customHeight="1" thickBot="1" x14ac:dyDescent="0.4">
      <c r="A47" s="36" t="s">
        <v>88</v>
      </c>
      <c r="B47" s="37">
        <f t="shared" si="7"/>
        <v>296.5</v>
      </c>
      <c r="C47" s="41">
        <f t="shared" si="5"/>
        <v>2.9649999999999999</v>
      </c>
      <c r="D47" s="10">
        <f t="shared" si="6"/>
        <v>5.4545454545085192E-5</v>
      </c>
    </row>
    <row r="48" spans="1:6" ht="18" customHeight="1" x14ac:dyDescent="0.25">
      <c r="C48" s="38">
        <f>AVERAGE(C37:C47)</f>
        <v>2.9649454545454548</v>
      </c>
      <c r="D48" t="s">
        <v>89</v>
      </c>
    </row>
  </sheetData>
  <sortState ref="G4:G33">
    <sortCondition descending="1" ref="G33"/>
  </sortState>
  <mergeCells count="17">
    <mergeCell ref="P8:Q8"/>
    <mergeCell ref="R8:S8"/>
    <mergeCell ref="P9:Q9"/>
    <mergeCell ref="R9:S9"/>
    <mergeCell ref="O1:T2"/>
    <mergeCell ref="P5:Q5"/>
    <mergeCell ref="R5:S5"/>
    <mergeCell ref="P6:Q6"/>
    <mergeCell ref="R6:S6"/>
    <mergeCell ref="P7:Q7"/>
    <mergeCell ref="R7:S7"/>
    <mergeCell ref="A1:F2"/>
    <mergeCell ref="K1:L2"/>
    <mergeCell ref="P3:Q3"/>
    <mergeCell ref="R3:S3"/>
    <mergeCell ref="P4:Q4"/>
    <mergeCell ref="R4:S4"/>
  </mergeCells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2020-01-08T16:17:16Z</dcterms:created>
  <dcterms:modified xsi:type="dcterms:W3CDTF">2020-01-11T14:34:00Z</dcterms:modified>
</cp:coreProperties>
</file>