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MeritevSpektra_63\"/>
    </mc:Choice>
  </mc:AlternateContent>
  <bookViews>
    <workbookView xWindow="0" yWindow="0" windowWidth="287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C4" i="1"/>
  <c r="F18" i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D18" i="1"/>
  <c r="D19" i="1"/>
  <c r="D20" i="1"/>
  <c r="D21" i="1"/>
  <c r="D22" i="1"/>
  <c r="D23" i="1"/>
  <c r="D24" i="1"/>
  <c r="D17" i="1"/>
  <c r="C18" i="1"/>
  <c r="C19" i="1"/>
  <c r="C20" i="1"/>
  <c r="C21" i="1"/>
  <c r="C22" i="1"/>
  <c r="C23" i="1"/>
  <c r="C24" i="1"/>
  <c r="C17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<sst xmlns="http://schemas.openxmlformats.org/spreadsheetml/2006/main" count="28" uniqueCount="13">
  <si>
    <t>λ [nm]</t>
  </si>
  <si>
    <t>α [°], n=1</t>
  </si>
  <si>
    <t>Helium Pravokotno</t>
  </si>
  <si>
    <t>Dodatni podatki</t>
  </si>
  <si>
    <t>Mrezna konstanta</t>
  </si>
  <si>
    <t>α [°], n=2</t>
  </si>
  <si>
    <t>α [°], n=3</t>
  </si>
  <si>
    <t>α [°], n=4</t>
  </si>
  <si>
    <t>γ [°]</t>
  </si>
  <si>
    <r>
      <t xml:space="preserve">Helium pod kotom </t>
    </r>
    <r>
      <rPr>
        <b/>
        <sz val="11"/>
        <color theme="1"/>
        <rFont val="Calibri"/>
        <family val="2"/>
      </rPr>
      <t>γ</t>
    </r>
  </si>
  <si>
    <t>Mercury Pravokotno</t>
  </si>
  <si>
    <r>
      <t xml:space="preserve">Mercury pod kotom </t>
    </r>
    <r>
      <rPr>
        <b/>
        <sz val="11"/>
        <color theme="1"/>
        <rFont val="Calibri"/>
        <family val="2"/>
      </rPr>
      <t>γ</t>
    </r>
  </si>
  <si>
    <t>α [°], 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</si>
</sst>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8" fontId="0" fillId="0" borderId="0" xfId="0" applyNumberFormat="1"/>
    <xf numFmtId="1" fontId="0" fillId="0" borderId="2" xfId="0" applyNumberFormat="1" applyBorder="1"/>
    <xf numFmtId="0" fontId="0" fillId="0" borderId="4" xfId="0" applyBorder="1"/>
    <xf numFmtId="1" fontId="0" fillId="0" borderId="5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9" fontId="0" fillId="0" borderId="9" xfId="0" applyNumberFormat="1" applyBorder="1"/>
    <xf numFmtId="169" fontId="0" fillId="0" borderId="3" xfId="0" applyNumberFormat="1" applyBorder="1"/>
    <xf numFmtId="169" fontId="0" fillId="0" borderId="6" xfId="0" applyNumberFormat="1" applyBorder="1"/>
    <xf numFmtId="169" fontId="0" fillId="0" borderId="10" xfId="0" applyNumberFormat="1" applyBorder="1"/>
    <xf numFmtId="169" fontId="0" fillId="0" borderId="4" xfId="0" applyNumberFormat="1" applyBorder="1"/>
    <xf numFmtId="169" fontId="0" fillId="0" borderId="7" xfId="0" applyNumberFormat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tabSelected="1" topLeftCell="A22" workbookViewId="0">
      <selection activeCell="I49" sqref="I49"/>
    </sheetView>
  </sheetViews>
  <sheetFormatPr defaultRowHeight="15" x14ac:dyDescent="0.25"/>
  <cols>
    <col min="3" max="7" width="10.7109375" customWidth="1"/>
    <col min="11" max="11" width="17.140625" customWidth="1"/>
  </cols>
  <sheetData>
    <row r="1" spans="2:12" ht="15.75" thickBot="1" x14ac:dyDescent="0.3">
      <c r="B1" s="9" t="s">
        <v>2</v>
      </c>
      <c r="C1" s="9"/>
      <c r="D1" s="9"/>
      <c r="E1" s="9"/>
      <c r="F1" s="9"/>
      <c r="K1" s="17" t="s">
        <v>3</v>
      </c>
      <c r="L1" s="18"/>
    </row>
    <row r="2" spans="2:12" ht="15.75" thickBot="1" x14ac:dyDescent="0.3">
      <c r="B2" s="9"/>
      <c r="C2" s="9"/>
      <c r="D2" s="9"/>
      <c r="E2" s="9"/>
      <c r="F2" s="9"/>
      <c r="K2" s="19"/>
      <c r="L2" s="20"/>
    </row>
    <row r="3" spans="2:12" ht="15.75" thickBot="1" x14ac:dyDescent="0.3">
      <c r="B3" s="10" t="s">
        <v>0</v>
      </c>
      <c r="C3" s="10" t="s">
        <v>1</v>
      </c>
      <c r="D3" s="10" t="s">
        <v>5</v>
      </c>
      <c r="E3" s="10" t="s">
        <v>6</v>
      </c>
      <c r="F3" s="10" t="s">
        <v>7</v>
      </c>
      <c r="K3" t="s">
        <v>4</v>
      </c>
      <c r="L3" s="2">
        <v>2E-3</v>
      </c>
    </row>
    <row r="4" spans="2:12" x14ac:dyDescent="0.25">
      <c r="B4" s="7">
        <v>439</v>
      </c>
      <c r="C4" s="11">
        <f>DEGREES(ASIN((1*B4*10^-9)/($L$3*10^-3)))</f>
        <v>12.679667295583039</v>
      </c>
      <c r="D4" s="11">
        <f>DEGREES(ASIN((2*B4*10^-9)/($L$3*10^-3)))</f>
        <v>26.040094599880774</v>
      </c>
      <c r="E4" s="11">
        <f>DEGREES(ASIN((3*B4*10^-9)/($L$3*10^-3)))</f>
        <v>41.185574356664823</v>
      </c>
      <c r="F4" s="14">
        <f>DEGREES(ASIN((4*B4*10^-9)/($L$3*10^-3)))</f>
        <v>61.402037778426546</v>
      </c>
      <c r="K4" s="1" t="s">
        <v>8</v>
      </c>
      <c r="L4">
        <v>15</v>
      </c>
    </row>
    <row r="5" spans="2:12" x14ac:dyDescent="0.25">
      <c r="B5" s="3">
        <v>444</v>
      </c>
      <c r="C5" s="12">
        <f>DEGREES(ASIN((1*B5*10^-9)/($L$3*10^-3)))</f>
        <v>12.826529825842181</v>
      </c>
      <c r="D5" s="12">
        <f t="shared" ref="D5:D11" si="0">DEGREES(ASIN((2*B5*10^-9)/($L$3*10^-3)))</f>
        <v>26.359376790663262</v>
      </c>
      <c r="E5" s="12">
        <f t="shared" ref="E5:E11" si="1">DEGREES(ASIN((3*B5*10^-9)/($L$3*10^-3)))</f>
        <v>41.75908846821055</v>
      </c>
      <c r="F5" s="15">
        <f t="shared" ref="F5:F11" si="2">DEGREES(ASIN((4*B5*10^-9)/($L$3*10^-3)))</f>
        <v>62.622993815853576</v>
      </c>
    </row>
    <row r="6" spans="2:12" x14ac:dyDescent="0.25">
      <c r="B6" s="3">
        <v>447</v>
      </c>
      <c r="C6" s="12">
        <f t="shared" ref="C6:C11" si="3">DEGREES(ASIN((1*B6*10^-9)/($L$3*10^-3)))</f>
        <v>12.914688437037078</v>
      </c>
      <c r="D6" s="12">
        <f t="shared" si="0"/>
        <v>26.55136935885967</v>
      </c>
      <c r="E6" s="12">
        <f t="shared" si="1"/>
        <v>42.105666777282465</v>
      </c>
      <c r="F6" s="15">
        <f t="shared" si="2"/>
        <v>63.380270455670917</v>
      </c>
    </row>
    <row r="7" spans="2:12" x14ac:dyDescent="0.25">
      <c r="B7" s="3">
        <v>492</v>
      </c>
      <c r="C7" s="12">
        <f t="shared" si="3"/>
        <v>14.240938312893373</v>
      </c>
      <c r="D7" s="12">
        <f t="shared" si="0"/>
        <v>29.472120746317795</v>
      </c>
      <c r="E7" s="12">
        <f t="shared" si="1"/>
        <v>47.561323793363897</v>
      </c>
      <c r="F7" s="15">
        <f t="shared" si="2"/>
        <v>79.736904101377476</v>
      </c>
    </row>
    <row r="8" spans="2:12" x14ac:dyDescent="0.25">
      <c r="B8" s="3">
        <v>502</v>
      </c>
      <c r="C8" s="12">
        <f t="shared" si="3"/>
        <v>14.536694915167699</v>
      </c>
      <c r="D8" s="12">
        <f t="shared" si="0"/>
        <v>30.132407383308628</v>
      </c>
      <c r="E8" s="12">
        <f t="shared" si="1"/>
        <v>48.850919715498641</v>
      </c>
      <c r="F8" s="15" t="e">
        <f t="shared" si="2"/>
        <v>#NUM!</v>
      </c>
    </row>
    <row r="9" spans="2:12" x14ac:dyDescent="0.25">
      <c r="B9" s="3">
        <v>505</v>
      </c>
      <c r="C9" s="12">
        <f t="shared" si="3"/>
        <v>14.625498762384437</v>
      </c>
      <c r="D9" s="12">
        <f t="shared" si="0"/>
        <v>30.331352363271389</v>
      </c>
      <c r="E9" s="12">
        <f t="shared" si="1"/>
        <v>49.244296345837085</v>
      </c>
      <c r="F9" s="15" t="e">
        <f t="shared" si="2"/>
        <v>#NUM!</v>
      </c>
    </row>
    <row r="10" spans="2:12" x14ac:dyDescent="0.25">
      <c r="B10" s="3">
        <v>588</v>
      </c>
      <c r="C10" s="12">
        <f t="shared" si="3"/>
        <v>17.09758268726625</v>
      </c>
      <c r="D10" s="12">
        <f t="shared" si="0"/>
        <v>36.015210217115829</v>
      </c>
      <c r="E10" s="12">
        <f t="shared" si="1"/>
        <v>61.88457139765287</v>
      </c>
      <c r="F10" s="15" t="e">
        <f t="shared" si="2"/>
        <v>#NUM!</v>
      </c>
    </row>
    <row r="11" spans="2:12" ht="15.75" thickBot="1" x14ac:dyDescent="0.3">
      <c r="B11" s="5">
        <v>668</v>
      </c>
      <c r="C11" s="13">
        <f t="shared" si="3"/>
        <v>19.511739937641597</v>
      </c>
      <c r="D11" s="13">
        <f t="shared" si="0"/>
        <v>41.912890883391583</v>
      </c>
      <c r="E11" s="13" t="e">
        <f t="shared" si="1"/>
        <v>#NUM!</v>
      </c>
      <c r="F11" s="16" t="e">
        <f t="shared" si="2"/>
        <v>#NUM!</v>
      </c>
    </row>
    <row r="13" spans="2:12" ht="15.75" thickBot="1" x14ac:dyDescent="0.3"/>
    <row r="14" spans="2:12" ht="15.75" thickBot="1" x14ac:dyDescent="0.3">
      <c r="B14" s="9" t="s">
        <v>9</v>
      </c>
      <c r="C14" s="9"/>
      <c r="D14" s="9"/>
      <c r="E14" s="9"/>
      <c r="F14" s="9"/>
    </row>
    <row r="15" spans="2:12" ht="15.75" thickBot="1" x14ac:dyDescent="0.3">
      <c r="B15" s="9"/>
      <c r="C15" s="9"/>
      <c r="D15" s="9"/>
      <c r="E15" s="9"/>
      <c r="F15" s="9"/>
    </row>
    <row r="16" spans="2:12" ht="15.75" thickBot="1" x14ac:dyDescent="0.3">
      <c r="B16" s="10" t="s">
        <v>0</v>
      </c>
      <c r="C16" s="10" t="s">
        <v>1</v>
      </c>
      <c r="D16" s="10" t="s">
        <v>5</v>
      </c>
      <c r="E16" s="10" t="s">
        <v>6</v>
      </c>
      <c r="F16" s="10" t="s">
        <v>7</v>
      </c>
    </row>
    <row r="17" spans="2:6" x14ac:dyDescent="0.25">
      <c r="B17" s="7">
        <v>439</v>
      </c>
      <c r="C17" s="11">
        <f>DEGREES(ASIN(((1*B17*10^-9)/($L$3*10^-3))-SIN(RADIANS($L$4)))) + $L$4</f>
        <v>12.746603786285469</v>
      </c>
      <c r="D17" s="11">
        <f>DEGREES(ASIN(((2*B17*10^-9)/($L$3*10^-3))-SIN(RADIANS($L$4)))) + $L$4</f>
        <v>25.380300090540054</v>
      </c>
      <c r="E17" s="11">
        <f>DEGREES(ASIN(((3*B17*10^-9)/($L$3*10^-3))-SIN(RADIANS($L$4)))) + $L$4</f>
        <v>38.558234945302033</v>
      </c>
      <c r="F17" s="14">
        <f>DEGREES(ASIN(((4*B17*10^-9)/($L$3*10^-3))-SIN(RADIANS($L$4)))) + $L$4</f>
        <v>53.256348100361627</v>
      </c>
    </row>
    <row r="18" spans="2:6" x14ac:dyDescent="0.25">
      <c r="B18" s="3">
        <v>444</v>
      </c>
      <c r="C18" s="11">
        <f t="shared" ref="C18:C24" si="4">DEGREES(ASIN(((1*B18*10^-9)/($L$3*10^-3))-SIN(RADIANS($L$4)))) + $L$4</f>
        <v>12.889947180612246</v>
      </c>
      <c r="D18" s="11">
        <f t="shared" ref="D18:D24" si="5">DEGREES(ASIN(((2*B18*10^-9)/($L$3*10^-3))-SIN(RADIANS($L$4)))) + $L$4</f>
        <v>25.671682642193211</v>
      </c>
      <c r="E18" s="11">
        <f t="shared" ref="E18:E24" si="6">DEGREES(ASIN(((3*B18*10^-9)/($L$3*10^-3))-SIN(RADIANS($L$4)))) + $L$4</f>
        <v>39.027869384961107</v>
      </c>
      <c r="F18" s="14">
        <f t="shared" ref="F18:F24" si="7">DEGREES(ASIN(((4*B18*10^-9)/($L$3*10^-3))-SIN(RADIANS($L$4)))) + $L$4</f>
        <v>53.989720691879988</v>
      </c>
    </row>
    <row r="19" spans="2:6" x14ac:dyDescent="0.25">
      <c r="B19" s="3">
        <v>447</v>
      </c>
      <c r="C19" s="11">
        <f t="shared" si="4"/>
        <v>12.975946817920377</v>
      </c>
      <c r="D19" s="11">
        <f t="shared" si="5"/>
        <v>25.846645803415377</v>
      </c>
      <c r="E19" s="11">
        <f t="shared" si="6"/>
        <v>39.31047358361198</v>
      </c>
      <c r="F19" s="14">
        <f t="shared" si="7"/>
        <v>54.433406845641045</v>
      </c>
    </row>
    <row r="20" spans="2:6" x14ac:dyDescent="0.25">
      <c r="B20" s="3">
        <v>492</v>
      </c>
      <c r="C20" s="11">
        <f t="shared" si="4"/>
        <v>14.265502700899116</v>
      </c>
      <c r="D20" s="11">
        <f t="shared" si="5"/>
        <v>28.484420514473541</v>
      </c>
      <c r="E20" s="11">
        <f t="shared" si="6"/>
        <v>43.631922543584864</v>
      </c>
      <c r="F20" s="14">
        <f t="shared" si="7"/>
        <v>61.48390322743299</v>
      </c>
    </row>
    <row r="21" spans="2:6" x14ac:dyDescent="0.25">
      <c r="B21" s="3">
        <v>502</v>
      </c>
      <c r="C21" s="11">
        <f t="shared" si="4"/>
        <v>14.551997150764198</v>
      </c>
      <c r="D21" s="11">
        <f t="shared" si="5"/>
        <v>29.074359265423173</v>
      </c>
      <c r="E21" s="11">
        <f t="shared" si="6"/>
        <v>44.615756068350038</v>
      </c>
      <c r="F21" s="14">
        <f t="shared" si="7"/>
        <v>63.174643937554514</v>
      </c>
    </row>
    <row r="22" spans="2:6" x14ac:dyDescent="0.25">
      <c r="B22" s="3">
        <v>505</v>
      </c>
      <c r="C22" s="11">
        <f t="shared" si="4"/>
        <v>14.637942975536017</v>
      </c>
      <c r="D22" s="11">
        <f t="shared" si="5"/>
        <v>29.251635228556985</v>
      </c>
      <c r="E22" s="11">
        <f t="shared" si="6"/>
        <v>44.912770980939818</v>
      </c>
      <c r="F22" s="14">
        <f t="shared" si="7"/>
        <v>63.692779652646607</v>
      </c>
    </row>
    <row r="23" spans="2:6" x14ac:dyDescent="0.25">
      <c r="B23" s="3">
        <v>588</v>
      </c>
      <c r="C23" s="11">
        <f t="shared" si="4"/>
        <v>17.016136275978141</v>
      </c>
      <c r="D23" s="11">
        <f t="shared" si="5"/>
        <v>34.21907033635226</v>
      </c>
      <c r="E23" s="11">
        <f t="shared" si="6"/>
        <v>53.54879857783218</v>
      </c>
      <c r="F23" s="14">
        <f t="shared" si="7"/>
        <v>81.517375236416243</v>
      </c>
    </row>
    <row r="24" spans="2:6" ht="15.75" thickBot="1" x14ac:dyDescent="0.3">
      <c r="B24" s="5">
        <v>668</v>
      </c>
      <c r="C24" s="13">
        <f t="shared" si="4"/>
        <v>19.311619611051363</v>
      </c>
      <c r="D24" s="13">
        <f t="shared" si="5"/>
        <v>39.153394048336295</v>
      </c>
      <c r="E24" s="13">
        <f t="shared" si="6"/>
        <v>63.003093753805295</v>
      </c>
      <c r="F24" s="16" t="e">
        <f t="shared" si="7"/>
        <v>#NUM!</v>
      </c>
    </row>
    <row r="26" spans="2:6" ht="15.75" thickBot="1" x14ac:dyDescent="0.3"/>
    <row r="27" spans="2:6" ht="15.75" thickBot="1" x14ac:dyDescent="0.3">
      <c r="B27" s="9" t="s">
        <v>10</v>
      </c>
      <c r="C27" s="9"/>
      <c r="D27" s="9"/>
      <c r="E27" s="9"/>
      <c r="F27" s="9"/>
    </row>
    <row r="28" spans="2:6" ht="15.75" thickBot="1" x14ac:dyDescent="0.3">
      <c r="B28" s="9"/>
      <c r="C28" s="9"/>
      <c r="D28" s="9"/>
      <c r="E28" s="9"/>
      <c r="F28" s="9"/>
    </row>
    <row r="29" spans="2:6" ht="15.75" thickBot="1" x14ac:dyDescent="0.3">
      <c r="B29" s="10" t="s">
        <v>0</v>
      </c>
      <c r="C29" s="10" t="s">
        <v>1</v>
      </c>
      <c r="D29" s="10" t="s">
        <v>5</v>
      </c>
      <c r="E29" s="10" t="s">
        <v>6</v>
      </c>
      <c r="F29" s="10" t="s">
        <v>7</v>
      </c>
    </row>
    <row r="30" spans="2:6" x14ac:dyDescent="0.25">
      <c r="B30" s="7">
        <v>405</v>
      </c>
      <c r="C30" s="11">
        <f>DEGREES(ASIN((1*B30*10^-9)/($L$3*10^-3)))</f>
        <v>11.683190432837584</v>
      </c>
      <c r="D30" s="11">
        <f>DEGREES(ASIN((2*B30*10^-9)/($L$3*10^-3)))</f>
        <v>23.891127140808898</v>
      </c>
      <c r="E30" s="11">
        <f>DEGREES(ASIN((3*B30*10^-9)/($L$3*10^-3)))</f>
        <v>37.408955380183272</v>
      </c>
      <c r="F30" s="14">
        <f>DEGREES(ASIN((4*B30*10^-9)/($L$3*10^-3)))</f>
        <v>54.095931416682852</v>
      </c>
    </row>
    <row r="31" spans="2:6" x14ac:dyDescent="0.25">
      <c r="B31" s="3">
        <v>408</v>
      </c>
      <c r="C31" s="12">
        <f>DEGREES(ASIN((1*B31*10^-9)/($L$3*10^-3)))</f>
        <v>11.770966267561398</v>
      </c>
      <c r="D31" s="12">
        <f t="shared" ref="D31:D37" si="8">DEGREES(ASIN((2*B31*10^-9)/($L$3*10^-3)))</f>
        <v>24.079259702120634</v>
      </c>
      <c r="E31" s="12">
        <f t="shared" ref="E31:E37" si="9">DEGREES(ASIN((3*B31*10^-9)/($L$3*10^-3)))</f>
        <v>37.734256900080958</v>
      </c>
      <c r="F31" s="15">
        <f t="shared" ref="F31:F37" si="10">DEGREES(ASIN((4*B31*10^-9)/($L$3*10^-3)))</f>
        <v>54.686359951731227</v>
      </c>
    </row>
    <row r="32" spans="2:6" x14ac:dyDescent="0.25">
      <c r="B32" s="3">
        <v>436</v>
      </c>
      <c r="C32" s="12">
        <f t="shared" ref="C32:C37" si="11">DEGREES(ASIN((1*B32*10^-9)/($L$3*10^-3)))</f>
        <v>12.591590478618528</v>
      </c>
      <c r="D32" s="12">
        <f t="shared" si="8"/>
        <v>25.848942513985868</v>
      </c>
      <c r="E32" s="12">
        <f t="shared" si="9"/>
        <v>40.843868083862112</v>
      </c>
      <c r="F32" s="15">
        <f t="shared" si="10"/>
        <v>60.691890764474557</v>
      </c>
    </row>
    <row r="33" spans="2:7" x14ac:dyDescent="0.25">
      <c r="B33" s="3">
        <v>492</v>
      </c>
      <c r="C33" s="12">
        <f t="shared" si="11"/>
        <v>14.240938312893373</v>
      </c>
      <c r="D33" s="12">
        <f t="shared" si="8"/>
        <v>29.472120746317795</v>
      </c>
      <c r="E33" s="12">
        <f t="shared" si="9"/>
        <v>47.561323793363897</v>
      </c>
      <c r="F33" s="15">
        <f t="shared" si="10"/>
        <v>79.736904101377476</v>
      </c>
    </row>
    <row r="34" spans="2:7" x14ac:dyDescent="0.25">
      <c r="B34" s="3">
        <v>546</v>
      </c>
      <c r="C34" s="12">
        <f t="shared" si="11"/>
        <v>15.842862611547739</v>
      </c>
      <c r="D34" s="12">
        <f t="shared" si="8"/>
        <v>33.09302665207462</v>
      </c>
      <c r="E34" s="12">
        <f t="shared" si="9"/>
        <v>54.984814843751387</v>
      </c>
      <c r="F34" s="15" t="e">
        <f t="shared" si="10"/>
        <v>#NUM!</v>
      </c>
    </row>
    <row r="35" spans="2:7" x14ac:dyDescent="0.25">
      <c r="B35" s="3">
        <v>577</v>
      </c>
      <c r="C35" s="12">
        <f t="shared" si="11"/>
        <v>16.768174504539726</v>
      </c>
      <c r="D35" s="12">
        <f t="shared" si="8"/>
        <v>35.239814069839007</v>
      </c>
      <c r="E35" s="12">
        <f t="shared" si="9"/>
        <v>59.939847840485754</v>
      </c>
      <c r="F35" s="15" t="e">
        <f t="shared" si="10"/>
        <v>#NUM!</v>
      </c>
    </row>
    <row r="36" spans="2:7" ht="15.75" thickBot="1" x14ac:dyDescent="0.3">
      <c r="B36" s="5">
        <v>579</v>
      </c>
      <c r="C36" s="13">
        <f t="shared" si="11"/>
        <v>16.828024124705376</v>
      </c>
      <c r="D36" s="13">
        <f t="shared" si="8"/>
        <v>35.38023866336804</v>
      </c>
      <c r="E36" s="13">
        <f t="shared" si="9"/>
        <v>60.284794958043697</v>
      </c>
      <c r="F36" s="16" t="e">
        <f t="shared" si="10"/>
        <v>#NUM!</v>
      </c>
    </row>
    <row r="38" spans="2:7" ht="15.75" thickBot="1" x14ac:dyDescent="0.3"/>
    <row r="39" spans="2:7" ht="15.75" thickBot="1" x14ac:dyDescent="0.3">
      <c r="B39" s="9" t="s">
        <v>11</v>
      </c>
      <c r="C39" s="9"/>
      <c r="D39" s="9"/>
      <c r="E39" s="9"/>
      <c r="F39" s="9"/>
      <c r="G39" s="9"/>
    </row>
    <row r="40" spans="2:7" ht="15.75" thickBot="1" x14ac:dyDescent="0.3">
      <c r="B40" s="9"/>
      <c r="C40" s="9"/>
      <c r="D40" s="9"/>
      <c r="E40" s="9"/>
      <c r="F40" s="9"/>
      <c r="G40" s="9"/>
    </row>
    <row r="41" spans="2:7" ht="15.75" thickBot="1" x14ac:dyDescent="0.3">
      <c r="B41" s="10" t="s">
        <v>0</v>
      </c>
      <c r="C41" s="10" t="s">
        <v>1</v>
      </c>
      <c r="D41" s="10" t="s">
        <v>5</v>
      </c>
      <c r="E41" s="10" t="s">
        <v>6</v>
      </c>
      <c r="F41" s="10" t="s">
        <v>7</v>
      </c>
      <c r="G41" s="10" t="s">
        <v>12</v>
      </c>
    </row>
    <row r="42" spans="2:7" x14ac:dyDescent="0.25">
      <c r="B42" s="7">
        <v>405</v>
      </c>
      <c r="C42" s="11">
        <f>DEGREES(ASIN(((1*B42*10^-9)/($L$3*10^-3))-SIN(RADIANS($L$4)))) + $L$4</f>
        <v>11.771448134207239</v>
      </c>
      <c r="D42" s="11">
        <f>DEGREES(ASIN(((2*B42*10^-9)/($L$3*10^-3))-SIN(RADIANS($L$4)))) + $L$4</f>
        <v>23.405671650295407</v>
      </c>
      <c r="E42" s="11">
        <f>DEGREES(ASIN(((3*B42*10^-9)/($L$3*10^-3))-SIN(RADIANS($L$4)))) + $L$4</f>
        <v>35.40665763276624</v>
      </c>
      <c r="F42" s="11">
        <f>DEGREES(ASIN(((4*B42*10^-9)/($L$3*10^-3))-SIN(RADIANS($L$4)))) + $L$4</f>
        <v>48.448069187193099</v>
      </c>
      <c r="G42" s="8">
        <f>DEGREES(ASIN(((5*B42*10^-9)/($L$3*10^-3))-SIN(RADIANS($L$4)))) + $L$4</f>
        <v>63.910247619191544</v>
      </c>
    </row>
    <row r="43" spans="2:7" x14ac:dyDescent="0.25">
      <c r="B43" s="3">
        <v>408</v>
      </c>
      <c r="C43" s="12">
        <f t="shared" ref="C43:C49" si="12">DEGREES(ASIN(((1*B43*10^-9)/($L$3*10^-3))-SIN(RADIANS($L$4)))) + $L$4</f>
        <v>11.857524813284746</v>
      </c>
      <c r="D43" s="12">
        <f t="shared" ref="D43:D49" si="13">DEGREES(ASIN(((2*B43*10^-9)/($L$3*10^-3))-SIN(RADIANS($L$4)))) + $L$4</f>
        <v>23.579464690657858</v>
      </c>
      <c r="E43" s="12">
        <f t="shared" ref="E43:E49" si="14">DEGREES(ASIN(((3*B43*10^-9)/($L$3*10^-3))-SIN(RADIANS($L$4)))) + $L$4</f>
        <v>35.6820004266268</v>
      </c>
      <c r="F43" s="12">
        <f t="shared" ref="F43:F49" si="15">DEGREES(ASIN(((4*B43*10^-9)/($L$3*10^-3))-SIN(RADIANS($L$4)))) + $L$4</f>
        <v>48.861065308708902</v>
      </c>
      <c r="G43" s="4">
        <f t="shared" ref="G43:G48" si="16">DEGREES(ASIN(((5*B43*10^-9)/($L$3*10^-3))-SIN(RADIANS($L$4)))) + $L$4</f>
        <v>64.568419159835258</v>
      </c>
    </row>
    <row r="44" spans="2:7" x14ac:dyDescent="0.25">
      <c r="B44" s="3">
        <v>436</v>
      </c>
      <c r="C44" s="12">
        <f t="shared" si="12"/>
        <v>12.660591033211995</v>
      </c>
      <c r="D44" s="12">
        <f t="shared" si="13"/>
        <v>25.205601262278993</v>
      </c>
      <c r="E44" s="12">
        <f t="shared" si="14"/>
        <v>38.277260231268869</v>
      </c>
      <c r="F44" s="12">
        <f t="shared" si="15"/>
        <v>52.819863818864803</v>
      </c>
      <c r="G44" s="4">
        <f t="shared" si="16"/>
        <v>71.220242418399664</v>
      </c>
    </row>
    <row r="45" spans="2:7" x14ac:dyDescent="0.25">
      <c r="B45" s="3">
        <v>492</v>
      </c>
      <c r="C45" s="12">
        <f t="shared" si="12"/>
        <v>14.265502700899116</v>
      </c>
      <c r="D45" s="12">
        <f t="shared" si="13"/>
        <v>28.484420514473541</v>
      </c>
      <c r="E45" s="12">
        <f t="shared" si="14"/>
        <v>43.631922543584864</v>
      </c>
      <c r="F45" s="12">
        <f t="shared" si="15"/>
        <v>61.48390322743299</v>
      </c>
      <c r="G45" s="4">
        <f t="shared" si="16"/>
        <v>91.211215809857109</v>
      </c>
    </row>
    <row r="46" spans="2:7" x14ac:dyDescent="0.25">
      <c r="B46" s="3">
        <v>546</v>
      </c>
      <c r="C46" s="12">
        <f t="shared" si="12"/>
        <v>15.812536100074254</v>
      </c>
      <c r="D46" s="12">
        <f t="shared" si="13"/>
        <v>31.689258944414309</v>
      </c>
      <c r="E46" s="12">
        <f t="shared" si="14"/>
        <v>49.068312902433341</v>
      </c>
      <c r="F46" s="12">
        <f t="shared" si="15"/>
        <v>71.426899194081756</v>
      </c>
      <c r="G46" s="4" t="e">
        <f t="shared" si="16"/>
        <v>#NUM!</v>
      </c>
    </row>
    <row r="47" spans="2:7" x14ac:dyDescent="0.25">
      <c r="B47" s="3">
        <v>577</v>
      </c>
      <c r="C47" s="12">
        <f t="shared" si="12"/>
        <v>16.700843238789059</v>
      </c>
      <c r="D47" s="12">
        <f t="shared" si="13"/>
        <v>33.552952360978992</v>
      </c>
      <c r="E47" s="12">
        <f t="shared" si="14"/>
        <v>52.349899375543927</v>
      </c>
      <c r="F47" s="12">
        <f t="shared" si="15"/>
        <v>78.531682349440018</v>
      </c>
      <c r="G47" s="4" t="e">
        <f t="shared" si="16"/>
        <v>#NUM!</v>
      </c>
    </row>
    <row r="48" spans="2:7" ht="15.75" thickBot="1" x14ac:dyDescent="0.3">
      <c r="B48" s="5">
        <v>579</v>
      </c>
      <c r="C48" s="13">
        <f t="shared" si="12"/>
        <v>16.758165133617524</v>
      </c>
      <c r="D48" s="13">
        <f t="shared" si="13"/>
        <v>33.673868619835147</v>
      </c>
      <c r="E48" s="13">
        <f t="shared" si="14"/>
        <v>52.566437500840358</v>
      </c>
      <c r="F48" s="13">
        <f t="shared" si="15"/>
        <v>79.05061539082034</v>
      </c>
      <c r="G48" s="6" t="e">
        <f t="shared" si="16"/>
        <v>#NUM!</v>
      </c>
    </row>
  </sheetData>
  <mergeCells count="5">
    <mergeCell ref="K1:L2"/>
    <mergeCell ref="B1:F2"/>
    <mergeCell ref="B14:F15"/>
    <mergeCell ref="B27:F28"/>
    <mergeCell ref="B39:G4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2020-05-12T12:25:11Z</dcterms:created>
  <dcterms:modified xsi:type="dcterms:W3CDTF">2020-05-12T13:05:33Z</dcterms:modified>
</cp:coreProperties>
</file>