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SevCT\"/>
    </mc:Choice>
  </mc:AlternateContent>
  <bookViews>
    <workbookView xWindow="0" yWindow="0" windowWidth="14655" windowHeight="8145" activeTab="2"/>
  </bookViews>
  <sheets>
    <sheet name="Upor" sheetId="1" r:id="rId1"/>
    <sheet name="Razmerje" sheetId="2" r:id="rId2"/>
    <sheet name="Celi Izse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O2" i="1"/>
  <c r="O4" i="1"/>
  <c r="O3" i="1"/>
</calcChain>
</file>

<file path=xl/sharedStrings.xml><?xml version="1.0" encoding="utf-8"?>
<sst xmlns="http://schemas.openxmlformats.org/spreadsheetml/2006/main" count="36" uniqueCount="30">
  <si>
    <t>P_elek [W]</t>
  </si>
  <si>
    <t>dP_elek[W]</t>
  </si>
  <si>
    <t>U[V]</t>
  </si>
  <si>
    <t>dU [V]</t>
  </si>
  <si>
    <t>I[mA]</t>
  </si>
  <si>
    <t>dI[mA]</t>
  </si>
  <si>
    <t>P_svetlobe [mW]</t>
  </si>
  <si>
    <t>dP_svetlobe [mW]</t>
  </si>
  <si>
    <t>T</t>
  </si>
  <si>
    <t>Aditional data</t>
  </si>
  <si>
    <t>S</t>
  </si>
  <si>
    <t xml:space="preserve">dS </t>
  </si>
  <si>
    <t>Sigma</t>
  </si>
  <si>
    <t>dT</t>
  </si>
  <si>
    <t>dR</t>
  </si>
  <si>
    <t>R</t>
  </si>
  <si>
    <t>dT wrong units</t>
  </si>
  <si>
    <t>P_iz [mW]</t>
  </si>
  <si>
    <t>dP_iz [mW]</t>
  </si>
  <si>
    <t>P_si [mW]</t>
  </si>
  <si>
    <t>dP_si [mW]</t>
  </si>
  <si>
    <t>dB</t>
  </si>
  <si>
    <t>B</t>
  </si>
  <si>
    <t>B_Corr</t>
  </si>
  <si>
    <t>Aditional Data</t>
  </si>
  <si>
    <t>d [m]</t>
  </si>
  <si>
    <t>S [m2]</t>
  </si>
  <si>
    <t>P_tot [W]</t>
  </si>
  <si>
    <t>dd</t>
  </si>
  <si>
    <t>dP_tot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</si>
</sst>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"/>
      <scheme val="minor"/>
    </font>
    <font>
      <sz val="12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8" sqref="O8"/>
    </sheetView>
  </sheetViews>
  <sheetFormatPr defaultRowHeight="15"/>
  <cols>
    <col min="1" max="1" width="12.140625" bestFit="1" customWidth="1"/>
    <col min="2" max="2" width="12.85546875" bestFit="1" customWidth="1"/>
    <col min="3" max="3" width="7.7109375" bestFit="1" customWidth="1"/>
    <col min="4" max="4" width="7.42578125" bestFit="1" customWidth="1"/>
    <col min="5" max="5" width="7.7109375" bestFit="1" customWidth="1"/>
    <col min="6" max="6" width="7.5703125" bestFit="1" customWidth="1"/>
    <col min="7" max="7" width="18.140625" customWidth="1"/>
    <col min="8" max="8" width="22.85546875" customWidth="1"/>
  </cols>
  <sheetData>
    <row r="1" spans="1:15" ht="31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16</v>
      </c>
      <c r="K1" t="s">
        <v>15</v>
      </c>
      <c r="L1" s="5" t="s">
        <v>14</v>
      </c>
      <c r="M1" s="5" t="s">
        <v>13</v>
      </c>
      <c r="N1" t="s">
        <v>9</v>
      </c>
    </row>
    <row r="2" spans="1:15" ht="15.7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0.49</v>
      </c>
      <c r="H2" s="2"/>
      <c r="I2">
        <f>(G2*10^-3/($O$2*$O$4))^(1/4)</f>
        <v>1517.4219227436306</v>
      </c>
      <c r="J2">
        <f>SQRT((1/(4*$O$2*$O$4*(G2/($O$2*$O$4))^(3/4)) * H2)^2 + (-G2/(4*$O$2^2 * $O$4* (G2/($O$2 * $O$4))^(3/4)) * $O$3)^2)</f>
        <v>130.87562191848758</v>
      </c>
      <c r="K2" t="e">
        <f>C2/(E2*10^-3)</f>
        <v>#DIV/0!</v>
      </c>
      <c r="L2" t="e">
        <f>SQRT((1/(E2*10^-3) * D2)^2 + (-C2/(E2*10^-3)^2 * (F2* 10^-3))^2)</f>
        <v>#DIV/0!</v>
      </c>
      <c r="M2">
        <f t="shared" ref="M2:M17" si="0">SQRT(((G2*10^-3/($O$2*$O$4))^(1/4)* H2*10^-3/(4*G2*10^-3))^2 + ((G2*10^-3/($O$2*$O$4))^(1/4)* $O$3/(4*$O$2))^2)</f>
        <v>23.273342373368571</v>
      </c>
      <c r="N2" t="s">
        <v>10</v>
      </c>
      <c r="O2">
        <f>1.63 * 10^-9</f>
        <v>1.63E-9</v>
      </c>
    </row>
    <row r="3" spans="1:15" ht="15.75">
      <c r="A3" s="2">
        <v>1</v>
      </c>
      <c r="B3" s="2">
        <v>0.01</v>
      </c>
      <c r="C3" s="2">
        <v>23</v>
      </c>
      <c r="D3" s="2">
        <v>0.1</v>
      </c>
      <c r="E3" s="2">
        <v>42.9</v>
      </c>
      <c r="F3" s="2">
        <v>0.1</v>
      </c>
      <c r="G3" s="2">
        <v>0.54</v>
      </c>
      <c r="H3" s="2">
        <v>0.01</v>
      </c>
      <c r="I3">
        <f t="shared" ref="I3:I18" si="1">(G3*10^-3/($O$2*$O$4))^(1/4)</f>
        <v>1554.7328473146597</v>
      </c>
      <c r="J3">
        <f t="shared" ref="J3:J18" si="2">SQRT((1/(4*$O$2*$O$4*(G3/($O$2*$O$4))^(3/4)) * H3)^2 + (-G3/(4*$O$2^2 * $O$4* (G3/($O$2 * $O$4))^(3/4)) * $O$3)^2)</f>
        <v>140.06942636620366</v>
      </c>
      <c r="K3">
        <f t="shared" ref="K3:K18" si="3">C3/(E3*10^-3)</f>
        <v>536.13053613053614</v>
      </c>
      <c r="L3">
        <f>SQRT((1/(E3*10^-3) * D3)^2 + (-C3/(E3*10^-3)^2 * (F3* 10^-3))^2)</f>
        <v>2.6448772690407916</v>
      </c>
      <c r="M3">
        <f t="shared" si="0"/>
        <v>24.908257688298278</v>
      </c>
      <c r="N3" t="s">
        <v>11</v>
      </c>
      <c r="O3">
        <f>10^-10</f>
        <v>1E-10</v>
      </c>
    </row>
    <row r="4" spans="1:15" ht="15.75">
      <c r="A4" s="2">
        <v>2.0299999999999998</v>
      </c>
      <c r="B4" s="2">
        <v>0.01</v>
      </c>
      <c r="C4" s="2">
        <v>37.799999999999997</v>
      </c>
      <c r="D4" s="2">
        <v>0.1</v>
      </c>
      <c r="E4" s="2">
        <v>53.4</v>
      </c>
      <c r="F4" s="2">
        <v>0.1</v>
      </c>
      <c r="G4" s="2">
        <v>0.63</v>
      </c>
      <c r="H4" s="2">
        <v>0.01</v>
      </c>
      <c r="I4">
        <f t="shared" si="1"/>
        <v>1615.8181106258603</v>
      </c>
      <c r="J4">
        <f t="shared" si="2"/>
        <v>143.95114976825633</v>
      </c>
      <c r="K4">
        <f t="shared" si="3"/>
        <v>707.86516853932574</v>
      </c>
      <c r="L4">
        <f>SQRT((1/(E4*10^-3) * D4)^2 + (-C4/(E4*10^-3)^2 * (F4* 10^-3))^2)</f>
        <v>2.2943499681915549</v>
      </c>
      <c r="M4">
        <f t="shared" si="0"/>
        <v>25.59853656843201</v>
      </c>
      <c r="N4" t="s">
        <v>12</v>
      </c>
      <c r="O4">
        <f>5.67*10^-8</f>
        <v>5.6699999999999998E-8</v>
      </c>
    </row>
    <row r="5" spans="1:15" ht="15.75">
      <c r="A5" s="2">
        <v>4.0999999999999996</v>
      </c>
      <c r="B5" s="2">
        <v>0.01</v>
      </c>
      <c r="C5" s="2">
        <v>60.8</v>
      </c>
      <c r="D5" s="2">
        <v>0.1</v>
      </c>
      <c r="E5" s="2">
        <v>67.599999999999994</v>
      </c>
      <c r="F5" s="2">
        <v>0.1</v>
      </c>
      <c r="G5" s="2">
        <v>0.86</v>
      </c>
      <c r="H5" s="2">
        <v>0.01</v>
      </c>
      <c r="I5">
        <f t="shared" si="1"/>
        <v>1746.5537155845464</v>
      </c>
      <c r="J5">
        <f t="shared" si="2"/>
        <v>153.31978021118536</v>
      </c>
      <c r="K5">
        <f t="shared" si="3"/>
        <v>899.40828402366867</v>
      </c>
      <c r="L5">
        <f>SQRT((1/(E5*10^-3) * D5)^2 + (-C5/(E5*10^-3)^2 * (F5* 10^-3))^2)</f>
        <v>1.9895956205634928</v>
      </c>
      <c r="M5">
        <f t="shared" si="0"/>
        <v>27.264540830124364</v>
      </c>
    </row>
    <row r="6" spans="1:15" ht="15.75">
      <c r="A6" s="2">
        <v>6.19</v>
      </c>
      <c r="B6" s="2">
        <v>0.01</v>
      </c>
      <c r="C6" s="2">
        <v>79.5</v>
      </c>
      <c r="D6" s="2">
        <v>0.1</v>
      </c>
      <c r="E6" s="2">
        <v>77.599999999999994</v>
      </c>
      <c r="F6" s="2">
        <v>0.1</v>
      </c>
      <c r="G6" s="2">
        <v>1.1299999999999999</v>
      </c>
      <c r="H6" s="2">
        <v>0.01</v>
      </c>
      <c r="I6">
        <f t="shared" si="1"/>
        <v>1869.936871122253</v>
      </c>
      <c r="J6">
        <f t="shared" si="2"/>
        <v>162.9488348004576</v>
      </c>
      <c r="K6">
        <f t="shared" si="3"/>
        <v>1024.4845360824743</v>
      </c>
      <c r="L6">
        <f>SQRT((1/(E6*10^-3) * D6)^2 + (-C6/(E6*10^-3)^2 * (F6* 10^-3))^2)</f>
        <v>1.844885869391677</v>
      </c>
      <c r="M6">
        <f t="shared" si="0"/>
        <v>28.976855781548821</v>
      </c>
    </row>
    <row r="7" spans="1:15" ht="15.75">
      <c r="A7" s="2">
        <v>8.11</v>
      </c>
      <c r="B7" s="2">
        <v>0.01</v>
      </c>
      <c r="C7" s="2">
        <v>95.2</v>
      </c>
      <c r="D7" s="2">
        <v>0.1</v>
      </c>
      <c r="E7" s="2">
        <v>85.3</v>
      </c>
      <c r="F7" s="2">
        <v>0.1</v>
      </c>
      <c r="G7" s="2">
        <v>1.38</v>
      </c>
      <c r="H7" s="2">
        <v>0.01</v>
      </c>
      <c r="I7">
        <f t="shared" si="1"/>
        <v>1965.7446654732846</v>
      </c>
      <c r="J7">
        <f t="shared" si="2"/>
        <v>170.72144360621687</v>
      </c>
      <c r="K7">
        <f t="shared" si="3"/>
        <v>1116.060961313013</v>
      </c>
      <c r="L7">
        <f>SQRT((1/(E7*10^-3) * D7)^2 + (-C7/(E7*10^-3)^2 * (F7* 10^-3))^2)</f>
        <v>1.7567760486038044</v>
      </c>
      <c r="M7">
        <f t="shared" si="0"/>
        <v>30.359042801705669</v>
      </c>
    </row>
    <row r="8" spans="1:15" ht="15.75">
      <c r="A8" s="2">
        <v>9.92</v>
      </c>
      <c r="B8" s="2">
        <v>0.02</v>
      </c>
      <c r="C8" s="2">
        <v>108.4</v>
      </c>
      <c r="D8" s="2">
        <v>0.1</v>
      </c>
      <c r="E8" s="2">
        <v>91.5</v>
      </c>
      <c r="F8" s="2">
        <v>0.1</v>
      </c>
      <c r="G8" s="2">
        <v>1.7</v>
      </c>
      <c r="H8" s="2">
        <v>0.01</v>
      </c>
      <c r="I8">
        <f t="shared" si="1"/>
        <v>2070.9497658316973</v>
      </c>
      <c r="J8">
        <f t="shared" si="2"/>
        <v>179.43583297735358</v>
      </c>
      <c r="K8">
        <f t="shared" si="3"/>
        <v>1184.6994535519127</v>
      </c>
      <c r="L8">
        <f>SQRT((1/(E8*10^-3) * D8)^2 + (-C8/(E8*10^-3)^2 * (F8* 10^-3))^2)</f>
        <v>1.6943460914967325</v>
      </c>
      <c r="M8">
        <f t="shared" si="0"/>
        <v>31.908704720681026</v>
      </c>
    </row>
    <row r="9" spans="1:15" ht="15.75">
      <c r="A9" s="2">
        <v>12.17</v>
      </c>
      <c r="B9" s="2">
        <v>0.02</v>
      </c>
      <c r="C9" s="2">
        <v>123.8</v>
      </c>
      <c r="D9" s="2">
        <v>0.2</v>
      </c>
      <c r="E9" s="2">
        <v>98.3</v>
      </c>
      <c r="F9" s="2">
        <v>0.1</v>
      </c>
      <c r="G9" s="2">
        <v>2.0299999999999998</v>
      </c>
      <c r="H9" s="2">
        <v>0.01</v>
      </c>
      <c r="I9">
        <f t="shared" si="1"/>
        <v>2164.8676146579905</v>
      </c>
      <c r="J9">
        <f t="shared" si="2"/>
        <v>187.31790172487007</v>
      </c>
      <c r="K9">
        <f t="shared" si="3"/>
        <v>1259.40996948118</v>
      </c>
      <c r="L9">
        <f>SQRT((1/(E9*10^-3) * D9)^2 + (-C9/(E9*10^-3)^2 * (F9* 10^-3))^2)</f>
        <v>2.4043703228230471</v>
      </c>
      <c r="M9">
        <f t="shared" si="0"/>
        <v>33.310356776903063</v>
      </c>
    </row>
    <row r="10" spans="1:15" ht="15.75">
      <c r="A10" s="2">
        <v>14.02</v>
      </c>
      <c r="B10" s="2">
        <v>0.04</v>
      </c>
      <c r="C10" s="2">
        <v>136.1</v>
      </c>
      <c r="D10" s="2">
        <v>0.2</v>
      </c>
      <c r="E10" s="2">
        <v>103.1</v>
      </c>
      <c r="F10" s="2">
        <v>0.1</v>
      </c>
      <c r="G10" s="2">
        <v>2.33</v>
      </c>
      <c r="H10" s="2">
        <v>0.01</v>
      </c>
      <c r="I10">
        <f t="shared" si="1"/>
        <v>2240.7650108267044</v>
      </c>
      <c r="J10">
        <f t="shared" si="2"/>
        <v>193.73533757707764</v>
      </c>
      <c r="K10">
        <f t="shared" si="3"/>
        <v>1320.0775945683802</v>
      </c>
      <c r="L10">
        <f>SQRT((1/(E10*10^-3) * D10)^2 + (-C10/(E10*10^-3)^2 * (F10* 10^-3))^2)</f>
        <v>2.3243193708617853</v>
      </c>
      <c r="M10">
        <f t="shared" si="0"/>
        <v>34.451556181025708</v>
      </c>
    </row>
    <row r="11" spans="1:15" ht="15.75">
      <c r="A11" s="2">
        <v>16.05</v>
      </c>
      <c r="B11" s="2">
        <v>0.04</v>
      </c>
      <c r="C11" s="2">
        <v>148</v>
      </c>
      <c r="D11" s="2">
        <v>0.2</v>
      </c>
      <c r="E11" s="2">
        <v>108.1</v>
      </c>
      <c r="F11" s="2">
        <v>0.1</v>
      </c>
      <c r="G11" s="2">
        <v>2.64</v>
      </c>
      <c r="H11" s="2">
        <v>0.01</v>
      </c>
      <c r="I11">
        <f t="shared" si="1"/>
        <v>2311.8428860654803</v>
      </c>
      <c r="J11">
        <f t="shared" si="2"/>
        <v>199.77306794258175</v>
      </c>
      <c r="K11">
        <f t="shared" si="3"/>
        <v>1369.1026827012026</v>
      </c>
      <c r="L11">
        <f>SQRT((1/(E11*10^-3) * D11)^2 + (-C11/(E11*10^-3)^2 * (F11* 10^-3))^2)</f>
        <v>2.2421136461611404</v>
      </c>
      <c r="M11">
        <f t="shared" si="0"/>
        <v>35.525233340259923</v>
      </c>
    </row>
    <row r="12" spans="1:15" ht="15.75">
      <c r="A12" s="2">
        <v>18.3</v>
      </c>
      <c r="B12" s="2">
        <v>0.05</v>
      </c>
      <c r="C12" s="2">
        <v>161.30000000000001</v>
      </c>
      <c r="D12" s="2">
        <v>0.2</v>
      </c>
      <c r="E12" s="2">
        <v>113.2</v>
      </c>
      <c r="F12" s="2">
        <v>0.1</v>
      </c>
      <c r="G12" s="2">
        <v>3</v>
      </c>
      <c r="H12" s="2">
        <v>0.01</v>
      </c>
      <c r="I12">
        <f t="shared" si="1"/>
        <v>2386.9188151371077</v>
      </c>
      <c r="J12">
        <f t="shared" si="2"/>
        <v>206.17222154135573</v>
      </c>
      <c r="K12">
        <f t="shared" si="3"/>
        <v>1424.9116607773851</v>
      </c>
      <c r="L12">
        <f>SQRT((1/(E12*10^-3) * D12)^2 + (-C12/(E12*10^-3)^2 * (F12* 10^-3))^2)</f>
        <v>2.1693302368660201</v>
      </c>
      <c r="M12">
        <f t="shared" si="0"/>
        <v>36.663181648897641</v>
      </c>
    </row>
    <row r="13" spans="1:15" ht="15.75">
      <c r="A13" s="2">
        <v>20.7</v>
      </c>
      <c r="B13" s="2">
        <v>0.05</v>
      </c>
      <c r="C13" s="2">
        <v>175.2</v>
      </c>
      <c r="D13" s="2">
        <v>0.2</v>
      </c>
      <c r="E13" s="2">
        <v>118.2</v>
      </c>
      <c r="F13" s="2">
        <v>0.1</v>
      </c>
      <c r="G13" s="2">
        <v>3.38</v>
      </c>
      <c r="H13" s="2">
        <v>0.01</v>
      </c>
      <c r="I13">
        <f t="shared" si="1"/>
        <v>2459.1584323190532</v>
      </c>
      <c r="J13">
        <f t="shared" si="2"/>
        <v>212.34563240723062</v>
      </c>
      <c r="K13">
        <f t="shared" si="3"/>
        <v>1482.233502538071</v>
      </c>
      <c r="L13">
        <f>SQRT((1/(E13*10^-3) * D13)^2 + (-C13/(E13*10^-3)^2 * (F13* 10^-3))^2)</f>
        <v>2.1060750230168654</v>
      </c>
      <c r="M13">
        <f t="shared" si="0"/>
        <v>37.760986592147205</v>
      </c>
    </row>
    <row r="14" spans="1:15" ht="15.75">
      <c r="A14" s="2">
        <v>22.05</v>
      </c>
      <c r="B14" s="2">
        <v>0.05</v>
      </c>
      <c r="C14" s="2">
        <v>182.5</v>
      </c>
      <c r="D14" s="2">
        <v>0.5</v>
      </c>
      <c r="E14" s="2">
        <v>120.8</v>
      </c>
      <c r="F14" s="2">
        <v>0.2</v>
      </c>
      <c r="G14" s="2">
        <v>3.59</v>
      </c>
      <c r="H14" s="2">
        <v>0.02</v>
      </c>
      <c r="I14">
        <f t="shared" si="1"/>
        <v>2496.4964125918923</v>
      </c>
      <c r="J14">
        <f t="shared" si="2"/>
        <v>216.20543972706483</v>
      </c>
      <c r="K14">
        <f t="shared" si="3"/>
        <v>1510.7615894039734</v>
      </c>
      <c r="L14">
        <f>SQRT((1/(E14*10^-3) * D14)^2 + (-C14/(E14*10^-3)^2 * (F14* 10^-3))^2)</f>
        <v>4.8361379401707048</v>
      </c>
      <c r="M14">
        <f t="shared" si="0"/>
        <v>38.447368180505102</v>
      </c>
    </row>
    <row r="15" spans="1:15" ht="15.75">
      <c r="A15" s="2">
        <v>23.95</v>
      </c>
      <c r="B15" s="2">
        <v>0.05</v>
      </c>
      <c r="C15" s="2">
        <v>192.5</v>
      </c>
      <c r="D15" s="2">
        <v>0.5</v>
      </c>
      <c r="E15" s="2">
        <v>124.2</v>
      </c>
      <c r="F15" s="2">
        <v>0.02</v>
      </c>
      <c r="G15" s="2">
        <v>3.9</v>
      </c>
      <c r="H15" s="2">
        <v>0.02</v>
      </c>
      <c r="I15">
        <f t="shared" si="1"/>
        <v>2548.7279756705125</v>
      </c>
      <c r="J15">
        <f t="shared" si="2"/>
        <v>220.59104346735882</v>
      </c>
      <c r="K15">
        <f t="shared" si="3"/>
        <v>1549.9194847020933</v>
      </c>
      <c r="L15">
        <f>SQRT((1/(E15*10^-3) * D15)^2 + (-C15/(E15*10^-3)^2 * (F15* 10^-3))^2)</f>
        <v>4.0334941916642686</v>
      </c>
      <c r="M15">
        <f t="shared" si="0"/>
        <v>39.227251063700628</v>
      </c>
    </row>
    <row r="16" spans="1:15" ht="15.75">
      <c r="A16" s="2">
        <v>26.21</v>
      </c>
      <c r="B16" s="2">
        <v>0.1</v>
      </c>
      <c r="C16" s="2">
        <v>203.8</v>
      </c>
      <c r="D16" s="2">
        <v>0.5</v>
      </c>
      <c r="E16" s="2">
        <v>128.1</v>
      </c>
      <c r="F16" s="2">
        <v>0.02</v>
      </c>
      <c r="G16" s="2">
        <v>4.29</v>
      </c>
      <c r="H16" s="2">
        <v>0.02</v>
      </c>
      <c r="I16">
        <f t="shared" si="1"/>
        <v>2610.1872096366569</v>
      </c>
      <c r="J16">
        <f t="shared" si="2"/>
        <v>225.77424030730742</v>
      </c>
      <c r="K16">
        <f t="shared" si="3"/>
        <v>1590.9445745511321</v>
      </c>
      <c r="L16">
        <f>SQRT((1/(E16*10^-3) * D16)^2 + (-C16/(E16*10^-3)^2 * (F16* 10^-3))^2)</f>
        <v>3.9110961661791679</v>
      </c>
      <c r="M16">
        <f t="shared" si="0"/>
        <v>40.14896828556639</v>
      </c>
    </row>
    <row r="17" spans="1:13" ht="15.75">
      <c r="A17" s="2">
        <v>28.18</v>
      </c>
      <c r="B17" s="2">
        <v>0.1</v>
      </c>
      <c r="C17" s="2">
        <v>214.1</v>
      </c>
      <c r="D17" s="2">
        <v>0.5</v>
      </c>
      <c r="E17" s="2">
        <v>131.69999999999999</v>
      </c>
      <c r="F17" s="2">
        <v>0.02</v>
      </c>
      <c r="G17" s="2">
        <v>4.62</v>
      </c>
      <c r="H17" s="2">
        <v>0.02</v>
      </c>
      <c r="I17">
        <f t="shared" si="1"/>
        <v>2658.9968819785754</v>
      </c>
      <c r="J17">
        <f t="shared" si="2"/>
        <v>229.90517569985042</v>
      </c>
      <c r="K17">
        <f t="shared" si="3"/>
        <v>1625.6643887623388</v>
      </c>
      <c r="L17">
        <f>SQRT((1/(E17*10^-3) * D17)^2 + (-C17/(E17*10^-3)^2 * (F17* 10^-3))^2)</f>
        <v>3.8045254270964239</v>
      </c>
      <c r="M17">
        <f t="shared" si="0"/>
        <v>40.883564020842556</v>
      </c>
    </row>
    <row r="18" spans="1:13" ht="15.75">
      <c r="A18" s="2">
        <v>30.03</v>
      </c>
      <c r="B18" s="2">
        <v>0.1</v>
      </c>
      <c r="C18" s="2">
        <v>223.2</v>
      </c>
      <c r="D18" s="2">
        <v>0.4</v>
      </c>
      <c r="E18" s="2">
        <v>134.5</v>
      </c>
      <c r="F18" s="2">
        <v>0.02</v>
      </c>
      <c r="G18" s="2">
        <v>4.9000000000000004</v>
      </c>
      <c r="H18" s="2">
        <v>0.02</v>
      </c>
      <c r="I18">
        <f t="shared" si="1"/>
        <v>2698.4001615566722</v>
      </c>
      <c r="J18">
        <f t="shared" si="2"/>
        <v>233.24793159726119</v>
      </c>
      <c r="K18">
        <f t="shared" si="3"/>
        <v>1659.4795539033455</v>
      </c>
      <c r="L18">
        <f>SQRT((1/(E18*10^-3) * D18)^2 + (-C18/(E18*10^-3)^2 * (F18* 10^-3))^2)</f>
        <v>2.9841975790075534</v>
      </c>
      <c r="M18">
        <f>SQRT(((G18*10^-3/($O$2*$O$4))^(1/4)* H18*10^-3/(4*G18*10^-3))^2 + ((G18*10^-3/($O$2*$O$4))^(1/4)* $O$3/(4*$O$2))^2)</f>
        <v>41.477999419357765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12" sqref="O12"/>
    </sheetView>
  </sheetViews>
  <sheetFormatPr defaultRowHeight="15"/>
  <sheetData>
    <row r="1" spans="1:9" ht="31.5" thickBot="1">
      <c r="A1" s="3" t="s">
        <v>17</v>
      </c>
      <c r="B1" s="4" t="s">
        <v>18</v>
      </c>
      <c r="C1" s="4" t="s">
        <v>19</v>
      </c>
      <c r="D1" s="4" t="s">
        <v>20</v>
      </c>
      <c r="E1" s="5" t="s">
        <v>8</v>
      </c>
      <c r="F1" s="5" t="s">
        <v>13</v>
      </c>
      <c r="G1" s="6" t="s">
        <v>22</v>
      </c>
      <c r="H1" s="6" t="s">
        <v>21</v>
      </c>
      <c r="I1" s="6" t="s">
        <v>23</v>
      </c>
    </row>
    <row r="2" spans="1:9" ht="15.75">
      <c r="A2" s="2">
        <v>0.49</v>
      </c>
      <c r="B2" s="2"/>
      <c r="C2" s="2">
        <v>0.49</v>
      </c>
      <c r="D2" s="2"/>
      <c r="E2">
        <v>1517.4219227436306</v>
      </c>
      <c r="F2">
        <v>23.273342373368571</v>
      </c>
      <c r="G2">
        <f>C2/A2</f>
        <v>1</v>
      </c>
      <c r="H2">
        <f>SQRT((B2/A2)^2 + (D2/C2)^2)</f>
        <v>0</v>
      </c>
      <c r="I2" t="e">
        <f>(C2-$C$2)/(A2-$A$2)</f>
        <v>#DIV/0!</v>
      </c>
    </row>
    <row r="3" spans="1:9" ht="15.75">
      <c r="A3" s="2">
        <v>0.54</v>
      </c>
      <c r="B3" s="2">
        <v>0.01</v>
      </c>
      <c r="C3" s="2">
        <v>0.53</v>
      </c>
      <c r="D3" s="2">
        <v>0.01</v>
      </c>
      <c r="E3">
        <v>1554.7328473146597</v>
      </c>
      <c r="F3">
        <v>24.908257688298278</v>
      </c>
      <c r="G3">
        <f t="shared" ref="G3:G18" si="0">C3/A3</f>
        <v>0.98148148148148151</v>
      </c>
      <c r="H3">
        <f t="shared" ref="H3:H18" si="1">SQRT((B3/A3)^2 + (D3/C3)^2)</f>
        <v>2.6437361898011102E-2</v>
      </c>
      <c r="I3">
        <f t="shared" ref="I3:I18" si="2">(C3-$C$2)/(A3-$A$2)</f>
        <v>0.8</v>
      </c>
    </row>
    <row r="4" spans="1:9" ht="15.75">
      <c r="A4" s="2">
        <v>0.63</v>
      </c>
      <c r="B4" s="2">
        <v>0.01</v>
      </c>
      <c r="C4" s="2">
        <v>0.56999999999999995</v>
      </c>
      <c r="D4" s="2">
        <v>0.01</v>
      </c>
      <c r="E4">
        <v>1615.8181106258603</v>
      </c>
      <c r="F4">
        <v>25.59853656843201</v>
      </c>
      <c r="G4">
        <f t="shared" si="0"/>
        <v>0.90476190476190466</v>
      </c>
      <c r="H4">
        <f t="shared" si="1"/>
        <v>2.3658817474530153E-2</v>
      </c>
      <c r="I4">
        <f t="shared" si="2"/>
        <v>0.57142857142857106</v>
      </c>
    </row>
    <row r="5" spans="1:9" ht="15.75">
      <c r="A5" s="2">
        <v>0.86</v>
      </c>
      <c r="B5" s="2">
        <v>0.01</v>
      </c>
      <c r="C5" s="2">
        <v>0.69</v>
      </c>
      <c r="D5" s="2">
        <v>0.01</v>
      </c>
      <c r="E5">
        <v>1746.5537155845464</v>
      </c>
      <c r="F5">
        <v>27.264540830124364</v>
      </c>
      <c r="G5">
        <f t="shared" si="0"/>
        <v>0.80232558139534882</v>
      </c>
      <c r="H5">
        <f t="shared" si="1"/>
        <v>1.8580853808214972E-2</v>
      </c>
      <c r="I5">
        <f t="shared" si="2"/>
        <v>0.54054054054054046</v>
      </c>
    </row>
    <row r="6" spans="1:9" ht="15.75">
      <c r="A6" s="2">
        <v>1.1299999999999999</v>
      </c>
      <c r="B6" s="2">
        <v>0.01</v>
      </c>
      <c r="C6" s="2">
        <v>0.84</v>
      </c>
      <c r="D6" s="2">
        <v>0.01</v>
      </c>
      <c r="E6">
        <v>1869.936871122253</v>
      </c>
      <c r="F6">
        <v>28.976855781548821</v>
      </c>
      <c r="G6">
        <f t="shared" si="0"/>
        <v>0.74336283185840712</v>
      </c>
      <c r="H6">
        <f t="shared" si="1"/>
        <v>1.4833678719267515E-2</v>
      </c>
      <c r="I6">
        <f t="shared" si="2"/>
        <v>0.546875</v>
      </c>
    </row>
    <row r="7" spans="1:9" ht="15.75">
      <c r="A7" s="2">
        <v>1.38</v>
      </c>
      <c r="B7" s="2">
        <v>0.01</v>
      </c>
      <c r="C7" s="2">
        <v>0.93</v>
      </c>
      <c r="D7" s="2">
        <v>0.01</v>
      </c>
      <c r="E7">
        <v>1965.7446654732846</v>
      </c>
      <c r="F7">
        <v>30.359042801705669</v>
      </c>
      <c r="G7">
        <f t="shared" si="0"/>
        <v>0.67391304347826098</v>
      </c>
      <c r="H7">
        <f t="shared" si="1"/>
        <v>1.2966506076071681E-2</v>
      </c>
      <c r="I7">
        <f t="shared" si="2"/>
        <v>0.49438202247191021</v>
      </c>
    </row>
    <row r="8" spans="1:9" ht="15.75">
      <c r="A8" s="2">
        <v>1.7</v>
      </c>
      <c r="B8" s="2">
        <v>0.01</v>
      </c>
      <c r="C8" s="2">
        <v>1.1000000000000001</v>
      </c>
      <c r="D8" s="2">
        <v>0.01</v>
      </c>
      <c r="E8">
        <v>2070.9497658316973</v>
      </c>
      <c r="F8">
        <v>31.908704720681026</v>
      </c>
      <c r="G8">
        <f t="shared" si="0"/>
        <v>0.6470588235294118</v>
      </c>
      <c r="H8">
        <f t="shared" si="1"/>
        <v>1.0828051727976785E-2</v>
      </c>
      <c r="I8">
        <f t="shared" si="2"/>
        <v>0.50413223140495877</v>
      </c>
    </row>
    <row r="9" spans="1:9" ht="15.75">
      <c r="A9" s="2">
        <v>2.0299999999999998</v>
      </c>
      <c r="B9" s="2">
        <v>0.01</v>
      </c>
      <c r="C9" s="2">
        <v>1.22</v>
      </c>
      <c r="D9" s="2">
        <v>0.01</v>
      </c>
      <c r="E9">
        <v>2164.8676146579905</v>
      </c>
      <c r="F9">
        <v>33.310356776903063</v>
      </c>
      <c r="G9">
        <f t="shared" si="0"/>
        <v>0.60098522167487689</v>
      </c>
      <c r="H9">
        <f t="shared" si="1"/>
        <v>9.5630948951776953E-3</v>
      </c>
      <c r="I9">
        <f t="shared" si="2"/>
        <v>0.47402597402597407</v>
      </c>
    </row>
    <row r="10" spans="1:9" ht="15.75">
      <c r="A10" s="2">
        <v>2.33</v>
      </c>
      <c r="B10" s="2">
        <v>0.01</v>
      </c>
      <c r="C10" s="2">
        <v>1.36</v>
      </c>
      <c r="D10" s="2">
        <v>0.01</v>
      </c>
      <c r="E10">
        <v>2240.7650108267044</v>
      </c>
      <c r="F10">
        <v>34.451556181025708</v>
      </c>
      <c r="G10">
        <f t="shared" si="0"/>
        <v>0.58369098712446355</v>
      </c>
      <c r="H10">
        <f t="shared" si="1"/>
        <v>8.5138523410526173E-3</v>
      </c>
      <c r="I10">
        <f t="shared" si="2"/>
        <v>0.47282608695652178</v>
      </c>
    </row>
    <row r="11" spans="1:9" ht="15.75">
      <c r="A11" s="2">
        <v>2.64</v>
      </c>
      <c r="B11" s="2">
        <v>0.01</v>
      </c>
      <c r="C11" s="2">
        <v>1.45</v>
      </c>
      <c r="D11" s="2">
        <v>0.01</v>
      </c>
      <c r="E11">
        <v>2311.8428860654803</v>
      </c>
      <c r="F11">
        <v>35.525233340259923</v>
      </c>
      <c r="G11">
        <f t="shared" si="0"/>
        <v>0.5492424242424242</v>
      </c>
      <c r="H11">
        <f t="shared" si="1"/>
        <v>7.8683194772055341E-3</v>
      </c>
      <c r="I11">
        <f t="shared" si="2"/>
        <v>0.44651162790697663</v>
      </c>
    </row>
    <row r="12" spans="1:9" ht="15.75">
      <c r="A12" s="2">
        <v>3</v>
      </c>
      <c r="B12" s="2">
        <v>0.01</v>
      </c>
      <c r="C12" s="2">
        <v>1.58</v>
      </c>
      <c r="D12" s="2">
        <v>0.01</v>
      </c>
      <c r="E12">
        <v>2386.9188151371077</v>
      </c>
      <c r="F12">
        <v>36.663181648897641</v>
      </c>
      <c r="G12">
        <f t="shared" si="0"/>
        <v>0.52666666666666673</v>
      </c>
      <c r="H12">
        <f t="shared" si="1"/>
        <v>7.1532366223076051E-3</v>
      </c>
      <c r="I12">
        <f t="shared" si="2"/>
        <v>0.43426294820717137</v>
      </c>
    </row>
    <row r="13" spans="1:9" ht="15.75">
      <c r="A13" s="2">
        <v>3.38</v>
      </c>
      <c r="B13" s="2">
        <v>0.01</v>
      </c>
      <c r="C13" s="2">
        <v>1.7</v>
      </c>
      <c r="D13" s="2">
        <v>0.01</v>
      </c>
      <c r="E13">
        <v>2459.1584323190532</v>
      </c>
      <c r="F13">
        <v>37.760986592147205</v>
      </c>
      <c r="G13">
        <f t="shared" si="0"/>
        <v>0.50295857988165682</v>
      </c>
      <c r="H13">
        <f t="shared" si="1"/>
        <v>6.584471963697003E-3</v>
      </c>
      <c r="I13">
        <f t="shared" si="2"/>
        <v>0.41868512110726647</v>
      </c>
    </row>
    <row r="14" spans="1:9" ht="15.75">
      <c r="A14" s="2">
        <v>3.59</v>
      </c>
      <c r="B14" s="2">
        <v>0.02</v>
      </c>
      <c r="C14" s="2">
        <v>1.83</v>
      </c>
      <c r="D14" s="2">
        <v>0.01</v>
      </c>
      <c r="E14">
        <v>2496.4964125918923</v>
      </c>
      <c r="F14">
        <v>38.447368180505102</v>
      </c>
      <c r="G14">
        <f t="shared" si="0"/>
        <v>0.50974930362116999</v>
      </c>
      <c r="H14">
        <f t="shared" si="1"/>
        <v>7.8036487379329915E-3</v>
      </c>
      <c r="I14">
        <f t="shared" si="2"/>
        <v>0.43225806451612908</v>
      </c>
    </row>
    <row r="15" spans="1:9" ht="15.75">
      <c r="A15" s="2">
        <v>3.9</v>
      </c>
      <c r="B15" s="2">
        <v>0.02</v>
      </c>
      <c r="C15" s="2">
        <v>1.89</v>
      </c>
      <c r="D15" s="2">
        <v>0.01</v>
      </c>
      <c r="E15">
        <v>2548.7279756705125</v>
      </c>
      <c r="F15">
        <v>39.227251063700628</v>
      </c>
      <c r="G15">
        <f t="shared" si="0"/>
        <v>0.48461538461538461</v>
      </c>
      <c r="H15">
        <f t="shared" si="1"/>
        <v>7.3683936394844819E-3</v>
      </c>
      <c r="I15">
        <f t="shared" si="2"/>
        <v>0.41055718475073311</v>
      </c>
    </row>
    <row r="16" spans="1:9" ht="15.75">
      <c r="A16" s="2">
        <v>4.29</v>
      </c>
      <c r="B16" s="2">
        <v>0.02</v>
      </c>
      <c r="C16" s="2">
        <v>1.98</v>
      </c>
      <c r="D16" s="2">
        <v>0.01</v>
      </c>
      <c r="E16">
        <v>2610.1872096366569</v>
      </c>
      <c r="F16">
        <v>40.14896828556639</v>
      </c>
      <c r="G16">
        <f t="shared" si="0"/>
        <v>0.46153846153846151</v>
      </c>
      <c r="H16">
        <f t="shared" si="1"/>
        <v>6.8732735093061902E-3</v>
      </c>
      <c r="I16">
        <f t="shared" si="2"/>
        <v>0.39210526315789473</v>
      </c>
    </row>
    <row r="17" spans="1:9" ht="15.75">
      <c r="A17" s="2">
        <v>4.62</v>
      </c>
      <c r="B17" s="2">
        <v>0.02</v>
      </c>
      <c r="C17" s="2">
        <v>2.19</v>
      </c>
      <c r="D17" s="2">
        <v>0.01</v>
      </c>
      <c r="E17">
        <v>2658.9968819785754</v>
      </c>
      <c r="F17">
        <v>40.883564020842556</v>
      </c>
      <c r="G17">
        <f t="shared" si="0"/>
        <v>0.47402597402597402</v>
      </c>
      <c r="H17">
        <f t="shared" si="1"/>
        <v>6.2921024039381077E-3</v>
      </c>
      <c r="I17">
        <f t="shared" si="2"/>
        <v>0.41162227602905571</v>
      </c>
    </row>
    <row r="18" spans="1:9" ht="15.75">
      <c r="A18" s="2">
        <v>4.9000000000000004</v>
      </c>
      <c r="B18" s="2">
        <v>0.02</v>
      </c>
      <c r="C18" s="2">
        <v>2.2799999999999998</v>
      </c>
      <c r="D18" s="2">
        <v>0.01</v>
      </c>
      <c r="E18">
        <v>2698.4001615566722</v>
      </c>
      <c r="F18">
        <v>41.477999419357765</v>
      </c>
      <c r="G18">
        <f t="shared" si="0"/>
        <v>0.46530612244897951</v>
      </c>
      <c r="H18">
        <f t="shared" si="1"/>
        <v>5.9913615586353218E-3</v>
      </c>
      <c r="I18">
        <f t="shared" si="2"/>
        <v>0.40589569160997729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1" sqref="E1:F18"/>
    </sheetView>
  </sheetViews>
  <sheetFormatPr defaultRowHeight="15"/>
  <cols>
    <col min="3" max="3" width="13.28515625" customWidth="1"/>
    <col min="4" max="4" width="13.42578125" customWidth="1"/>
    <col min="5" max="5" width="11" bestFit="1" customWidth="1"/>
  </cols>
  <sheetData>
    <row r="1" spans="1:14" ht="46.5" thickBot="1">
      <c r="A1" s="1" t="s">
        <v>0</v>
      </c>
      <c r="B1" s="1" t="s">
        <v>1</v>
      </c>
      <c r="C1" s="3" t="s">
        <v>6</v>
      </c>
      <c r="D1" s="4" t="s">
        <v>7</v>
      </c>
      <c r="E1" t="s">
        <v>27</v>
      </c>
      <c r="F1" t="s">
        <v>29</v>
      </c>
      <c r="M1" t="s">
        <v>24</v>
      </c>
    </row>
    <row r="2" spans="1:14" ht="15.75">
      <c r="A2" s="2">
        <v>0</v>
      </c>
      <c r="B2" s="2">
        <v>0</v>
      </c>
      <c r="C2" s="2">
        <v>0.49</v>
      </c>
      <c r="D2" s="2"/>
      <c r="E2">
        <f>4*PI()*$N$2^2*C2*10^-3/$N$3</f>
        <v>2.9802404549014212</v>
      </c>
      <c r="F2">
        <f>SQRT((4*PI()*$N$2^2/$N$3*D2*10^-3)^2+(8*PI()*$N$2*C2*10^-3/$N$3*$N$4)^2)</f>
        <v>0.13546547522279187</v>
      </c>
      <c r="M2" t="s">
        <v>25</v>
      </c>
      <c r="N2">
        <v>0.22</v>
      </c>
    </row>
    <row r="3" spans="1:14" ht="15.75">
      <c r="A3" s="2">
        <v>1</v>
      </c>
      <c r="B3" s="2">
        <v>0.01</v>
      </c>
      <c r="C3" s="2">
        <v>0.54</v>
      </c>
      <c r="D3" s="2">
        <v>0.01</v>
      </c>
      <c r="E3">
        <f t="shared" ref="E3:E18" si="0">4*PI()*$N$2^2*C3*10^-3/$N$3</f>
        <v>3.2843466237689132</v>
      </c>
      <c r="F3">
        <f t="shared" ref="F3:F18" si="1">SQRT((4*PI()*$N$2^2/$N$3*D3*10^-3)^2+(8*PI()*$N$2*C3*10^-3/$N$3*$N$4)^2)</f>
        <v>0.16120258559927703</v>
      </c>
      <c r="M3" t="s">
        <v>26</v>
      </c>
      <c r="N3">
        <v>1E-4</v>
      </c>
    </row>
    <row r="4" spans="1:14" ht="15.75">
      <c r="A4" s="2">
        <v>2.0299999999999998</v>
      </c>
      <c r="B4" s="2">
        <v>0.01</v>
      </c>
      <c r="C4" s="2">
        <v>0.63</v>
      </c>
      <c r="D4" s="2">
        <v>0.01</v>
      </c>
      <c r="E4">
        <f t="shared" si="0"/>
        <v>3.8317377277303986</v>
      </c>
      <c r="F4">
        <f t="shared" si="1"/>
        <v>0.18448407898637381</v>
      </c>
      <c r="M4" t="s">
        <v>28</v>
      </c>
      <c r="N4">
        <v>5.0000000000000001E-3</v>
      </c>
    </row>
    <row r="5" spans="1:14" ht="15.75">
      <c r="A5" s="2">
        <v>4.0999999999999996</v>
      </c>
      <c r="B5" s="2">
        <v>0.01</v>
      </c>
      <c r="C5" s="2">
        <v>0.86</v>
      </c>
      <c r="D5" s="2">
        <v>0.01</v>
      </c>
      <c r="E5">
        <f t="shared" si="0"/>
        <v>5.2306261045208622</v>
      </c>
      <c r="F5">
        <f t="shared" si="1"/>
        <v>0.24541192022361982</v>
      </c>
    </row>
    <row r="6" spans="1:14" ht="15.75">
      <c r="A6" s="2">
        <v>6.19</v>
      </c>
      <c r="B6" s="2">
        <v>0.01</v>
      </c>
      <c r="C6" s="2">
        <v>1.1299999999999999</v>
      </c>
      <c r="D6" s="2">
        <v>0.01</v>
      </c>
      <c r="E6">
        <f t="shared" si="0"/>
        <v>6.8727994164053188</v>
      </c>
      <c r="F6">
        <f t="shared" si="1"/>
        <v>0.31826555877700979</v>
      </c>
    </row>
    <row r="7" spans="1:14" ht="15.75">
      <c r="A7" s="2">
        <v>8.11</v>
      </c>
      <c r="B7" s="2">
        <v>0.01</v>
      </c>
      <c r="C7" s="2">
        <v>1.38</v>
      </c>
      <c r="D7" s="2">
        <v>0.01</v>
      </c>
      <c r="E7">
        <f t="shared" si="0"/>
        <v>8.3933302607427791</v>
      </c>
      <c r="F7">
        <f t="shared" si="1"/>
        <v>0.38633266331766442</v>
      </c>
    </row>
    <row r="8" spans="1:14" ht="15.75">
      <c r="A8" s="2">
        <v>9.92</v>
      </c>
      <c r="B8" s="2">
        <v>0.02</v>
      </c>
      <c r="C8" s="2">
        <v>1.7</v>
      </c>
      <c r="D8" s="2">
        <v>0.01</v>
      </c>
      <c r="E8">
        <f t="shared" si="0"/>
        <v>10.339609741494726</v>
      </c>
      <c r="F8">
        <f t="shared" si="1"/>
        <v>0.47390141180504469</v>
      </c>
    </row>
    <row r="9" spans="1:14" ht="15.75">
      <c r="A9" s="2">
        <v>12.17</v>
      </c>
      <c r="B9" s="2">
        <v>0.02</v>
      </c>
      <c r="C9" s="2">
        <v>2.0299999999999998</v>
      </c>
      <c r="D9" s="2">
        <v>0.01</v>
      </c>
      <c r="E9">
        <f t="shared" si="0"/>
        <v>12.346710456020173</v>
      </c>
      <c r="F9">
        <f t="shared" si="1"/>
        <v>0.56450022283304058</v>
      </c>
    </row>
    <row r="10" spans="1:14" ht="15.75">
      <c r="A10" s="2">
        <v>14.02</v>
      </c>
      <c r="B10" s="2">
        <v>0.04</v>
      </c>
      <c r="C10" s="2">
        <v>2.33</v>
      </c>
      <c r="D10" s="2">
        <v>0.01</v>
      </c>
      <c r="E10">
        <f t="shared" si="0"/>
        <v>14.171347469225125</v>
      </c>
      <c r="F10">
        <f t="shared" si="1"/>
        <v>0.6470171749938759</v>
      </c>
    </row>
    <row r="11" spans="1:14" ht="15.75">
      <c r="A11" s="2">
        <v>16.05</v>
      </c>
      <c r="B11" s="2">
        <v>0.04</v>
      </c>
      <c r="C11" s="2">
        <v>2.64</v>
      </c>
      <c r="D11" s="2">
        <v>0.01</v>
      </c>
      <c r="E11">
        <f t="shared" si="0"/>
        <v>16.056805716203577</v>
      </c>
      <c r="F11">
        <f t="shared" si="1"/>
        <v>0.73238463888241712</v>
      </c>
    </row>
    <row r="12" spans="1:14" ht="15.75">
      <c r="A12" s="2">
        <v>18.3</v>
      </c>
      <c r="B12" s="2">
        <v>0.05</v>
      </c>
      <c r="C12" s="2">
        <v>3</v>
      </c>
      <c r="D12" s="2">
        <v>0.01</v>
      </c>
      <c r="E12">
        <f t="shared" si="0"/>
        <v>18.246370132049517</v>
      </c>
      <c r="F12">
        <f t="shared" si="1"/>
        <v>0.83160758222616904</v>
      </c>
    </row>
    <row r="13" spans="1:14" ht="15.75">
      <c r="A13" s="2">
        <v>20.7</v>
      </c>
      <c r="B13" s="2">
        <v>0.05</v>
      </c>
      <c r="C13" s="2">
        <v>3.38</v>
      </c>
      <c r="D13" s="2">
        <v>0.01</v>
      </c>
      <c r="E13">
        <f t="shared" si="0"/>
        <v>20.557577015442455</v>
      </c>
      <c r="F13">
        <f t="shared" si="1"/>
        <v>0.93641261613409632</v>
      </c>
    </row>
    <row r="14" spans="1:14" ht="15.75">
      <c r="A14" s="2">
        <v>22.05</v>
      </c>
      <c r="B14" s="2">
        <v>0.05</v>
      </c>
      <c r="C14" s="2">
        <v>3.59</v>
      </c>
      <c r="D14" s="2">
        <v>0.02</v>
      </c>
      <c r="E14">
        <f t="shared" si="0"/>
        <v>21.834822924685923</v>
      </c>
      <c r="F14">
        <f t="shared" si="1"/>
        <v>0.99991857816176732</v>
      </c>
    </row>
    <row r="15" spans="1:14" ht="15.75">
      <c r="A15" s="2">
        <v>23.95</v>
      </c>
      <c r="B15" s="2">
        <v>0.05</v>
      </c>
      <c r="C15" s="2">
        <v>3.9</v>
      </c>
      <c r="D15" s="2">
        <v>0.02</v>
      </c>
      <c r="E15">
        <f t="shared" si="0"/>
        <v>23.720281171664372</v>
      </c>
      <c r="F15">
        <f t="shared" si="1"/>
        <v>1.0850347840519627</v>
      </c>
    </row>
    <row r="16" spans="1:14" ht="15.75">
      <c r="A16" s="2">
        <v>26.21</v>
      </c>
      <c r="B16" s="2">
        <v>0.1</v>
      </c>
      <c r="C16" s="2">
        <v>4.29</v>
      </c>
      <c r="D16" s="2">
        <v>0.02</v>
      </c>
      <c r="E16">
        <f t="shared" si="0"/>
        <v>26.092309288830812</v>
      </c>
      <c r="F16">
        <f t="shared" si="1"/>
        <v>1.192235814370614</v>
      </c>
    </row>
    <row r="17" spans="1:6" ht="15.75">
      <c r="A17" s="2">
        <v>28.18</v>
      </c>
      <c r="B17" s="2">
        <v>0.1</v>
      </c>
      <c r="C17" s="2">
        <v>4.62</v>
      </c>
      <c r="D17" s="2">
        <v>0.02</v>
      </c>
      <c r="E17">
        <f t="shared" si="0"/>
        <v>28.099410003356258</v>
      </c>
      <c r="F17">
        <f t="shared" si="1"/>
        <v>1.2830253320141778</v>
      </c>
    </row>
    <row r="18" spans="1:6" ht="15.75">
      <c r="A18" s="2">
        <v>30.03</v>
      </c>
      <c r="B18" s="2">
        <v>0.1</v>
      </c>
      <c r="C18" s="2">
        <v>4.9000000000000004</v>
      </c>
      <c r="D18" s="2">
        <v>0.02</v>
      </c>
      <c r="E18">
        <f t="shared" si="0"/>
        <v>29.802404549014213</v>
      </c>
      <c r="F18">
        <f t="shared" si="1"/>
        <v>1.3601052854998419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Upor</vt:lpstr>
      <vt:lpstr>Razmerje</vt:lpstr>
      <vt:lpstr>Celi Izsev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2021-03-04T11:24:10Z</dcterms:created>
  <dcterms:modified xsi:type="dcterms:W3CDTF">2021-03-04T18:53:44Z</dcterms:modified>
</cp:coreProperties>
</file>