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ortmann/Google Drive/CGI Modules Updated/Complete SLR Module/"/>
    </mc:Choice>
  </mc:AlternateContent>
  <xr:revisionPtr revIDLastSave="0" documentId="13_ncr:1_{1D63BF34-1904-9F41-81FE-7B4C583F6E28}" xr6:coauthVersionLast="43" xr6:coauthVersionMax="43" xr10:uidLastSave="{00000000-0000-0000-0000-000000000000}"/>
  <bookViews>
    <workbookView xWindow="220" yWindow="460" windowWidth="27620" windowHeight="14480" xr2:uid="{D13B9AEB-63EA-1143-B588-BD6B0A0A5B75}"/>
  </bookViews>
  <sheets>
    <sheet name="Part 1. MD Tables" sheetId="1" r:id="rId1"/>
    <sheet name="Part 2. MD Graphs" sheetId="2" r:id="rId2"/>
    <sheet name="Part 3. Cost-Benefit Graph" sheetId="3" r:id="rId3"/>
    <sheet name="Details" sheetId="4" r:id="rId4"/>
  </sheets>
  <definedNames>
    <definedName name="housevalue">'Part 1. MD Tables'!$D$3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3" l="1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5" i="3"/>
  <c r="K5" i="3"/>
  <c r="D10" i="3"/>
  <c r="C10" i="3"/>
  <c r="B10" i="3"/>
  <c r="C19" i="1" l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E10" i="1" s="1"/>
  <c r="C9" i="1"/>
  <c r="E19" i="1" l="1"/>
  <c r="B49" i="1" s="1"/>
  <c r="E18" i="1"/>
  <c r="B33" i="1" s="1"/>
  <c r="E16" i="1"/>
  <c r="B31" i="1" s="1"/>
  <c r="E13" i="1"/>
  <c r="B28" i="1" s="1"/>
  <c r="E14" i="1"/>
  <c r="E11" i="1"/>
  <c r="E17" i="1"/>
  <c r="B34" i="1"/>
  <c r="E15" i="1"/>
  <c r="B25" i="1"/>
  <c r="B40" i="1"/>
  <c r="E12" i="1"/>
  <c r="B43" i="1" l="1"/>
  <c r="J40" i="1"/>
  <c r="E21" i="2" s="1"/>
  <c r="H40" i="1"/>
  <c r="D21" i="2" s="1"/>
  <c r="D31" i="1"/>
  <c r="B12" i="2" s="1"/>
  <c r="J31" i="1"/>
  <c r="E12" i="2" s="1"/>
  <c r="F31" i="1"/>
  <c r="C12" i="2" s="1"/>
  <c r="H31" i="1"/>
  <c r="D12" i="2" s="1"/>
  <c r="D25" i="1"/>
  <c r="B6" i="2" s="1"/>
  <c r="J25" i="1"/>
  <c r="E6" i="2" s="1"/>
  <c r="F25" i="1"/>
  <c r="C6" i="2" s="1"/>
  <c r="H25" i="1"/>
  <c r="D6" i="2" s="1"/>
  <c r="D33" i="1"/>
  <c r="B14" i="2" s="1"/>
  <c r="H33" i="1"/>
  <c r="D14" i="2" s="1"/>
  <c r="J33" i="1"/>
  <c r="E14" i="2" s="1"/>
  <c r="F33" i="1"/>
  <c r="C14" i="2" s="1"/>
  <c r="D34" i="1"/>
  <c r="B15" i="2" s="1"/>
  <c r="J34" i="1"/>
  <c r="E15" i="2" s="1"/>
  <c r="F34" i="1"/>
  <c r="C15" i="2" s="1"/>
  <c r="H34" i="1"/>
  <c r="D15" i="2" s="1"/>
  <c r="B46" i="1"/>
  <c r="J49" i="1"/>
  <c r="E30" i="2" s="1"/>
  <c r="H49" i="1"/>
  <c r="D30" i="2" s="1"/>
  <c r="H43" i="1"/>
  <c r="D24" i="2" s="1"/>
  <c r="J43" i="1"/>
  <c r="E24" i="2" s="1"/>
  <c r="D28" i="1"/>
  <c r="B9" i="2" s="1"/>
  <c r="H28" i="1"/>
  <c r="D9" i="2" s="1"/>
  <c r="J28" i="1"/>
  <c r="E9" i="2" s="1"/>
  <c r="F28" i="1"/>
  <c r="C9" i="2" s="1"/>
  <c r="B48" i="1"/>
  <c r="D48" i="1" s="1"/>
  <c r="F49" i="1"/>
  <c r="D49" i="1"/>
  <c r="F40" i="1"/>
  <c r="D40" i="1"/>
  <c r="B44" i="1"/>
  <c r="B29" i="1"/>
  <c r="B47" i="1"/>
  <c r="B32" i="1"/>
  <c r="B41" i="1"/>
  <c r="B26" i="1"/>
  <c r="B27" i="1"/>
  <c r="B42" i="1"/>
  <c r="B45" i="1"/>
  <c r="B30" i="1"/>
  <c r="F43" i="1"/>
  <c r="D43" i="1"/>
  <c r="C24" i="2" l="1"/>
  <c r="J8" i="3"/>
  <c r="C21" i="2"/>
  <c r="J5" i="3"/>
  <c r="B30" i="2"/>
  <c r="H14" i="3"/>
  <c r="C30" i="2"/>
  <c r="J14" i="3"/>
  <c r="B27" i="3" s="1"/>
  <c r="B24" i="2"/>
  <c r="H8" i="3"/>
  <c r="B21" i="2"/>
  <c r="H5" i="3"/>
  <c r="B29" i="2"/>
  <c r="H13" i="3"/>
  <c r="D32" i="1"/>
  <c r="B13" i="2" s="1"/>
  <c r="H32" i="1"/>
  <c r="D13" i="2" s="1"/>
  <c r="J32" i="1"/>
  <c r="E13" i="2" s="1"/>
  <c r="F32" i="1"/>
  <c r="C13" i="2" s="1"/>
  <c r="D29" i="1"/>
  <c r="B10" i="2" s="1"/>
  <c r="H29" i="1"/>
  <c r="D10" i="2" s="1"/>
  <c r="J29" i="1"/>
  <c r="E10" i="2" s="1"/>
  <c r="F29" i="1"/>
  <c r="C10" i="2" s="1"/>
  <c r="H47" i="1"/>
  <c r="D28" i="2" s="1"/>
  <c r="J47" i="1"/>
  <c r="E28" i="2" s="1"/>
  <c r="H44" i="1"/>
  <c r="D25" i="2" s="1"/>
  <c r="J44" i="1"/>
  <c r="E25" i="2" s="1"/>
  <c r="J46" i="1"/>
  <c r="E27" i="2" s="1"/>
  <c r="H46" i="1"/>
  <c r="D27" i="2" s="1"/>
  <c r="D30" i="1"/>
  <c r="B11" i="2" s="1"/>
  <c r="J30" i="1"/>
  <c r="E11" i="2" s="1"/>
  <c r="F30" i="1"/>
  <c r="C11" i="2" s="1"/>
  <c r="H30" i="1"/>
  <c r="D11" i="2" s="1"/>
  <c r="D26" i="1"/>
  <c r="B7" i="2" s="1"/>
  <c r="J26" i="1"/>
  <c r="E7" i="2" s="1"/>
  <c r="F26" i="1"/>
  <c r="C7" i="2" s="1"/>
  <c r="H26" i="1"/>
  <c r="D7" i="2" s="1"/>
  <c r="D46" i="1"/>
  <c r="J42" i="1"/>
  <c r="E23" i="2" s="1"/>
  <c r="H42" i="1"/>
  <c r="D23" i="2" s="1"/>
  <c r="H48" i="1"/>
  <c r="D29" i="2" s="1"/>
  <c r="J48" i="1"/>
  <c r="E29" i="2" s="1"/>
  <c r="D27" i="1"/>
  <c r="B8" i="2" s="1"/>
  <c r="J27" i="1"/>
  <c r="E8" i="2" s="1"/>
  <c r="F27" i="1"/>
  <c r="C8" i="2" s="1"/>
  <c r="H27" i="1"/>
  <c r="D8" i="2" s="1"/>
  <c r="J45" i="1"/>
  <c r="E26" i="2" s="1"/>
  <c r="H45" i="1"/>
  <c r="D26" i="2" s="1"/>
  <c r="J41" i="1"/>
  <c r="E22" i="2" s="1"/>
  <c r="H41" i="1"/>
  <c r="D22" i="2" s="1"/>
  <c r="F48" i="1"/>
  <c r="F46" i="1"/>
  <c r="F41" i="1"/>
  <c r="D41" i="1"/>
  <c r="F42" i="1"/>
  <c r="D42" i="1"/>
  <c r="D44" i="1"/>
  <c r="F44" i="1"/>
  <c r="D47" i="1"/>
  <c r="F47" i="1"/>
  <c r="F45" i="1"/>
  <c r="D45" i="1"/>
  <c r="C22" i="2" l="1"/>
  <c r="J6" i="3"/>
  <c r="C28" i="2"/>
  <c r="J12" i="3"/>
  <c r="B23" i="2"/>
  <c r="H7" i="3"/>
  <c r="C27" i="2"/>
  <c r="J11" i="3"/>
  <c r="B25" i="2"/>
  <c r="H9" i="3"/>
  <c r="B28" i="2"/>
  <c r="H12" i="3"/>
  <c r="D21" i="3"/>
  <c r="B21" i="3"/>
  <c r="C21" i="3"/>
  <c r="C26" i="2"/>
  <c r="J10" i="3"/>
  <c r="C18" i="3"/>
  <c r="D18" i="3"/>
  <c r="B18" i="3"/>
  <c r="C23" i="2"/>
  <c r="J7" i="3"/>
  <c r="B20" i="3" s="1"/>
  <c r="C29" i="2"/>
  <c r="J13" i="3"/>
  <c r="B26" i="3" s="1"/>
  <c r="C27" i="3"/>
  <c r="D27" i="3"/>
  <c r="B26" i="2"/>
  <c r="H10" i="3"/>
  <c r="C25" i="2"/>
  <c r="J9" i="3"/>
  <c r="B22" i="2"/>
  <c r="H6" i="3"/>
  <c r="B27" i="2"/>
  <c r="H11" i="3"/>
  <c r="C23" i="3" l="1"/>
  <c r="D23" i="3"/>
  <c r="C26" i="3"/>
  <c r="D22" i="3"/>
  <c r="C22" i="3"/>
  <c r="B22" i="3"/>
  <c r="D20" i="3"/>
  <c r="C20" i="3"/>
  <c r="C25" i="3"/>
  <c r="D25" i="3"/>
  <c r="B25" i="3"/>
  <c r="D19" i="3"/>
  <c r="C19" i="3"/>
  <c r="B19" i="3"/>
  <c r="D26" i="3"/>
  <c r="C24" i="3"/>
  <c r="D24" i="3"/>
  <c r="B24" i="3"/>
  <c r="B23" i="3"/>
</calcChain>
</file>

<file path=xl/sharedStrings.xml><?xml version="1.0" encoding="utf-8"?>
<sst xmlns="http://schemas.openxmlformats.org/spreadsheetml/2006/main" count="103" uniqueCount="61">
  <si>
    <t>Part 1: Estimating the expected marginal damages from flooding due to sea level rise</t>
  </si>
  <si>
    <t>Table 1. Regional homes exposed to flood and total property values by flood level</t>
  </si>
  <si>
    <t>A</t>
  </si>
  <si>
    <t>B</t>
  </si>
  <si>
    <t xml:space="preserve">C </t>
  </si>
  <si>
    <t>D</t>
  </si>
  <si>
    <t xml:space="preserve">E </t>
  </si>
  <si>
    <t>Flood Level</t>
  </si>
  <si>
    <t>Total homes</t>
  </si>
  <si>
    <t xml:space="preserve">Total Damages $ </t>
  </si>
  <si>
    <t>Tot. Dam. (in millions)</t>
  </si>
  <si>
    <t xml:space="preserve">Marginal Damage ($) </t>
  </si>
  <si>
    <t>--</t>
  </si>
  <si>
    <t>Table 2. Expected marginal damages from flooding by 2050 by SLR scenairo</t>
  </si>
  <si>
    <t xml:space="preserve">Slow </t>
  </si>
  <si>
    <t>Medium</t>
  </si>
  <si>
    <t>High</t>
  </si>
  <si>
    <t>Extreme</t>
  </si>
  <si>
    <t>Flood (ft)</t>
  </si>
  <si>
    <t xml:space="preserve">Probability </t>
  </si>
  <si>
    <t>Expected MD</t>
  </si>
  <si>
    <t>Probability</t>
  </si>
  <si>
    <t>Table 3. Expected marginal damages from flooding by 2100 by SLR scenairo</t>
  </si>
  <si>
    <t>Fast</t>
  </si>
  <si>
    <t xml:space="preserve">FOR MIAMI </t>
  </si>
  <si>
    <t xml:space="preserve">Part 2: Graphing Marginal Damages Curves </t>
  </si>
  <si>
    <t>Table 4. Expected maringal damages from flooding by 2050 by SLR scenario</t>
  </si>
  <si>
    <t>Slow</t>
  </si>
  <si>
    <t>Table 5. Expected marginal damages from flooding by 2100 by SLR scenario</t>
  </si>
  <si>
    <t xml:space="preserve">Part 3: Making Decisions Under Uncertainty Using Marginal Analysis </t>
  </si>
  <si>
    <t>Table 6. SLR Scenario Probabilities</t>
  </si>
  <si>
    <t>Probability of each SLR by RCP Emissions Scenario</t>
  </si>
  <si>
    <t xml:space="preserve">SLR Scenario </t>
  </si>
  <si>
    <t>Baseline (RCP4.5)</t>
  </si>
  <si>
    <t>Best Case (RCP2.6)</t>
  </si>
  <si>
    <t>Worst Case (RCP8.5)</t>
  </si>
  <si>
    <t>Total Sum</t>
  </si>
  <si>
    <t xml:space="preserve">Note: Probabilities must sum to 1 </t>
  </si>
  <si>
    <t xml:space="preserve">Table 7. Marginal Damages and Costs from flooding by 2100 by Emissions Scenario </t>
  </si>
  <si>
    <t>Max Flood (Ft)</t>
  </si>
  <si>
    <t xml:space="preserve">Baseline MD </t>
  </si>
  <si>
    <t>Best Case MD</t>
  </si>
  <si>
    <t>Worst Case MD</t>
  </si>
  <si>
    <t xml:space="preserve">Marginal Cost </t>
  </si>
  <si>
    <t>Note: All values are expressed in millions of 2017 USD. Baseline scenario refers to RCP 4.5,</t>
  </si>
  <si>
    <t>Best case scenario refers to RCP2.6 and Worst case scenario RCP 8.5. Marginal costs are based on</t>
  </si>
  <si>
    <t xml:space="preserve">constant marginal costs of $762 per foot-squared to build the wall (from Hudson et al 2015). </t>
  </si>
  <si>
    <t>DETAILS</t>
  </si>
  <si>
    <t xml:space="preserve">This module was created by Lea Fortmann, Economics Department, University of Puget Sound </t>
  </si>
  <si>
    <t xml:space="preserve">The work was supported by the National Science Foundation, award #1712282. </t>
  </si>
  <si>
    <t>DATA</t>
  </si>
  <si>
    <t>Median housing value data comes from ESRI ArcGIS website on Median Home Values in the U.S. for 2017</t>
  </si>
  <si>
    <t>Retrieved from: https://www.arcgis.com/apps/View/index.html?appid=d73c1eaca68c4520b66fa876bd67bb2e</t>
  </si>
  <si>
    <t>CITATIONS</t>
  </si>
  <si>
    <t>Baseline emissions scenario for RCP4.5 based on 2017 NOAA Report</t>
  </si>
  <si>
    <t>Retrieved from: https://tidesandcurrents.noaa.gov/publications/techrpt83_Global_and_Regional_SLR_Scenarios_for_the_US_final.pdf</t>
  </si>
  <si>
    <t>Climate Central (2014). Sea level rise and coastal flood exposure in Miami, FL</t>
  </si>
  <si>
    <t>in Surging Seas Risk Finder. Retrieved from https://riskfinder.climatecentral.org/place/miami.fl.us?comparisonType=city-commision-district&amp;forecastType=NOAA2017_int_p50&amp;level=3&amp;unit=ft</t>
  </si>
  <si>
    <t>*Note: The marginal cost is based on 12.3 miles of sea wall along the Miami coast</t>
  </si>
  <si>
    <t>Home count data for flood levels comes from Climate Central Risk Finder Website for Miami, FL</t>
  </si>
  <si>
    <t>Median home value in Region  (in 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</si>
</sst>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8" fillId="0" borderId="11" applyNumberFormat="0" applyFill="0" applyAlignment="0" applyProtection="0"/>
    <xf numFmtId="0" fontId="9" fillId="4" borderId="12" applyNumberFormat="0" applyAlignment="0" applyProtection="0"/>
    <xf numFmtId="0" fontId="7" fillId="5" borderId="13" applyNumberFormat="0" applyFont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1" fillId="0" borderId="1" xfId="1"/>
    <xf numFmtId="3" fontId="1" fillId="0" borderId="1" xfId="1" applyNumberFormat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6" fillId="0" borderId="0" xfId="0" applyFont="1"/>
    <xf numFmtId="0" fontId="0" fillId="2" borderId="6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/>
    <xf numFmtId="2" fontId="0" fillId="2" borderId="0" xfId="0" applyNumberFormat="1" applyFill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2" fillId="3" borderId="0" xfId="0" applyFont="1" applyFill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0" fillId="0" borderId="11" xfId="2" applyFont="1"/>
    <xf numFmtId="0" fontId="8" fillId="0" borderId="11" xfId="2"/>
    <xf numFmtId="0" fontId="10" fillId="0" borderId="1" xfId="1" applyFont="1"/>
    <xf numFmtId="0" fontId="2" fillId="0" borderId="15" xfId="3" applyFont="1" applyFill="1" applyBorder="1"/>
    <xf numFmtId="0" fontId="11" fillId="0" borderId="16" xfId="3" applyFont="1" applyFill="1" applyBorder="1" applyAlignment="1">
      <alignment horizontal="left"/>
    </xf>
    <xf numFmtId="0" fontId="9" fillId="0" borderId="17" xfId="3" applyFill="1" applyBorder="1"/>
    <xf numFmtId="0" fontId="9" fillId="0" borderId="17" xfId="3" applyFill="1" applyBorder="1" applyAlignment="1">
      <alignment horizontal="center"/>
    </xf>
    <xf numFmtId="0" fontId="9" fillId="0" borderId="12" xfId="3" applyFill="1"/>
    <xf numFmtId="0" fontId="9" fillId="0" borderId="12" xfId="3" applyFill="1" applyAlignment="1">
      <alignment horizontal="center"/>
    </xf>
    <xf numFmtId="0" fontId="9" fillId="0" borderId="18" xfId="3" applyFill="1" applyBorder="1"/>
    <xf numFmtId="0" fontId="9" fillId="0" borderId="19" xfId="3" applyFill="1" applyBorder="1"/>
    <xf numFmtId="2" fontId="9" fillId="0" borderId="19" xfId="3" applyNumberFormat="1" applyFill="1" applyBorder="1" applyAlignment="1">
      <alignment horizontal="center"/>
    </xf>
    <xf numFmtId="2" fontId="9" fillId="0" borderId="20" xfId="3" applyNumberFormat="1" applyFill="1" applyBorder="1" applyAlignment="1">
      <alignment horizontal="center"/>
    </xf>
    <xf numFmtId="0" fontId="0" fillId="5" borderId="21" xfId="4" applyFont="1" applyBorder="1"/>
    <xf numFmtId="165" fontId="0" fillId="0" borderId="0" xfId="0" applyNumberFormat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0" fontId="0" fillId="0" borderId="26" xfId="4" applyFont="1" applyFill="1" applyBorder="1"/>
    <xf numFmtId="164" fontId="0" fillId="2" borderId="27" xfId="0" applyNumberFormat="1" applyFill="1" applyBorder="1" applyAlignment="1">
      <alignment horizontal="center"/>
    </xf>
    <xf numFmtId="0" fontId="0" fillId="0" borderId="13" xfId="4" applyFont="1" applyFill="1"/>
    <xf numFmtId="0" fontId="12" fillId="0" borderId="0" xfId="0" applyFont="1"/>
    <xf numFmtId="0" fontId="0" fillId="0" borderId="0" xfId="4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3" applyFont="1" applyFill="1" applyBorder="1" applyAlignment="1">
      <alignment horizontal="center"/>
    </xf>
  </cellXfs>
  <cellStyles count="5">
    <cellStyle name="Heading 1" xfId="1" builtinId="16"/>
    <cellStyle name="Heading 2" xfId="2" builtinId="17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Marginal</a:t>
            </a:r>
            <a:r>
              <a:rPr lang="en-US" baseline="0"/>
              <a:t> Housing Damages in Miami by 2050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Graphs'!$B$5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Graphs'!$B$6:$B$15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1613.7</c:v>
                </c:pt>
                <c:pt idx="3">
                  <c:v>1625.6800000000005</c:v>
                </c:pt>
                <c:pt idx="4">
                  <c:v>354.81599999999992</c:v>
                </c:pt>
                <c:pt idx="5">
                  <c:v>191.04</c:v>
                </c:pt>
                <c:pt idx="6">
                  <c:v>126.78400000000002</c:v>
                </c:pt>
                <c:pt idx="7">
                  <c:v>67.731999999999971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5-4B45-A449-F5BE7354502F}"/>
            </c:ext>
          </c:extLst>
        </c:ser>
        <c:ser>
          <c:idx val="1"/>
          <c:order val="1"/>
          <c:tx>
            <c:strRef>
              <c:f>'Part 2. MD Graphs'!$C$5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Graphs'!$C$6:$C$15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2617.7799999999997</c:v>
                </c:pt>
                <c:pt idx="3">
                  <c:v>1219.2600000000002</c:v>
                </c:pt>
                <c:pt idx="4">
                  <c:v>473.08799999999991</c:v>
                </c:pt>
                <c:pt idx="5">
                  <c:v>254.72</c:v>
                </c:pt>
                <c:pt idx="6">
                  <c:v>126.78400000000002</c:v>
                </c:pt>
                <c:pt idx="7">
                  <c:v>67.731999999999971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5-4B45-A449-F5BE7354502F}"/>
            </c:ext>
          </c:extLst>
        </c:ser>
        <c:ser>
          <c:idx val="2"/>
          <c:order val="2"/>
          <c:tx>
            <c:strRef>
              <c:f>'Part 2. MD Graphs'!$D$5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Graphs'!$D$6:$D$15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2032.1000000000001</c:v>
                </c:pt>
                <c:pt idx="4">
                  <c:v>709.63199999999983</c:v>
                </c:pt>
                <c:pt idx="5">
                  <c:v>318.40000000000003</c:v>
                </c:pt>
                <c:pt idx="6">
                  <c:v>190.17600000000002</c:v>
                </c:pt>
                <c:pt idx="7">
                  <c:v>135.46399999999994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5-4B45-A449-F5BE7354502F}"/>
            </c:ext>
          </c:extLst>
        </c:ser>
        <c:ser>
          <c:idx val="3"/>
          <c:order val="3"/>
          <c:tx>
            <c:strRef>
              <c:f>'Part 2. MD Graphs'!$E$5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Graphs'!$E$6:$E$15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1596.6719999999998</c:v>
                </c:pt>
                <c:pt idx="5">
                  <c:v>573.12</c:v>
                </c:pt>
                <c:pt idx="6">
                  <c:v>253.56800000000004</c:v>
                </c:pt>
                <c:pt idx="7">
                  <c:v>135.46399999999994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D5-4B45-A449-F5BE7354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6848"/>
        <c:axId val="47988480"/>
      </c:scatterChart>
      <c:valAx>
        <c:axId val="479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8480"/>
        <c:crosses val="autoZero"/>
        <c:crossBetween val="midCat"/>
      </c:valAx>
      <c:valAx>
        <c:axId val="479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Marginal Housing Damages in Miami by 2100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Graphs'!$B$20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Graphs'!$B$21:$B$30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3251.360000000001</c:v>
                </c:pt>
                <c:pt idx="4">
                  <c:v>1360.1279999999997</c:v>
                </c:pt>
                <c:pt idx="5">
                  <c:v>700.48</c:v>
                </c:pt>
                <c:pt idx="6">
                  <c:v>380.35200000000003</c:v>
                </c:pt>
                <c:pt idx="7">
                  <c:v>270.92799999999988</c:v>
                </c:pt>
                <c:pt idx="8">
                  <c:v>156.52800000000002</c:v>
                </c:pt>
                <c:pt idx="9">
                  <c:v>178.58400000000009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A-2340-9B06-3BCAB0470DC2}"/>
            </c:ext>
          </c:extLst>
        </c:ser>
        <c:ser>
          <c:idx val="1"/>
          <c:order val="1"/>
          <c:tx>
            <c:strRef>
              <c:f>'Part 2. MD Graphs'!$C$20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Graphs'!$C$21:$C$30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5795.3279999999986</c:v>
                </c:pt>
                <c:pt idx="5">
                  <c:v>2101.44</c:v>
                </c:pt>
                <c:pt idx="6">
                  <c:v>824.09600000000012</c:v>
                </c:pt>
                <c:pt idx="7">
                  <c:v>474.12399999999985</c:v>
                </c:pt>
                <c:pt idx="8">
                  <c:v>313.05600000000004</c:v>
                </c:pt>
                <c:pt idx="9">
                  <c:v>267.87600000000015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A-2340-9B06-3BCAB0470DC2}"/>
            </c:ext>
          </c:extLst>
        </c:ser>
        <c:ser>
          <c:idx val="2"/>
          <c:order val="2"/>
          <c:tx>
            <c:strRef>
              <c:f>'Part 2. MD Graphs'!$D$20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Graphs'!$D$21:$D$30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5913.5999999999985</c:v>
                </c:pt>
                <c:pt idx="5">
                  <c:v>6368</c:v>
                </c:pt>
                <c:pt idx="6">
                  <c:v>6339.2000000000007</c:v>
                </c:pt>
                <c:pt idx="7">
                  <c:v>2235.155999999999</c:v>
                </c:pt>
                <c:pt idx="8">
                  <c:v>860.90400000000011</c:v>
                </c:pt>
                <c:pt idx="9">
                  <c:v>446.46000000000026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A-2340-9B06-3BCAB0470DC2}"/>
            </c:ext>
          </c:extLst>
        </c:ser>
        <c:ser>
          <c:idx val="3"/>
          <c:order val="3"/>
          <c:tx>
            <c:strRef>
              <c:f>'Part 2. MD Graphs'!$E$20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Graphs'!$E$21:$E$30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5913.5999999999985</c:v>
                </c:pt>
                <c:pt idx="5">
                  <c:v>6368</c:v>
                </c:pt>
                <c:pt idx="6">
                  <c:v>6339.2000000000007</c:v>
                </c:pt>
                <c:pt idx="7">
                  <c:v>6773.1999999999971</c:v>
                </c:pt>
                <c:pt idx="8">
                  <c:v>7826.4000000000015</c:v>
                </c:pt>
                <c:pt idx="9">
                  <c:v>8929.2000000000044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A-2340-9B06-3BCAB047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1584"/>
        <c:axId val="48501616"/>
      </c:scatterChart>
      <c:valAx>
        <c:axId val="490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616"/>
        <c:crosses val="autoZero"/>
        <c:crossBetween val="midCat"/>
      </c:valAx>
      <c:valAx>
        <c:axId val="48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3. </a:t>
            </a:r>
            <a:r>
              <a:rPr lang="en-US" b="1"/>
              <a:t>Expected Marginal Damages from</a:t>
            </a:r>
            <a:r>
              <a:rPr lang="en-US" b="1" baseline="0"/>
              <a:t> Flooding by SLR Scenario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3. Cost-Benefit Graph'!$B$17</c:f>
              <c:strCache>
                <c:ptCount val="1"/>
                <c:pt idx="0">
                  <c:v>Baseline MD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Graph'!$B$18:$B$27</c:f>
              <c:numCache>
                <c:formatCode>0.0</c:formatCode>
                <c:ptCount val="10"/>
                <c:pt idx="0">
                  <c:v>5.580000000000001</c:v>
                </c:pt>
                <c:pt idx="1">
                  <c:v>16.804000000000002</c:v>
                </c:pt>
                <c:pt idx="2">
                  <c:v>72.7</c:v>
                </c:pt>
                <c:pt idx="3">
                  <c:v>91.553600000000031</c:v>
                </c:pt>
                <c:pt idx="4">
                  <c:v>72.515759999999986</c:v>
                </c:pt>
                <c:pt idx="5">
                  <c:v>28.369400000000002</c:v>
                </c:pt>
                <c:pt idx="6">
                  <c:v>12.20668</c:v>
                </c:pt>
                <c:pt idx="7">
                  <c:v>7.5295199999999971</c:v>
                </c:pt>
                <c:pt idx="8">
                  <c:v>4.7378400000000012</c:v>
                </c:pt>
                <c:pt idx="9">
                  <c:v>4.4948000000000023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1-9340-9417-810B5BC84EBD}"/>
            </c:ext>
          </c:extLst>
        </c:ser>
        <c:ser>
          <c:idx val="1"/>
          <c:order val="1"/>
          <c:tx>
            <c:strRef>
              <c:f>'Part 3. Cost-Benefit Graph'!$C$17</c:f>
              <c:strCache>
                <c:ptCount val="1"/>
                <c:pt idx="0">
                  <c:v>Best Case 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Graph'!$C$18:$C$27</c:f>
              <c:numCache>
                <c:formatCode>0.0</c:formatCode>
                <c:ptCount val="10"/>
                <c:pt idx="0">
                  <c:v>7.87</c:v>
                </c:pt>
                <c:pt idx="1">
                  <c:v>24.706</c:v>
                </c:pt>
                <c:pt idx="2">
                  <c:v>108.55</c:v>
                </c:pt>
                <c:pt idx="3">
                  <c:v>124.05720000000002</c:v>
                </c:pt>
                <c:pt idx="4">
                  <c:v>86.106539999999967</c:v>
                </c:pt>
                <c:pt idx="5">
                  <c:v>35.347450000000002</c:v>
                </c:pt>
                <c:pt idx="6">
                  <c:v>15.978450000000002</c:v>
                </c:pt>
                <c:pt idx="7">
                  <c:v>10.228999999999996</c:v>
                </c:pt>
                <c:pt idx="8">
                  <c:v>6.3002700000000003</c:v>
                </c:pt>
                <c:pt idx="9">
                  <c:v>6.2796400000000032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1-9340-9417-810B5BC84EBD}"/>
            </c:ext>
          </c:extLst>
        </c:ser>
        <c:ser>
          <c:idx val="2"/>
          <c:order val="2"/>
          <c:tx>
            <c:strRef>
              <c:f>'Part 3. Cost-Benefit Graph'!$D$17</c:f>
              <c:strCache>
                <c:ptCount val="1"/>
                <c:pt idx="0">
                  <c:v>Worst Case 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Graph'!$D$18:$D$27</c:f>
              <c:numCache>
                <c:formatCode>0.0</c:formatCode>
                <c:ptCount val="10"/>
                <c:pt idx="0">
                  <c:v>19.55</c:v>
                </c:pt>
                <c:pt idx="1">
                  <c:v>65.007199999999997</c:v>
                </c:pt>
                <c:pt idx="2">
                  <c:v>291.38599999999997</c:v>
                </c:pt>
                <c:pt idx="3">
                  <c:v>468.65136000000007</c:v>
                </c:pt>
                <c:pt idx="4">
                  <c:v>465.88836799999984</c:v>
                </c:pt>
                <c:pt idx="5">
                  <c:v>169.13268000000002</c:v>
                </c:pt>
                <c:pt idx="6">
                  <c:v>66.445032000000012</c:v>
                </c:pt>
                <c:pt idx="7">
                  <c:v>38.270447999999988</c:v>
                </c:pt>
                <c:pt idx="8">
                  <c:v>25.239208000000001</c:v>
                </c:pt>
                <c:pt idx="9">
                  <c:v>21.636664000000014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1-9340-9417-810B5BC84EBD}"/>
            </c:ext>
          </c:extLst>
        </c:ser>
        <c:ser>
          <c:idx val="3"/>
          <c:order val="3"/>
          <c:tx>
            <c:strRef>
              <c:f>'Part 3. Cost-Benefit Graph'!$E$17</c:f>
              <c:strCache>
                <c:ptCount val="1"/>
                <c:pt idx="0">
                  <c:v>Marginal Cost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Graph'!$E$18:$E$27</c:f>
              <c:numCache>
                <c:formatCode>0.0</c:formatCode>
                <c:ptCount val="10"/>
                <c:pt idx="0" formatCode="General">
                  <c:v>49.5</c:v>
                </c:pt>
                <c:pt idx="1">
                  <c:v>49.5</c:v>
                </c:pt>
                <c:pt idx="2">
                  <c:v>49.5</c:v>
                </c:pt>
                <c:pt idx="3">
                  <c:v>49.5</c:v>
                </c:pt>
                <c:pt idx="4">
                  <c:v>49.5</c:v>
                </c:pt>
                <c:pt idx="5">
                  <c:v>49.5</c:v>
                </c:pt>
                <c:pt idx="6">
                  <c:v>49.5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1-9340-9417-810B5BC8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2735"/>
        <c:axId val="1547238591"/>
      </c:scatterChart>
      <c:valAx>
        <c:axId val="1549552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Maximum</a:t>
                </a:r>
                <a:r>
                  <a:rPr lang="en-US" sz="1200" b="1" baseline="0"/>
                  <a:t> </a:t>
                </a:r>
                <a:r>
                  <a:rPr lang="en-US" sz="1200" b="1"/>
                  <a:t>Flood Height in Ft</a:t>
                </a:r>
              </a:p>
            </c:rich>
          </c:tx>
          <c:layout>
            <c:manualLayout>
              <c:xMode val="edge"/>
              <c:yMode val="edge"/>
              <c:x val="0.38645714457776909"/>
              <c:y val="0.8227795275590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38591"/>
        <c:crosses val="autoZero"/>
        <c:crossBetween val="midCat"/>
      </c:valAx>
      <c:valAx>
        <c:axId val="1547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Millions of Dollars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222250</xdr:rowOff>
    </xdr:from>
    <xdr:to>
      <xdr:col>14</xdr:col>
      <xdr:colOff>12700</xdr:colOff>
      <xdr:row>16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91CB9-17FA-EC4F-9C8A-D0E9E882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16</xdr:row>
      <xdr:rowOff>196850</xdr:rowOff>
    </xdr:from>
    <xdr:to>
      <xdr:col>13</xdr:col>
      <xdr:colOff>812800</xdr:colOff>
      <xdr:row>32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519D59-9B12-A242-A19E-239D7B18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11</xdr:col>
      <xdr:colOff>800100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5048C-BDFB-A643-BD9C-4F1E14A68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8251-6E58-8240-900E-BA7C1A2CAC7A}">
  <dimension ref="A1:Z50"/>
  <sheetViews>
    <sheetView tabSelected="1" topLeftCell="A2" workbookViewId="0">
      <selection activeCell="A3" sqref="A3"/>
    </sheetView>
  </sheetViews>
  <sheetFormatPr baseColWidth="10" defaultRowHeight="16" x14ac:dyDescent="0.2"/>
  <cols>
    <col min="2" max="2" width="18.6640625" bestFit="1" customWidth="1"/>
    <col min="3" max="3" width="16.1640625" bestFit="1" customWidth="1"/>
    <col min="4" max="4" width="20.1640625" customWidth="1"/>
    <col min="5" max="5" width="18.6640625" bestFit="1" customWidth="1"/>
    <col min="6" max="6" width="16" bestFit="1" customWidth="1"/>
    <col min="7" max="7" width="13.33203125" customWidth="1"/>
    <col min="8" max="9" width="16" bestFit="1" customWidth="1"/>
    <col min="10" max="11" width="14.1640625" bestFit="1" customWidth="1"/>
    <col min="12" max="12" width="12.33203125" customWidth="1"/>
    <col min="13" max="13" width="13.6640625" customWidth="1"/>
    <col min="14" max="15" width="14.1640625" bestFit="1" customWidth="1"/>
    <col min="16" max="16" width="17.1640625" style="2" bestFit="1" customWidth="1"/>
    <col min="17" max="17" width="16" bestFit="1" customWidth="1"/>
    <col min="18" max="18" width="5.1640625" bestFit="1" customWidth="1"/>
    <col min="19" max="19" width="3.83203125" customWidth="1"/>
    <col min="20" max="22" width="5.1640625" bestFit="1" customWidth="1"/>
  </cols>
  <sheetData>
    <row r="1" spans="1:22" ht="21" x14ac:dyDescent="0.25">
      <c r="A1" s="1" t="s">
        <v>0</v>
      </c>
    </row>
    <row r="3" spans="1:22" ht="21" thickBot="1" x14ac:dyDescent="0.3">
      <c r="A3" s="3" t="s">
        <v>60</v>
      </c>
      <c r="B3" s="3"/>
      <c r="C3" s="3"/>
      <c r="D3" s="4">
        <v>400000</v>
      </c>
      <c r="F3" s="48" t="s">
        <v>24</v>
      </c>
    </row>
    <row r="4" spans="1:22" ht="17" thickTop="1" x14ac:dyDescent="0.2"/>
    <row r="5" spans="1:22" x14ac:dyDescent="0.2">
      <c r="P5"/>
    </row>
    <row r="6" spans="1:22" ht="21" thickBot="1" x14ac:dyDescent="0.3">
      <c r="A6" s="3" t="s">
        <v>1</v>
      </c>
      <c r="B6" s="3"/>
      <c r="C6" s="3"/>
      <c r="D6" s="3"/>
      <c r="E6" s="3"/>
      <c r="F6" s="5"/>
      <c r="G6" s="6"/>
      <c r="J6" s="2"/>
      <c r="K6" s="2"/>
      <c r="P6"/>
    </row>
    <row r="7" spans="1:22" ht="17" thickTop="1" x14ac:dyDescent="0.2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G7" s="6"/>
      <c r="H7" s="9"/>
      <c r="I7" s="9"/>
      <c r="J7" s="9"/>
      <c r="K7" s="7"/>
      <c r="L7" s="9"/>
      <c r="M7" s="9"/>
      <c r="N7" s="9"/>
      <c r="O7" s="7"/>
      <c r="P7" s="9"/>
      <c r="Q7" s="9"/>
      <c r="R7" s="9"/>
      <c r="S7" s="7"/>
      <c r="T7" s="9"/>
      <c r="U7" s="9"/>
      <c r="V7" s="9"/>
    </row>
    <row r="8" spans="1:22" ht="17" thickBot="1" x14ac:dyDescent="0.25">
      <c r="A8" s="10" t="s">
        <v>7</v>
      </c>
      <c r="B8" s="10" t="s">
        <v>8</v>
      </c>
      <c r="C8" s="10" t="s">
        <v>9</v>
      </c>
      <c r="D8" s="10" t="s">
        <v>10</v>
      </c>
      <c r="E8" s="11" t="s">
        <v>11</v>
      </c>
      <c r="G8" s="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7" thickTop="1" x14ac:dyDescent="0.2">
      <c r="A9" s="12">
        <v>0</v>
      </c>
      <c r="B9" s="12">
        <v>0</v>
      </c>
      <c r="C9" s="13">
        <f>B9*housevalue</f>
        <v>0</v>
      </c>
      <c r="D9" s="12">
        <v>0</v>
      </c>
      <c r="E9" s="14" t="s">
        <v>12</v>
      </c>
      <c r="G9" s="12"/>
      <c r="P9" s="15"/>
    </row>
    <row r="10" spans="1:22" x14ac:dyDescent="0.2">
      <c r="A10" s="16">
        <v>1</v>
      </c>
      <c r="B10" s="16">
        <v>575</v>
      </c>
      <c r="C10" s="13">
        <f t="shared" ref="C10:C19" si="0">B10*housevalue</f>
        <v>230000000</v>
      </c>
      <c r="D10" s="17">
        <f>C10/1000000</f>
        <v>230</v>
      </c>
      <c r="E10" s="17">
        <f>D10-D9</f>
        <v>230</v>
      </c>
      <c r="G10" s="12"/>
      <c r="P10"/>
    </row>
    <row r="11" spans="1:22" x14ac:dyDescent="0.2">
      <c r="A11" s="16">
        <v>2</v>
      </c>
      <c r="B11" s="16">
        <v>2553</v>
      </c>
      <c r="C11" s="13">
        <f t="shared" si="0"/>
        <v>1021200000</v>
      </c>
      <c r="D11" s="17">
        <f t="shared" ref="D11:D19" si="1">C11/1000000</f>
        <v>1021.2</v>
      </c>
      <c r="E11" s="17">
        <f t="shared" ref="E11:E19" si="2">D11-D10</f>
        <v>791.2</v>
      </c>
      <c r="G11" s="12"/>
      <c r="P11"/>
    </row>
    <row r="12" spans="1:22" x14ac:dyDescent="0.2">
      <c r="A12" s="16">
        <v>3</v>
      </c>
      <c r="B12" s="16">
        <v>11518</v>
      </c>
      <c r="C12" s="13">
        <f t="shared" si="0"/>
        <v>4607200000</v>
      </c>
      <c r="D12" s="17">
        <f t="shared" si="1"/>
        <v>4607.2</v>
      </c>
      <c r="E12" s="17">
        <f t="shared" si="2"/>
        <v>3586</v>
      </c>
      <c r="G12" s="12"/>
      <c r="P12"/>
    </row>
    <row r="13" spans="1:22" x14ac:dyDescent="0.2">
      <c r="A13" s="16">
        <v>4</v>
      </c>
      <c r="B13" s="16">
        <v>26033</v>
      </c>
      <c r="C13" s="13">
        <f t="shared" si="0"/>
        <v>10413200000</v>
      </c>
      <c r="D13" s="17">
        <f t="shared" si="1"/>
        <v>10413.200000000001</v>
      </c>
      <c r="E13" s="17">
        <f t="shared" si="2"/>
        <v>5806.0000000000009</v>
      </c>
      <c r="G13" s="12"/>
      <c r="P13"/>
    </row>
    <row r="14" spans="1:22" x14ac:dyDescent="0.2">
      <c r="A14" s="16">
        <v>5</v>
      </c>
      <c r="B14" s="16">
        <v>40817</v>
      </c>
      <c r="C14" s="13">
        <f t="shared" si="0"/>
        <v>16326800000</v>
      </c>
      <c r="D14" s="17">
        <f t="shared" si="1"/>
        <v>16326.8</v>
      </c>
      <c r="E14" s="17">
        <f t="shared" si="2"/>
        <v>5913.5999999999985</v>
      </c>
      <c r="G14" s="12"/>
      <c r="P14"/>
    </row>
    <row r="15" spans="1:22" x14ac:dyDescent="0.2">
      <c r="A15" s="16">
        <v>6</v>
      </c>
      <c r="B15" s="16">
        <v>56737</v>
      </c>
      <c r="C15" s="13">
        <f t="shared" si="0"/>
        <v>22694800000</v>
      </c>
      <c r="D15" s="17">
        <f t="shared" si="1"/>
        <v>22694.799999999999</v>
      </c>
      <c r="E15" s="17">
        <f t="shared" si="2"/>
        <v>6368</v>
      </c>
      <c r="G15" s="12"/>
      <c r="P15"/>
    </row>
    <row r="16" spans="1:22" x14ac:dyDescent="0.2">
      <c r="A16" s="16">
        <v>7</v>
      </c>
      <c r="B16" s="16">
        <v>72585</v>
      </c>
      <c r="C16" s="13">
        <f t="shared" si="0"/>
        <v>29034000000</v>
      </c>
      <c r="D16" s="17">
        <f t="shared" si="1"/>
        <v>29034</v>
      </c>
      <c r="E16" s="17">
        <f t="shared" si="2"/>
        <v>6339.2000000000007</v>
      </c>
      <c r="G16" s="12"/>
      <c r="P16"/>
    </row>
    <row r="17" spans="1:26" x14ac:dyDescent="0.2">
      <c r="A17" s="16">
        <v>8</v>
      </c>
      <c r="B17" s="16">
        <v>89518</v>
      </c>
      <c r="C17" s="13">
        <f t="shared" si="0"/>
        <v>35807200000</v>
      </c>
      <c r="D17" s="17">
        <f t="shared" si="1"/>
        <v>35807.199999999997</v>
      </c>
      <c r="E17" s="17">
        <f t="shared" si="2"/>
        <v>6773.1999999999971</v>
      </c>
      <c r="G17" s="12"/>
      <c r="P17"/>
    </row>
    <row r="18" spans="1:26" x14ac:dyDescent="0.2">
      <c r="A18" s="16">
        <v>9</v>
      </c>
      <c r="B18" s="16">
        <v>109084</v>
      </c>
      <c r="C18" s="13">
        <f t="shared" si="0"/>
        <v>43633600000</v>
      </c>
      <c r="D18" s="17">
        <f t="shared" si="1"/>
        <v>43633.599999999999</v>
      </c>
      <c r="E18" s="17">
        <f t="shared" si="2"/>
        <v>7826.4000000000015</v>
      </c>
      <c r="F18" s="5"/>
      <c r="G18" s="12"/>
      <c r="P18"/>
    </row>
    <row r="19" spans="1:26" ht="17" thickBot="1" x14ac:dyDescent="0.25">
      <c r="A19" s="18">
        <v>10</v>
      </c>
      <c r="B19" s="18">
        <v>131407</v>
      </c>
      <c r="C19" s="18">
        <f t="shared" si="0"/>
        <v>52562800000</v>
      </c>
      <c r="D19" s="19">
        <f t="shared" si="1"/>
        <v>52562.8</v>
      </c>
      <c r="E19" s="19">
        <f t="shared" si="2"/>
        <v>8929.2000000000044</v>
      </c>
      <c r="F19" s="5"/>
      <c r="G19" s="12"/>
      <c r="P19"/>
    </row>
    <row r="20" spans="1:26" x14ac:dyDescent="0.2">
      <c r="B20" s="5"/>
      <c r="C20" s="5"/>
      <c r="D20" s="5"/>
      <c r="E20" s="5"/>
      <c r="F20" s="5"/>
      <c r="G20" s="2"/>
      <c r="P20"/>
    </row>
    <row r="21" spans="1:26" x14ac:dyDescent="0.2">
      <c r="B21" s="9"/>
      <c r="C21" s="78"/>
      <c r="D21" s="78"/>
      <c r="E21" s="78"/>
      <c r="F21" s="7"/>
      <c r="J21" s="2"/>
      <c r="K21" s="2"/>
      <c r="P21"/>
      <c r="X21" s="7"/>
      <c r="Y21" s="7"/>
      <c r="Z21" s="7"/>
    </row>
    <row r="22" spans="1:26" ht="21" thickBot="1" x14ac:dyDescent="0.3">
      <c r="A22" s="3" t="s">
        <v>13</v>
      </c>
      <c r="B22" s="3"/>
      <c r="C22" s="3"/>
      <c r="D22" s="3"/>
      <c r="E22" s="3"/>
      <c r="N22" s="2"/>
      <c r="P22"/>
    </row>
    <row r="23" spans="1:26" ht="17" thickTop="1" x14ac:dyDescent="0.2">
      <c r="A23" s="7" t="s">
        <v>2</v>
      </c>
      <c r="B23" s="7" t="s">
        <v>3</v>
      </c>
      <c r="C23" s="77" t="s">
        <v>14</v>
      </c>
      <c r="D23" s="77"/>
      <c r="E23" s="78" t="s">
        <v>15</v>
      </c>
      <c r="F23" s="78"/>
      <c r="G23" s="77" t="s">
        <v>23</v>
      </c>
      <c r="H23" s="77"/>
      <c r="I23" s="78" t="s">
        <v>17</v>
      </c>
      <c r="J23" s="78"/>
      <c r="K23" s="9"/>
      <c r="L23" s="9"/>
      <c r="N23" s="9"/>
      <c r="O23" s="9"/>
      <c r="P23" s="9"/>
      <c r="Q23" s="7"/>
      <c r="S23" s="9"/>
      <c r="T23" s="9"/>
      <c r="U23" s="9"/>
      <c r="V23" s="9"/>
      <c r="W23" s="7"/>
    </row>
    <row r="24" spans="1:26" ht="17" thickBot="1" x14ac:dyDescent="0.25">
      <c r="A24" s="11" t="s">
        <v>18</v>
      </c>
      <c r="B24" s="11" t="s">
        <v>11</v>
      </c>
      <c r="C24" s="20" t="s">
        <v>19</v>
      </c>
      <c r="D24" s="20" t="s">
        <v>20</v>
      </c>
      <c r="E24" s="11" t="s">
        <v>21</v>
      </c>
      <c r="F24" s="11" t="s">
        <v>20</v>
      </c>
      <c r="G24" s="20" t="s">
        <v>21</v>
      </c>
      <c r="H24" s="20" t="s">
        <v>20</v>
      </c>
      <c r="I24" s="11" t="s">
        <v>21</v>
      </c>
      <c r="J24" s="11" t="s">
        <v>20</v>
      </c>
      <c r="N24" s="6"/>
      <c r="Q24" s="9"/>
      <c r="S24" s="9"/>
      <c r="T24" s="9"/>
      <c r="U24" s="9"/>
      <c r="V24" s="9"/>
      <c r="W24" s="9"/>
    </row>
    <row r="25" spans="1:26" ht="17" thickTop="1" x14ac:dyDescent="0.2">
      <c r="A25" s="21">
        <v>1</v>
      </c>
      <c r="B25" s="21">
        <f t="shared" ref="B25:B34" si="3">E10</f>
        <v>230</v>
      </c>
      <c r="C25" s="22">
        <v>1</v>
      </c>
      <c r="D25" s="23">
        <f>B25*C25</f>
        <v>230</v>
      </c>
      <c r="E25" s="12">
        <v>1</v>
      </c>
      <c r="F25" s="17">
        <f>B25*E25</f>
        <v>230</v>
      </c>
      <c r="G25" s="46">
        <v>1</v>
      </c>
      <c r="H25" s="23">
        <f>B25*G25</f>
        <v>230</v>
      </c>
      <c r="I25" s="44">
        <v>1</v>
      </c>
      <c r="J25" s="17">
        <f>I25*B25</f>
        <v>230</v>
      </c>
      <c r="N25" s="24"/>
    </row>
    <row r="26" spans="1:26" x14ac:dyDescent="0.2">
      <c r="A26" s="21">
        <v>2</v>
      </c>
      <c r="B26" s="21">
        <f t="shared" si="3"/>
        <v>791.2</v>
      </c>
      <c r="C26" s="25">
        <v>1</v>
      </c>
      <c r="D26" s="26">
        <f t="shared" ref="D26:D34" si="4">B26*C26</f>
        <v>791.2</v>
      </c>
      <c r="E26" s="12">
        <v>1</v>
      </c>
      <c r="F26" s="17">
        <f t="shared" ref="F26:F34" si="5">B26*E26</f>
        <v>791.2</v>
      </c>
      <c r="G26" s="47">
        <v>1</v>
      </c>
      <c r="H26" s="26">
        <f t="shared" ref="H26:H34" si="6">B26*G26</f>
        <v>791.2</v>
      </c>
      <c r="I26" s="44">
        <v>1</v>
      </c>
      <c r="J26" s="17">
        <f t="shared" ref="J26:J34" si="7">I26*B26</f>
        <v>791.2</v>
      </c>
      <c r="N26" s="24"/>
    </row>
    <row r="27" spans="1:26" x14ac:dyDescent="0.2">
      <c r="A27" s="21">
        <v>3</v>
      </c>
      <c r="B27" s="21">
        <f t="shared" si="3"/>
        <v>3586</v>
      </c>
      <c r="C27" s="25">
        <v>0.45</v>
      </c>
      <c r="D27" s="26">
        <f t="shared" si="4"/>
        <v>1613.7</v>
      </c>
      <c r="E27" s="12">
        <v>0.73</v>
      </c>
      <c r="F27" s="17">
        <f t="shared" si="5"/>
        <v>2617.7799999999997</v>
      </c>
      <c r="G27" s="47">
        <v>1</v>
      </c>
      <c r="H27" s="26">
        <f t="shared" si="6"/>
        <v>3586</v>
      </c>
      <c r="I27" s="44">
        <v>1</v>
      </c>
      <c r="J27" s="17">
        <f t="shared" si="7"/>
        <v>3586</v>
      </c>
      <c r="N27" s="24"/>
    </row>
    <row r="28" spans="1:26" x14ac:dyDescent="0.2">
      <c r="A28" s="21">
        <v>4</v>
      </c>
      <c r="B28" s="21">
        <f t="shared" si="3"/>
        <v>5806.0000000000009</v>
      </c>
      <c r="C28" s="25">
        <v>0.28000000000000003</v>
      </c>
      <c r="D28" s="26">
        <f t="shared" si="4"/>
        <v>1625.6800000000005</v>
      </c>
      <c r="E28" s="12">
        <v>0.21</v>
      </c>
      <c r="F28" s="17">
        <f t="shared" si="5"/>
        <v>1219.2600000000002</v>
      </c>
      <c r="G28" s="25">
        <v>0.35</v>
      </c>
      <c r="H28" s="26">
        <f t="shared" si="6"/>
        <v>2032.1000000000001</v>
      </c>
      <c r="I28" s="44">
        <v>1</v>
      </c>
      <c r="J28" s="17">
        <f t="shared" si="7"/>
        <v>5806.0000000000009</v>
      </c>
      <c r="N28" s="24"/>
    </row>
    <row r="29" spans="1:26" x14ac:dyDescent="0.2">
      <c r="A29" s="21">
        <v>5</v>
      </c>
      <c r="B29" s="21">
        <f t="shared" si="3"/>
        <v>5913.5999999999985</v>
      </c>
      <c r="C29" s="25">
        <v>0.06</v>
      </c>
      <c r="D29" s="27">
        <f t="shared" si="4"/>
        <v>354.81599999999992</v>
      </c>
      <c r="E29" s="12">
        <v>0.08</v>
      </c>
      <c r="F29" s="17">
        <f t="shared" si="5"/>
        <v>473.08799999999991</v>
      </c>
      <c r="G29" s="25">
        <v>0.12</v>
      </c>
      <c r="H29" s="26">
        <f t="shared" si="6"/>
        <v>709.63199999999983</v>
      </c>
      <c r="I29" s="12">
        <v>0.27</v>
      </c>
      <c r="J29" s="17">
        <f t="shared" si="7"/>
        <v>1596.6719999999998</v>
      </c>
      <c r="N29" s="24"/>
    </row>
    <row r="30" spans="1:26" x14ac:dyDescent="0.2">
      <c r="A30" s="21">
        <v>6</v>
      </c>
      <c r="B30" s="21">
        <f t="shared" si="3"/>
        <v>6368</v>
      </c>
      <c r="C30" s="25">
        <v>0.03</v>
      </c>
      <c r="D30" s="27">
        <f t="shared" si="4"/>
        <v>191.04</v>
      </c>
      <c r="E30" s="12">
        <v>0.04</v>
      </c>
      <c r="F30" s="12">
        <f t="shared" si="5"/>
        <v>254.72</v>
      </c>
      <c r="G30" s="25">
        <v>0.05</v>
      </c>
      <c r="H30" s="28">
        <f t="shared" si="6"/>
        <v>318.40000000000003</v>
      </c>
      <c r="I30" s="12">
        <v>0.09</v>
      </c>
      <c r="J30" s="17">
        <f t="shared" si="7"/>
        <v>573.12</v>
      </c>
      <c r="N30" s="24"/>
    </row>
    <row r="31" spans="1:26" x14ac:dyDescent="0.2">
      <c r="A31" s="21">
        <v>7</v>
      </c>
      <c r="B31" s="21">
        <f t="shared" si="3"/>
        <v>6339.2000000000007</v>
      </c>
      <c r="C31" s="25">
        <v>0.02</v>
      </c>
      <c r="D31" s="27">
        <f t="shared" si="4"/>
        <v>126.78400000000002</v>
      </c>
      <c r="E31" s="12">
        <v>0.02</v>
      </c>
      <c r="F31" s="12">
        <f t="shared" si="5"/>
        <v>126.78400000000002</v>
      </c>
      <c r="G31" s="25">
        <v>0.03</v>
      </c>
      <c r="H31" s="28">
        <f t="shared" si="6"/>
        <v>190.17600000000002</v>
      </c>
      <c r="I31" s="12">
        <v>0.04</v>
      </c>
      <c r="J31" s="12">
        <f t="shared" si="7"/>
        <v>253.56800000000004</v>
      </c>
      <c r="N31" s="24"/>
    </row>
    <row r="32" spans="1:26" x14ac:dyDescent="0.2">
      <c r="A32" s="21">
        <v>8</v>
      </c>
      <c r="B32" s="21">
        <f t="shared" si="3"/>
        <v>6773.1999999999971</v>
      </c>
      <c r="C32" s="25">
        <v>0.01</v>
      </c>
      <c r="D32" s="27">
        <f t="shared" si="4"/>
        <v>67.731999999999971</v>
      </c>
      <c r="E32" s="12">
        <v>0.01</v>
      </c>
      <c r="F32" s="12">
        <f t="shared" si="5"/>
        <v>67.731999999999971</v>
      </c>
      <c r="G32" s="25">
        <v>0.02</v>
      </c>
      <c r="H32" s="28">
        <f t="shared" si="6"/>
        <v>135.46399999999994</v>
      </c>
      <c r="I32" s="12">
        <v>0.02</v>
      </c>
      <c r="J32" s="12">
        <f t="shared" si="7"/>
        <v>135.46399999999994</v>
      </c>
      <c r="N32" s="24"/>
    </row>
    <row r="33" spans="1:16" x14ac:dyDescent="0.2">
      <c r="A33" s="21">
        <v>9</v>
      </c>
      <c r="B33" s="21">
        <f t="shared" si="3"/>
        <v>7826.4000000000015</v>
      </c>
      <c r="C33" s="25">
        <v>0.01</v>
      </c>
      <c r="D33" s="27">
        <f t="shared" si="4"/>
        <v>78.26400000000001</v>
      </c>
      <c r="E33" s="12">
        <v>0.01</v>
      </c>
      <c r="F33" s="12">
        <f t="shared" si="5"/>
        <v>78.26400000000001</v>
      </c>
      <c r="G33" s="25">
        <v>0.01</v>
      </c>
      <c r="H33" s="28">
        <f t="shared" si="6"/>
        <v>78.26400000000001</v>
      </c>
      <c r="I33" s="12">
        <v>0.01</v>
      </c>
      <c r="J33" s="12">
        <f t="shared" si="7"/>
        <v>78.26400000000001</v>
      </c>
      <c r="N33" s="24"/>
    </row>
    <row r="34" spans="1:16" ht="17" thickBot="1" x14ac:dyDescent="0.25">
      <c r="A34" s="18">
        <v>10</v>
      </c>
      <c r="B34" s="18">
        <f t="shared" si="3"/>
        <v>8929.2000000000044</v>
      </c>
      <c r="C34" s="29">
        <v>0.01</v>
      </c>
      <c r="D34" s="30">
        <f t="shared" si="4"/>
        <v>89.292000000000044</v>
      </c>
      <c r="E34" s="31">
        <v>0.01</v>
      </c>
      <c r="F34" s="31">
        <f t="shared" si="5"/>
        <v>89.292000000000044</v>
      </c>
      <c r="G34" s="29">
        <v>0.01</v>
      </c>
      <c r="H34" s="32">
        <f t="shared" si="6"/>
        <v>89.292000000000044</v>
      </c>
      <c r="I34" s="31">
        <v>0.01</v>
      </c>
      <c r="J34" s="31">
        <f t="shared" si="7"/>
        <v>89.292000000000044</v>
      </c>
    </row>
    <row r="35" spans="1:16" x14ac:dyDescent="0.2">
      <c r="B35" s="12"/>
      <c r="C35" s="12"/>
      <c r="D35" s="12"/>
      <c r="E35" s="12"/>
      <c r="F35" s="12"/>
      <c r="G35" s="12"/>
      <c r="H35" s="12"/>
      <c r="I35" s="12"/>
      <c r="J35" s="12"/>
      <c r="N35" s="2"/>
      <c r="P35"/>
    </row>
    <row r="36" spans="1:16" x14ac:dyDescent="0.2">
      <c r="B36" s="12"/>
      <c r="C36" s="12"/>
      <c r="D36" s="12"/>
      <c r="E36" s="12"/>
      <c r="F36" s="12"/>
      <c r="G36" s="12"/>
      <c r="H36" s="12"/>
      <c r="I36" s="12"/>
      <c r="J36" s="12"/>
      <c r="N36" s="2"/>
      <c r="P36"/>
    </row>
    <row r="37" spans="1:16" ht="21" thickBot="1" x14ac:dyDescent="0.3">
      <c r="A37" s="3" t="s">
        <v>22</v>
      </c>
      <c r="B37" s="33"/>
      <c r="C37" s="33"/>
      <c r="D37" s="33"/>
      <c r="E37" s="33"/>
      <c r="F37" s="12"/>
      <c r="G37" s="12"/>
      <c r="H37" s="12"/>
      <c r="I37" s="12"/>
      <c r="J37" s="12"/>
      <c r="N37" s="2"/>
      <c r="P37"/>
    </row>
    <row r="38" spans="1:16" ht="17" thickTop="1" x14ac:dyDescent="0.2">
      <c r="A38" s="7" t="s">
        <v>2</v>
      </c>
      <c r="B38" s="7" t="s">
        <v>3</v>
      </c>
      <c r="C38" s="77" t="s">
        <v>14</v>
      </c>
      <c r="D38" s="77"/>
      <c r="E38" s="78" t="s">
        <v>15</v>
      </c>
      <c r="F38" s="78"/>
      <c r="G38" s="77" t="s">
        <v>16</v>
      </c>
      <c r="H38" s="77"/>
      <c r="I38" s="78" t="s">
        <v>17</v>
      </c>
      <c r="J38" s="78"/>
      <c r="N38" s="2"/>
      <c r="P38"/>
    </row>
    <row r="39" spans="1:16" ht="17" thickBot="1" x14ac:dyDescent="0.25">
      <c r="A39" s="11" t="s">
        <v>18</v>
      </c>
      <c r="B39" s="11" t="s">
        <v>11</v>
      </c>
      <c r="C39" s="34" t="s">
        <v>19</v>
      </c>
      <c r="D39" s="34" t="s">
        <v>20</v>
      </c>
      <c r="E39" s="35" t="s">
        <v>21</v>
      </c>
      <c r="F39" s="35" t="s">
        <v>20</v>
      </c>
      <c r="G39" s="34" t="s">
        <v>21</v>
      </c>
      <c r="H39" s="34" t="s">
        <v>20</v>
      </c>
      <c r="I39" s="35" t="s">
        <v>21</v>
      </c>
      <c r="J39" s="35" t="s">
        <v>20</v>
      </c>
      <c r="N39" s="2"/>
      <c r="P39"/>
    </row>
    <row r="40" spans="1:16" ht="17" thickTop="1" x14ac:dyDescent="0.2">
      <c r="A40" s="21">
        <v>1</v>
      </c>
      <c r="B40" s="21">
        <f t="shared" ref="B40:B49" si="8">E10</f>
        <v>230</v>
      </c>
      <c r="C40" s="42">
        <v>1</v>
      </c>
      <c r="D40" s="37">
        <f>B40*C40</f>
        <v>230</v>
      </c>
      <c r="E40" s="44">
        <v>1</v>
      </c>
      <c r="F40" s="17">
        <f>B40*E40</f>
        <v>230</v>
      </c>
      <c r="G40" s="42">
        <v>1</v>
      </c>
      <c r="H40" s="37">
        <f>G40*B40</f>
        <v>230</v>
      </c>
      <c r="I40" s="44">
        <v>1</v>
      </c>
      <c r="J40" s="17">
        <f>I40*B40</f>
        <v>230</v>
      </c>
      <c r="N40" s="2"/>
      <c r="P40"/>
    </row>
    <row r="41" spans="1:16" x14ac:dyDescent="0.2">
      <c r="A41" s="21">
        <v>2</v>
      </c>
      <c r="B41" s="21">
        <f t="shared" si="8"/>
        <v>791.2</v>
      </c>
      <c r="C41" s="42">
        <v>1</v>
      </c>
      <c r="D41" s="37">
        <f t="shared" ref="D41:D49" si="9">B41*C41</f>
        <v>791.2</v>
      </c>
      <c r="E41" s="44">
        <v>1</v>
      </c>
      <c r="F41" s="17">
        <f t="shared" ref="F41:F49" si="10">B41*E41</f>
        <v>791.2</v>
      </c>
      <c r="G41" s="42">
        <v>1</v>
      </c>
      <c r="H41" s="37">
        <f t="shared" ref="H41:H49" si="11">G41*B41</f>
        <v>791.2</v>
      </c>
      <c r="I41" s="44">
        <v>1</v>
      </c>
      <c r="J41" s="17">
        <f t="shared" ref="J41:J49" si="12">I41*B41</f>
        <v>791.2</v>
      </c>
      <c r="N41" s="2"/>
      <c r="P41"/>
    </row>
    <row r="42" spans="1:16" x14ac:dyDescent="0.2">
      <c r="A42" s="21">
        <v>3</v>
      </c>
      <c r="B42" s="21">
        <f t="shared" si="8"/>
        <v>3586</v>
      </c>
      <c r="C42" s="42">
        <v>1</v>
      </c>
      <c r="D42" s="37">
        <f t="shared" si="9"/>
        <v>3586</v>
      </c>
      <c r="E42" s="44">
        <v>1</v>
      </c>
      <c r="F42" s="17">
        <f t="shared" si="10"/>
        <v>3586</v>
      </c>
      <c r="G42" s="42">
        <v>1</v>
      </c>
      <c r="H42" s="37">
        <f t="shared" si="11"/>
        <v>3586</v>
      </c>
      <c r="I42" s="44">
        <v>1</v>
      </c>
      <c r="J42" s="17">
        <f t="shared" si="12"/>
        <v>3586</v>
      </c>
      <c r="N42" s="2"/>
      <c r="P42"/>
    </row>
    <row r="43" spans="1:16" x14ac:dyDescent="0.2">
      <c r="A43" s="21">
        <v>4</v>
      </c>
      <c r="B43" s="21">
        <f t="shared" si="8"/>
        <v>5806.0000000000009</v>
      </c>
      <c r="C43" s="36">
        <v>0.56000000000000005</v>
      </c>
      <c r="D43" s="37">
        <f t="shared" si="9"/>
        <v>3251.360000000001</v>
      </c>
      <c r="E43" s="44">
        <v>1</v>
      </c>
      <c r="F43" s="17">
        <f t="shared" si="10"/>
        <v>5806.0000000000009</v>
      </c>
      <c r="G43" s="42">
        <v>1</v>
      </c>
      <c r="H43" s="37">
        <f t="shared" si="11"/>
        <v>5806.0000000000009</v>
      </c>
      <c r="I43" s="44">
        <v>1</v>
      </c>
      <c r="J43" s="17">
        <f t="shared" si="12"/>
        <v>5806.0000000000009</v>
      </c>
      <c r="N43" s="2"/>
      <c r="P43"/>
    </row>
    <row r="44" spans="1:16" x14ac:dyDescent="0.2">
      <c r="A44" s="21">
        <v>5</v>
      </c>
      <c r="B44" s="21">
        <f t="shared" si="8"/>
        <v>5913.5999999999985</v>
      </c>
      <c r="C44" s="36">
        <v>0.23</v>
      </c>
      <c r="D44" s="37">
        <f t="shared" si="9"/>
        <v>1360.1279999999997</v>
      </c>
      <c r="E44" s="44">
        <v>0.98</v>
      </c>
      <c r="F44" s="17">
        <f t="shared" si="10"/>
        <v>5795.3279999999986</v>
      </c>
      <c r="G44" s="42">
        <v>1</v>
      </c>
      <c r="H44" s="37">
        <f t="shared" si="11"/>
        <v>5913.5999999999985</v>
      </c>
      <c r="I44" s="44">
        <v>1</v>
      </c>
      <c r="J44" s="17">
        <f t="shared" si="12"/>
        <v>5913.5999999999985</v>
      </c>
      <c r="N44" s="2"/>
      <c r="P44"/>
    </row>
    <row r="45" spans="1:16" x14ac:dyDescent="0.2">
      <c r="A45" s="21">
        <v>6</v>
      </c>
      <c r="B45" s="21">
        <f t="shared" si="8"/>
        <v>6368</v>
      </c>
      <c r="C45" s="36">
        <v>0.11</v>
      </c>
      <c r="D45" s="37">
        <f t="shared" si="9"/>
        <v>700.48</v>
      </c>
      <c r="E45" s="44">
        <v>0.33</v>
      </c>
      <c r="F45" s="17">
        <f t="shared" si="10"/>
        <v>2101.44</v>
      </c>
      <c r="G45" s="42">
        <v>1</v>
      </c>
      <c r="H45" s="37">
        <f t="shared" si="11"/>
        <v>6368</v>
      </c>
      <c r="I45" s="44">
        <v>1</v>
      </c>
      <c r="J45" s="17">
        <f t="shared" si="12"/>
        <v>6368</v>
      </c>
      <c r="N45" s="2"/>
      <c r="P45"/>
    </row>
    <row r="46" spans="1:16" x14ac:dyDescent="0.2">
      <c r="A46" s="21">
        <v>7</v>
      </c>
      <c r="B46" s="21">
        <f t="shared" si="8"/>
        <v>6339.2000000000007</v>
      </c>
      <c r="C46" s="36">
        <v>0.06</v>
      </c>
      <c r="D46" s="37">
        <f t="shared" si="9"/>
        <v>380.35200000000003</v>
      </c>
      <c r="E46" s="44">
        <v>0.13</v>
      </c>
      <c r="F46" s="17">
        <f t="shared" si="10"/>
        <v>824.09600000000012</v>
      </c>
      <c r="G46" s="42">
        <v>1</v>
      </c>
      <c r="H46" s="37">
        <f t="shared" si="11"/>
        <v>6339.2000000000007</v>
      </c>
      <c r="I46" s="44">
        <v>1</v>
      </c>
      <c r="J46" s="17">
        <f t="shared" si="12"/>
        <v>6339.2000000000007</v>
      </c>
      <c r="N46" s="2"/>
      <c r="P46"/>
    </row>
    <row r="47" spans="1:16" x14ac:dyDescent="0.2">
      <c r="A47" s="21">
        <v>8</v>
      </c>
      <c r="B47" s="21">
        <f t="shared" si="8"/>
        <v>6773.1999999999971</v>
      </c>
      <c r="C47" s="36">
        <v>0.04</v>
      </c>
      <c r="D47" s="37">
        <f t="shared" si="9"/>
        <v>270.92799999999988</v>
      </c>
      <c r="E47" s="44">
        <v>7.0000000000000007E-2</v>
      </c>
      <c r="F47" s="17">
        <f t="shared" si="10"/>
        <v>474.12399999999985</v>
      </c>
      <c r="G47" s="42">
        <v>0.33</v>
      </c>
      <c r="H47" s="37">
        <f t="shared" si="11"/>
        <v>2235.155999999999</v>
      </c>
      <c r="I47" s="44">
        <v>1</v>
      </c>
      <c r="J47" s="17">
        <f t="shared" si="12"/>
        <v>6773.1999999999971</v>
      </c>
      <c r="N47" s="2"/>
      <c r="P47"/>
    </row>
    <row r="48" spans="1:16" x14ac:dyDescent="0.2">
      <c r="A48" s="21">
        <v>9</v>
      </c>
      <c r="B48" s="21">
        <f t="shared" si="8"/>
        <v>7826.4000000000015</v>
      </c>
      <c r="C48" s="36">
        <v>0.02</v>
      </c>
      <c r="D48" s="37">
        <f t="shared" si="9"/>
        <v>156.52800000000002</v>
      </c>
      <c r="E48" s="44">
        <v>0.04</v>
      </c>
      <c r="F48" s="17">
        <f t="shared" si="10"/>
        <v>313.05600000000004</v>
      </c>
      <c r="G48" s="42">
        <v>0.11</v>
      </c>
      <c r="H48" s="37">
        <f t="shared" si="11"/>
        <v>860.90400000000011</v>
      </c>
      <c r="I48" s="44">
        <v>1</v>
      </c>
      <c r="J48" s="17">
        <f t="shared" si="12"/>
        <v>7826.4000000000015</v>
      </c>
      <c r="N48" s="2"/>
      <c r="P48"/>
    </row>
    <row r="49" spans="1:16" ht="17" thickBot="1" x14ac:dyDescent="0.25">
      <c r="A49" s="38">
        <v>10</v>
      </c>
      <c r="B49" s="38">
        <f t="shared" si="8"/>
        <v>8929.2000000000044</v>
      </c>
      <c r="C49" s="39">
        <v>0.02</v>
      </c>
      <c r="D49" s="40">
        <f t="shared" si="9"/>
        <v>178.58400000000009</v>
      </c>
      <c r="E49" s="45">
        <v>0.03</v>
      </c>
      <c r="F49" s="19">
        <f t="shared" si="10"/>
        <v>267.87600000000015</v>
      </c>
      <c r="G49" s="43">
        <v>0.05</v>
      </c>
      <c r="H49" s="40">
        <f t="shared" si="11"/>
        <v>446.46000000000026</v>
      </c>
      <c r="I49" s="45">
        <v>1</v>
      </c>
      <c r="J49" s="19">
        <f t="shared" si="12"/>
        <v>8929.2000000000044</v>
      </c>
      <c r="N49" s="2"/>
      <c r="P49"/>
    </row>
    <row r="50" spans="1:16" x14ac:dyDescent="0.2">
      <c r="E50" s="41"/>
      <c r="F50" s="41"/>
      <c r="G50" s="41"/>
      <c r="H50" s="41"/>
      <c r="I50" s="41"/>
      <c r="J50" s="41"/>
      <c r="N50" s="2"/>
      <c r="P50"/>
    </row>
  </sheetData>
  <mergeCells count="9">
    <mergeCell ref="C38:D38"/>
    <mergeCell ref="E38:F38"/>
    <mergeCell ref="G38:H38"/>
    <mergeCell ref="I38:J38"/>
    <mergeCell ref="C21:E21"/>
    <mergeCell ref="C23:D23"/>
    <mergeCell ref="E23:F23"/>
    <mergeCell ref="G23:H23"/>
    <mergeCell ref="I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CF6C-CD4A-E148-AFEE-0EFE6D69E7C3}">
  <dimension ref="A1:F30"/>
  <sheetViews>
    <sheetView topLeftCell="A5" workbookViewId="0">
      <selection sqref="A1:A1048576"/>
    </sheetView>
  </sheetViews>
  <sheetFormatPr baseColWidth="10" defaultRowHeight="16" x14ac:dyDescent="0.2"/>
  <cols>
    <col min="3" max="6" width="16" bestFit="1" customWidth="1"/>
  </cols>
  <sheetData>
    <row r="1" spans="1:6" ht="21" x14ac:dyDescent="0.25">
      <c r="A1" s="1" t="s">
        <v>25</v>
      </c>
    </row>
    <row r="3" spans="1:6" ht="21" thickBot="1" x14ac:dyDescent="0.3">
      <c r="A3" s="3" t="s">
        <v>26</v>
      </c>
      <c r="B3" s="3"/>
      <c r="C3" s="3"/>
      <c r="D3" s="3"/>
      <c r="E3" s="3"/>
      <c r="F3" s="3"/>
    </row>
    <row r="4" spans="1:6" ht="17" thickTop="1" x14ac:dyDescent="0.2"/>
    <row r="5" spans="1:6" x14ac:dyDescent="0.2">
      <c r="A5" s="49" t="s">
        <v>18</v>
      </c>
      <c r="B5" s="49" t="s">
        <v>27</v>
      </c>
      <c r="C5" s="49" t="s">
        <v>15</v>
      </c>
      <c r="D5" s="49" t="s">
        <v>16</v>
      </c>
      <c r="E5" s="49" t="s">
        <v>17</v>
      </c>
    </row>
    <row r="6" spans="1:6" x14ac:dyDescent="0.2">
      <c r="A6" s="12">
        <v>1</v>
      </c>
      <c r="B6" s="17">
        <f>'Part 1. MD Tables'!D25</f>
        <v>230</v>
      </c>
      <c r="C6" s="17">
        <f>'Part 1. MD Tables'!F25</f>
        <v>230</v>
      </c>
      <c r="D6" s="17">
        <f>'Part 1. MD Tables'!H25</f>
        <v>230</v>
      </c>
      <c r="E6" s="17">
        <f>'Part 1. MD Tables'!J25</f>
        <v>230</v>
      </c>
    </row>
    <row r="7" spans="1:6" x14ac:dyDescent="0.2">
      <c r="A7" s="12">
        <v>2</v>
      </c>
      <c r="B7" s="17">
        <f>'Part 1. MD Tables'!D26</f>
        <v>791.2</v>
      </c>
      <c r="C7" s="17">
        <f>'Part 1. MD Tables'!F26</f>
        <v>791.2</v>
      </c>
      <c r="D7" s="17">
        <f>'Part 1. MD Tables'!H26</f>
        <v>791.2</v>
      </c>
      <c r="E7" s="17">
        <f>'Part 1. MD Tables'!J26</f>
        <v>791.2</v>
      </c>
    </row>
    <row r="8" spans="1:6" x14ac:dyDescent="0.2">
      <c r="A8" s="12">
        <v>3</v>
      </c>
      <c r="B8" s="17">
        <f>'Part 1. MD Tables'!D27</f>
        <v>1613.7</v>
      </c>
      <c r="C8" s="17">
        <f>'Part 1. MD Tables'!F27</f>
        <v>2617.7799999999997</v>
      </c>
      <c r="D8" s="17">
        <f>'Part 1. MD Tables'!H27</f>
        <v>3586</v>
      </c>
      <c r="E8" s="17">
        <f>'Part 1. MD Tables'!J27</f>
        <v>3586</v>
      </c>
    </row>
    <row r="9" spans="1:6" x14ac:dyDescent="0.2">
      <c r="A9" s="12">
        <v>4</v>
      </c>
      <c r="B9" s="17">
        <f>'Part 1. MD Tables'!D28</f>
        <v>1625.6800000000005</v>
      </c>
      <c r="C9" s="17">
        <f>'Part 1. MD Tables'!F28</f>
        <v>1219.2600000000002</v>
      </c>
      <c r="D9" s="17">
        <f>'Part 1. MD Tables'!H28</f>
        <v>2032.1000000000001</v>
      </c>
      <c r="E9" s="17">
        <f>'Part 1. MD Tables'!J28</f>
        <v>5806.0000000000009</v>
      </c>
    </row>
    <row r="10" spans="1:6" x14ac:dyDescent="0.2">
      <c r="A10" s="12">
        <v>5</v>
      </c>
      <c r="B10" s="17">
        <f>'Part 1. MD Tables'!D29</f>
        <v>354.81599999999992</v>
      </c>
      <c r="C10" s="17">
        <f>'Part 1. MD Tables'!F29</f>
        <v>473.08799999999991</v>
      </c>
      <c r="D10" s="17">
        <f>'Part 1. MD Tables'!H29</f>
        <v>709.63199999999983</v>
      </c>
      <c r="E10" s="17">
        <f>'Part 1. MD Tables'!J29</f>
        <v>1596.6719999999998</v>
      </c>
    </row>
    <row r="11" spans="1:6" x14ac:dyDescent="0.2">
      <c r="A11" s="12">
        <v>6</v>
      </c>
      <c r="B11" s="17">
        <f>'Part 1. MD Tables'!D30</f>
        <v>191.04</v>
      </c>
      <c r="C11" s="17">
        <f>'Part 1. MD Tables'!F30</f>
        <v>254.72</v>
      </c>
      <c r="D11" s="17">
        <f>'Part 1. MD Tables'!H30</f>
        <v>318.40000000000003</v>
      </c>
      <c r="E11" s="17">
        <f>'Part 1. MD Tables'!J30</f>
        <v>573.12</v>
      </c>
    </row>
    <row r="12" spans="1:6" x14ac:dyDescent="0.2">
      <c r="A12" s="12">
        <v>7</v>
      </c>
      <c r="B12" s="17">
        <f>'Part 1. MD Tables'!D31</f>
        <v>126.78400000000002</v>
      </c>
      <c r="C12" s="17">
        <f>'Part 1. MD Tables'!F31</f>
        <v>126.78400000000002</v>
      </c>
      <c r="D12" s="17">
        <f>'Part 1. MD Tables'!H31</f>
        <v>190.17600000000002</v>
      </c>
      <c r="E12" s="17">
        <f>'Part 1. MD Tables'!J31</f>
        <v>253.56800000000004</v>
      </c>
    </row>
    <row r="13" spans="1:6" x14ac:dyDescent="0.2">
      <c r="A13" s="12">
        <v>8</v>
      </c>
      <c r="B13" s="17">
        <f>'Part 1. MD Tables'!D32</f>
        <v>67.731999999999971</v>
      </c>
      <c r="C13" s="17">
        <f>'Part 1. MD Tables'!F32</f>
        <v>67.731999999999971</v>
      </c>
      <c r="D13" s="17">
        <f>'Part 1. MD Tables'!H32</f>
        <v>135.46399999999994</v>
      </c>
      <c r="E13" s="17">
        <f>'Part 1. MD Tables'!J32</f>
        <v>135.46399999999994</v>
      </c>
    </row>
    <row r="14" spans="1:6" x14ac:dyDescent="0.2">
      <c r="A14" s="12">
        <v>9</v>
      </c>
      <c r="B14" s="17">
        <f>'Part 1. MD Tables'!D33</f>
        <v>78.26400000000001</v>
      </c>
      <c r="C14" s="17">
        <f>'Part 1. MD Tables'!F33</f>
        <v>78.26400000000001</v>
      </c>
      <c r="D14" s="17">
        <f>'Part 1. MD Tables'!H33</f>
        <v>78.26400000000001</v>
      </c>
      <c r="E14" s="17">
        <f>'Part 1. MD Tables'!J33</f>
        <v>78.26400000000001</v>
      </c>
    </row>
    <row r="15" spans="1:6" x14ac:dyDescent="0.2">
      <c r="A15" s="50">
        <v>10</v>
      </c>
      <c r="B15" s="51">
        <f>'Part 1. MD Tables'!D34</f>
        <v>89.292000000000044</v>
      </c>
      <c r="C15" s="51">
        <f>'Part 1. MD Tables'!F34</f>
        <v>89.292000000000044</v>
      </c>
      <c r="D15" s="51">
        <f>'Part 1. MD Tables'!H34</f>
        <v>89.292000000000044</v>
      </c>
      <c r="E15" s="51">
        <f>'Part 1. MD Tables'!J34</f>
        <v>89.292000000000044</v>
      </c>
    </row>
    <row r="18" spans="1:6" ht="21" thickBot="1" x14ac:dyDescent="0.3">
      <c r="A18" s="3" t="s">
        <v>28</v>
      </c>
      <c r="B18" s="3"/>
      <c r="C18" s="3"/>
      <c r="D18" s="3"/>
      <c r="E18" s="3"/>
      <c r="F18" s="3"/>
    </row>
    <row r="19" spans="1:6" ht="17" thickTop="1" x14ac:dyDescent="0.2"/>
    <row r="20" spans="1:6" x14ac:dyDescent="0.2">
      <c r="A20" s="49" t="s">
        <v>18</v>
      </c>
      <c r="B20" s="49" t="s">
        <v>27</v>
      </c>
      <c r="C20" s="49" t="s">
        <v>15</v>
      </c>
      <c r="D20" s="49" t="s">
        <v>16</v>
      </c>
      <c r="E20" s="49" t="s">
        <v>17</v>
      </c>
    </row>
    <row r="21" spans="1:6" x14ac:dyDescent="0.2">
      <c r="A21" s="12">
        <v>1</v>
      </c>
      <c r="B21" s="17">
        <f>'Part 1. MD Tables'!D40</f>
        <v>230</v>
      </c>
      <c r="C21" s="17">
        <f>'Part 1. MD Tables'!F40</f>
        <v>230</v>
      </c>
      <c r="D21" s="17">
        <f>'Part 1. MD Tables'!H40</f>
        <v>230</v>
      </c>
      <c r="E21" s="17">
        <f>'Part 1. MD Tables'!J40</f>
        <v>230</v>
      </c>
    </row>
    <row r="22" spans="1:6" x14ac:dyDescent="0.2">
      <c r="A22" s="12">
        <v>2</v>
      </c>
      <c r="B22" s="17">
        <f>'Part 1. MD Tables'!D41</f>
        <v>791.2</v>
      </c>
      <c r="C22" s="17">
        <f>'Part 1. MD Tables'!F41</f>
        <v>791.2</v>
      </c>
      <c r="D22" s="17">
        <f>'Part 1. MD Tables'!H41</f>
        <v>791.2</v>
      </c>
      <c r="E22" s="17">
        <f>'Part 1. MD Tables'!J41</f>
        <v>791.2</v>
      </c>
    </row>
    <row r="23" spans="1:6" x14ac:dyDescent="0.2">
      <c r="A23" s="12">
        <v>3</v>
      </c>
      <c r="B23" s="17">
        <f>'Part 1. MD Tables'!D42</f>
        <v>3586</v>
      </c>
      <c r="C23" s="17">
        <f>'Part 1. MD Tables'!F42</f>
        <v>3586</v>
      </c>
      <c r="D23" s="17">
        <f>'Part 1. MD Tables'!H42</f>
        <v>3586</v>
      </c>
      <c r="E23" s="17">
        <f>'Part 1. MD Tables'!J42</f>
        <v>3586</v>
      </c>
    </row>
    <row r="24" spans="1:6" x14ac:dyDescent="0.2">
      <c r="A24" s="12">
        <v>4</v>
      </c>
      <c r="B24" s="17">
        <f>'Part 1. MD Tables'!D43</f>
        <v>3251.360000000001</v>
      </c>
      <c r="C24" s="17">
        <f>'Part 1. MD Tables'!F43</f>
        <v>5806.0000000000009</v>
      </c>
      <c r="D24" s="17">
        <f>'Part 1. MD Tables'!H43</f>
        <v>5806.0000000000009</v>
      </c>
      <c r="E24" s="17">
        <f>'Part 1. MD Tables'!J43</f>
        <v>5806.0000000000009</v>
      </c>
    </row>
    <row r="25" spans="1:6" x14ac:dyDescent="0.2">
      <c r="A25" s="12">
        <v>5</v>
      </c>
      <c r="B25" s="17">
        <f>'Part 1. MD Tables'!D44</f>
        <v>1360.1279999999997</v>
      </c>
      <c r="C25" s="17">
        <f>'Part 1. MD Tables'!F44</f>
        <v>5795.3279999999986</v>
      </c>
      <c r="D25" s="17">
        <f>'Part 1. MD Tables'!H44</f>
        <v>5913.5999999999985</v>
      </c>
      <c r="E25" s="17">
        <f>'Part 1. MD Tables'!J44</f>
        <v>5913.5999999999985</v>
      </c>
    </row>
    <row r="26" spans="1:6" x14ac:dyDescent="0.2">
      <c r="A26" s="12">
        <v>6</v>
      </c>
      <c r="B26" s="17">
        <f>'Part 1. MD Tables'!D45</f>
        <v>700.48</v>
      </c>
      <c r="C26" s="17">
        <f>'Part 1. MD Tables'!F45</f>
        <v>2101.44</v>
      </c>
      <c r="D26" s="17">
        <f>'Part 1. MD Tables'!H45</f>
        <v>6368</v>
      </c>
      <c r="E26" s="17">
        <f>'Part 1. MD Tables'!J45</f>
        <v>6368</v>
      </c>
    </row>
    <row r="27" spans="1:6" x14ac:dyDescent="0.2">
      <c r="A27" s="12">
        <v>7</v>
      </c>
      <c r="B27" s="17">
        <f>'Part 1. MD Tables'!D46</f>
        <v>380.35200000000003</v>
      </c>
      <c r="C27" s="17">
        <f>'Part 1. MD Tables'!F46</f>
        <v>824.09600000000012</v>
      </c>
      <c r="D27" s="17">
        <f>'Part 1. MD Tables'!H46</f>
        <v>6339.2000000000007</v>
      </c>
      <c r="E27" s="17">
        <f>'Part 1. MD Tables'!J46</f>
        <v>6339.2000000000007</v>
      </c>
    </row>
    <row r="28" spans="1:6" x14ac:dyDescent="0.2">
      <c r="A28" s="12">
        <v>8</v>
      </c>
      <c r="B28" s="17">
        <f>'Part 1. MD Tables'!D47</f>
        <v>270.92799999999988</v>
      </c>
      <c r="C28" s="17">
        <f>'Part 1. MD Tables'!F47</f>
        <v>474.12399999999985</v>
      </c>
      <c r="D28" s="17">
        <f>'Part 1. MD Tables'!H47</f>
        <v>2235.155999999999</v>
      </c>
      <c r="E28" s="17">
        <f>'Part 1. MD Tables'!J47</f>
        <v>6773.1999999999971</v>
      </c>
    </row>
    <row r="29" spans="1:6" x14ac:dyDescent="0.2">
      <c r="A29" s="12">
        <v>9</v>
      </c>
      <c r="B29" s="17">
        <f>'Part 1. MD Tables'!D48</f>
        <v>156.52800000000002</v>
      </c>
      <c r="C29" s="17">
        <f>'Part 1. MD Tables'!F48</f>
        <v>313.05600000000004</v>
      </c>
      <c r="D29" s="17">
        <f>'Part 1. MD Tables'!H48</f>
        <v>860.90400000000011</v>
      </c>
      <c r="E29" s="17">
        <f>'Part 1. MD Tables'!J48</f>
        <v>7826.4000000000015</v>
      </c>
    </row>
    <row r="30" spans="1:6" x14ac:dyDescent="0.2">
      <c r="A30" s="50">
        <v>10</v>
      </c>
      <c r="B30" s="51">
        <f>'Part 1. MD Tables'!D49</f>
        <v>178.58400000000009</v>
      </c>
      <c r="C30" s="51">
        <f>'Part 1. MD Tables'!F49</f>
        <v>267.87600000000015</v>
      </c>
      <c r="D30" s="51">
        <f>'Part 1. MD Tables'!H49</f>
        <v>446.46000000000026</v>
      </c>
      <c r="E30" s="51">
        <f>'Part 1. MD Tables'!J49</f>
        <v>8929.2000000000044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12E6-D20A-9144-8874-D9A19215E905}">
  <dimension ref="A1:O54"/>
  <sheetViews>
    <sheetView topLeftCell="A5" workbookViewId="0">
      <selection activeCell="F10" sqref="F10"/>
    </sheetView>
  </sheetViews>
  <sheetFormatPr baseColWidth="10" defaultRowHeight="16" x14ac:dyDescent="0.2"/>
  <cols>
    <col min="1" max="1" width="15.5" customWidth="1"/>
    <col min="2" max="2" width="16.6640625" customWidth="1"/>
    <col min="3" max="3" width="16.83203125" bestFit="1" customWidth="1"/>
    <col min="4" max="4" width="18.1640625" bestFit="1" customWidth="1"/>
    <col min="5" max="6" width="13.83203125" customWidth="1"/>
    <col min="7" max="7" width="12.6640625" customWidth="1"/>
    <col min="8" max="8" width="15.33203125" customWidth="1"/>
    <col min="9" max="9" width="15.6640625" bestFit="1" customWidth="1"/>
    <col min="10" max="10" width="17.33203125" bestFit="1" customWidth="1"/>
    <col min="11" max="11" width="18.1640625" bestFit="1" customWidth="1"/>
    <col min="13" max="13" width="11.5" customWidth="1"/>
  </cols>
  <sheetData>
    <row r="1" spans="1:11" ht="21" x14ac:dyDescent="0.25">
      <c r="A1" s="1" t="s">
        <v>29</v>
      </c>
    </row>
    <row r="2" spans="1:11" ht="21" x14ac:dyDescent="0.25">
      <c r="A2" s="1"/>
    </row>
    <row r="3" spans="1:11" ht="21" thickBot="1" x14ac:dyDescent="0.3">
      <c r="A3" s="52" t="s">
        <v>30</v>
      </c>
      <c r="B3" s="53"/>
      <c r="C3" s="53"/>
      <c r="D3" s="53"/>
      <c r="G3" s="54" t="s">
        <v>28</v>
      </c>
      <c r="H3" s="3"/>
      <c r="I3" s="3"/>
      <c r="J3" s="3"/>
      <c r="K3" s="3"/>
    </row>
    <row r="4" spans="1:11" ht="17" thickTop="1" x14ac:dyDescent="0.2">
      <c r="B4" s="79" t="s">
        <v>31</v>
      </c>
      <c r="C4" s="79"/>
      <c r="D4" s="79"/>
      <c r="G4" s="49" t="s">
        <v>18</v>
      </c>
      <c r="H4" s="49" t="s">
        <v>27</v>
      </c>
      <c r="I4" s="49" t="s">
        <v>15</v>
      </c>
      <c r="J4" s="49" t="s">
        <v>23</v>
      </c>
      <c r="K4" s="49" t="s">
        <v>17</v>
      </c>
    </row>
    <row r="5" spans="1:11" ht="17" thickBot="1" x14ac:dyDescent="0.25">
      <c r="A5" s="55" t="s">
        <v>32</v>
      </c>
      <c r="B5" s="56" t="s">
        <v>33</v>
      </c>
      <c r="C5" s="56" t="s">
        <v>34</v>
      </c>
      <c r="D5" s="56" t="s">
        <v>35</v>
      </c>
      <c r="G5" s="12">
        <v>1</v>
      </c>
      <c r="H5" s="17">
        <f>'Part 1. MD Tables'!D40</f>
        <v>230</v>
      </c>
      <c r="I5" s="17">
        <f>'Part 1. MD Tables'!E40</f>
        <v>1</v>
      </c>
      <c r="J5" s="17">
        <f>'Part 1. MD Tables'!F40</f>
        <v>230</v>
      </c>
      <c r="K5" s="17">
        <f>'Part 1. MD Tables'!G40</f>
        <v>1</v>
      </c>
    </row>
    <row r="6" spans="1:11" x14ac:dyDescent="0.2">
      <c r="A6" s="57" t="s">
        <v>27</v>
      </c>
      <c r="B6" s="58">
        <v>0.01</v>
      </c>
      <c r="C6" s="58">
        <v>0.02</v>
      </c>
      <c r="D6" s="58">
        <v>1E-3</v>
      </c>
      <c r="G6" s="12">
        <v>2</v>
      </c>
      <c r="H6" s="17">
        <f>'Part 1. MD Tables'!D41</f>
        <v>791.2</v>
      </c>
      <c r="I6" s="17">
        <f>'Part 1. MD Tables'!E41</f>
        <v>1</v>
      </c>
      <c r="J6" s="17">
        <f>'Part 1. MD Tables'!F41</f>
        <v>791.2</v>
      </c>
      <c r="K6" s="17">
        <f>'Part 1. MD Tables'!G41</f>
        <v>1</v>
      </c>
    </row>
    <row r="7" spans="1:11" x14ac:dyDescent="0.2">
      <c r="A7" s="59" t="s">
        <v>15</v>
      </c>
      <c r="B7" s="60">
        <v>0.94</v>
      </c>
      <c r="C7" s="60">
        <v>0.96499999999999997</v>
      </c>
      <c r="D7" s="60">
        <v>0.9</v>
      </c>
      <c r="G7" s="12">
        <v>3</v>
      </c>
      <c r="H7" s="17">
        <f>'Part 1. MD Tables'!D42</f>
        <v>3586</v>
      </c>
      <c r="I7" s="17">
        <f>'Part 1. MD Tables'!E42</f>
        <v>1</v>
      </c>
      <c r="J7" s="17">
        <f>'Part 1. MD Tables'!F42</f>
        <v>3586</v>
      </c>
      <c r="K7" s="17">
        <f>'Part 1. MD Tables'!G42</f>
        <v>1</v>
      </c>
    </row>
    <row r="8" spans="1:11" x14ac:dyDescent="0.2">
      <c r="A8" s="59" t="s">
        <v>16</v>
      </c>
      <c r="B8" s="60">
        <v>0.01</v>
      </c>
      <c r="C8" s="60">
        <v>0.01</v>
      </c>
      <c r="D8" s="60">
        <v>0.08</v>
      </c>
      <c r="G8" s="12">
        <v>4</v>
      </c>
      <c r="H8" s="17">
        <f>'Part 1. MD Tables'!D43</f>
        <v>3251.360000000001</v>
      </c>
      <c r="I8" s="17">
        <f>'Part 1. MD Tables'!E43</f>
        <v>1</v>
      </c>
      <c r="J8" s="17">
        <f>'Part 1. MD Tables'!F43</f>
        <v>5806.0000000000009</v>
      </c>
      <c r="K8" s="17">
        <f>'Part 1. MD Tables'!G43</f>
        <v>1</v>
      </c>
    </row>
    <row r="9" spans="1:11" ht="17" thickBot="1" x14ac:dyDescent="0.25">
      <c r="A9" s="61" t="s">
        <v>17</v>
      </c>
      <c r="B9" s="60">
        <v>0.04</v>
      </c>
      <c r="C9" s="60">
        <v>5.0000000000000001E-3</v>
      </c>
      <c r="D9" s="60">
        <v>0.02</v>
      </c>
      <c r="G9" s="12">
        <v>5</v>
      </c>
      <c r="H9" s="17">
        <f>'Part 1. MD Tables'!D44</f>
        <v>1360.1279999999997</v>
      </c>
      <c r="I9" s="17">
        <f>'Part 1. MD Tables'!E44</f>
        <v>0.98</v>
      </c>
      <c r="J9" s="17">
        <f>'Part 1. MD Tables'!F44</f>
        <v>5795.3279999999986</v>
      </c>
      <c r="K9" s="17">
        <f>'Part 1. MD Tables'!G44</f>
        <v>1</v>
      </c>
    </row>
    <row r="10" spans="1:11" ht="17" thickBot="1" x14ac:dyDescent="0.25">
      <c r="A10" s="62" t="s">
        <v>36</v>
      </c>
      <c r="B10" s="63">
        <f>SUM(B6:B9)</f>
        <v>1</v>
      </c>
      <c r="C10" s="64">
        <f t="shared" ref="C10:D10" si="0">SUM(C6:C9)</f>
        <v>1</v>
      </c>
      <c r="D10" s="64">
        <f t="shared" si="0"/>
        <v>1.0009999999999999</v>
      </c>
      <c r="G10" s="12">
        <v>6</v>
      </c>
      <c r="H10" s="17">
        <f>'Part 1. MD Tables'!D45</f>
        <v>700.48</v>
      </c>
      <c r="I10" s="17">
        <f>'Part 1. MD Tables'!E45</f>
        <v>0.33</v>
      </c>
      <c r="J10" s="17">
        <f>'Part 1. MD Tables'!F45</f>
        <v>2101.44</v>
      </c>
      <c r="K10" s="17">
        <f>'Part 1. MD Tables'!G45</f>
        <v>1</v>
      </c>
    </row>
    <row r="11" spans="1:11" x14ac:dyDescent="0.2">
      <c r="A11" s="65" t="s">
        <v>37</v>
      </c>
      <c r="B11" s="65"/>
      <c r="C11" s="65"/>
      <c r="D11" s="65"/>
      <c r="G11" s="12">
        <v>7</v>
      </c>
      <c r="H11" s="17">
        <f>'Part 1. MD Tables'!D46</f>
        <v>380.35200000000003</v>
      </c>
      <c r="I11" s="17">
        <f>'Part 1. MD Tables'!E46</f>
        <v>0.13</v>
      </c>
      <c r="J11" s="17">
        <f>'Part 1. MD Tables'!F46</f>
        <v>824.09600000000012</v>
      </c>
      <c r="K11" s="17">
        <f>'Part 1. MD Tables'!G46</f>
        <v>1</v>
      </c>
    </row>
    <row r="12" spans="1:11" x14ac:dyDescent="0.2">
      <c r="G12" s="12">
        <v>8</v>
      </c>
      <c r="H12" s="17">
        <f>'Part 1. MD Tables'!D47</f>
        <v>270.92799999999988</v>
      </c>
      <c r="I12" s="17">
        <f>'Part 1. MD Tables'!E47</f>
        <v>7.0000000000000007E-2</v>
      </c>
      <c r="J12" s="17">
        <f>'Part 1. MD Tables'!F47</f>
        <v>474.12399999999985</v>
      </c>
      <c r="K12" s="17">
        <f>'Part 1. MD Tables'!G47</f>
        <v>0.33</v>
      </c>
    </row>
    <row r="13" spans="1:11" x14ac:dyDescent="0.2">
      <c r="G13" s="12">
        <v>9</v>
      </c>
      <c r="H13" s="17">
        <f>'Part 1. MD Tables'!D48</f>
        <v>156.52800000000002</v>
      </c>
      <c r="I13" s="17">
        <f>'Part 1. MD Tables'!E48</f>
        <v>0.04</v>
      </c>
      <c r="J13" s="17">
        <f>'Part 1. MD Tables'!F48</f>
        <v>313.05600000000004</v>
      </c>
      <c r="K13" s="17">
        <f>'Part 1. MD Tables'!G48</f>
        <v>0.11</v>
      </c>
    </row>
    <row r="14" spans="1:11" x14ac:dyDescent="0.2">
      <c r="G14" s="50">
        <v>10</v>
      </c>
      <c r="H14" s="51">
        <f>'Part 1. MD Tables'!D49</f>
        <v>178.58400000000009</v>
      </c>
      <c r="I14" s="51">
        <f>'Part 1. MD Tables'!E49</f>
        <v>0.03</v>
      </c>
      <c r="J14" s="51">
        <f>'Part 1. MD Tables'!F49</f>
        <v>267.87600000000015</v>
      </c>
      <c r="K14" s="51">
        <f>'Part 1. MD Tables'!G49</f>
        <v>0.05</v>
      </c>
    </row>
    <row r="16" spans="1:11" ht="21" thickBot="1" x14ac:dyDescent="0.3">
      <c r="A16" s="54" t="s">
        <v>38</v>
      </c>
      <c r="B16" s="3"/>
      <c r="C16" s="3"/>
      <c r="D16" s="3"/>
      <c r="F16" s="66"/>
    </row>
    <row r="17" spans="1:13" ht="18" thickTop="1" thickBot="1" x14ac:dyDescent="0.25">
      <c r="A17" s="67" t="s">
        <v>39</v>
      </c>
      <c r="B17" s="68" t="s">
        <v>40</v>
      </c>
      <c r="C17" s="68" t="s">
        <v>41</v>
      </c>
      <c r="D17" s="68" t="s">
        <v>42</v>
      </c>
      <c r="E17" s="69" t="s">
        <v>43</v>
      </c>
      <c r="F17" s="66"/>
    </row>
    <row r="18" spans="1:13" x14ac:dyDescent="0.2">
      <c r="A18" s="12">
        <v>1</v>
      </c>
      <c r="B18" s="17">
        <f>$B$6*H5+$B$7*I5+$B$8*J5+$B$9*K5</f>
        <v>5.580000000000001</v>
      </c>
      <c r="C18" s="17">
        <f>$C$6*H5+$C$7*I5+$C$8*J5+$C$9*K5</f>
        <v>7.87</v>
      </c>
      <c r="D18" s="17">
        <f>$D$6*H5+$D$7*I5+$D$8*J5+$D$9*K5</f>
        <v>19.55</v>
      </c>
      <c r="E18" s="70">
        <v>49.5</v>
      </c>
      <c r="F18" s="66"/>
    </row>
    <row r="19" spans="1:13" x14ac:dyDescent="0.2">
      <c r="A19" s="12">
        <v>2</v>
      </c>
      <c r="B19" s="17">
        <f t="shared" ref="B19:B27" si="1">$B$6*H6+$B$7*I6+$B$8*J6+$B$9*K6</f>
        <v>16.804000000000002</v>
      </c>
      <c r="C19" s="17">
        <f t="shared" ref="C19:C27" si="2">$C$6*H6+$C$7*I6+$C$8*J6+$C$9*K6</f>
        <v>24.706</v>
      </c>
      <c r="D19" s="17">
        <f t="shared" ref="D19:D27" si="3">$D$6*H6+$D$7*I6+$D$8*J6+$D$9*K6</f>
        <v>65.007199999999997</v>
      </c>
      <c r="E19" s="71">
        <v>49.5</v>
      </c>
      <c r="F19" s="66"/>
    </row>
    <row r="20" spans="1:13" x14ac:dyDescent="0.2">
      <c r="A20" s="12">
        <v>3</v>
      </c>
      <c r="B20" s="17">
        <f t="shared" si="1"/>
        <v>72.7</v>
      </c>
      <c r="C20" s="17">
        <f t="shared" si="2"/>
        <v>108.55</v>
      </c>
      <c r="D20" s="17">
        <f t="shared" si="3"/>
        <v>291.38599999999997</v>
      </c>
      <c r="E20" s="71">
        <v>49.5</v>
      </c>
      <c r="F20" s="66"/>
      <c r="M20" s="17"/>
    </row>
    <row r="21" spans="1:13" x14ac:dyDescent="0.2">
      <c r="A21" s="12">
        <v>4</v>
      </c>
      <c r="B21" s="17">
        <f t="shared" si="1"/>
        <v>91.553600000000031</v>
      </c>
      <c r="C21" s="17">
        <f t="shared" si="2"/>
        <v>124.05720000000002</v>
      </c>
      <c r="D21" s="17">
        <f t="shared" si="3"/>
        <v>468.65136000000007</v>
      </c>
      <c r="E21" s="71">
        <v>49.5</v>
      </c>
      <c r="F21" s="66"/>
      <c r="M21" s="17"/>
    </row>
    <row r="22" spans="1:13" x14ac:dyDescent="0.2">
      <c r="A22" s="12">
        <v>5</v>
      </c>
      <c r="B22" s="17">
        <f t="shared" si="1"/>
        <v>72.515759999999986</v>
      </c>
      <c r="C22" s="17">
        <f t="shared" si="2"/>
        <v>86.106539999999967</v>
      </c>
      <c r="D22" s="17">
        <f t="shared" si="3"/>
        <v>465.88836799999984</v>
      </c>
      <c r="E22" s="71">
        <v>49.5</v>
      </c>
      <c r="F22" s="66"/>
      <c r="M22" s="17"/>
    </row>
    <row r="23" spans="1:13" x14ac:dyDescent="0.2">
      <c r="A23" s="12">
        <v>6</v>
      </c>
      <c r="B23" s="17">
        <f t="shared" si="1"/>
        <v>28.369400000000002</v>
      </c>
      <c r="C23" s="17">
        <f t="shared" si="2"/>
        <v>35.347450000000002</v>
      </c>
      <c r="D23" s="17">
        <f t="shared" si="3"/>
        <v>169.13268000000002</v>
      </c>
      <c r="E23" s="71">
        <v>49.5</v>
      </c>
      <c r="F23" s="66"/>
      <c r="M23" s="17"/>
    </row>
    <row r="24" spans="1:13" x14ac:dyDescent="0.2">
      <c r="A24" s="12">
        <v>7</v>
      </c>
      <c r="B24" s="17">
        <f t="shared" si="1"/>
        <v>12.20668</v>
      </c>
      <c r="C24" s="17">
        <f t="shared" si="2"/>
        <v>15.978450000000002</v>
      </c>
      <c r="D24" s="17">
        <f t="shared" si="3"/>
        <v>66.445032000000012</v>
      </c>
      <c r="E24" s="71">
        <v>49.5</v>
      </c>
      <c r="F24" s="66"/>
      <c r="G24" s="72"/>
      <c r="M24" s="17"/>
    </row>
    <row r="25" spans="1:13" x14ac:dyDescent="0.2">
      <c r="A25" s="12">
        <v>8</v>
      </c>
      <c r="B25" s="17">
        <f t="shared" si="1"/>
        <v>7.5295199999999971</v>
      </c>
      <c r="C25" s="17">
        <f t="shared" si="2"/>
        <v>10.228999999999996</v>
      </c>
      <c r="D25" s="17">
        <f t="shared" si="3"/>
        <v>38.270447999999988</v>
      </c>
      <c r="E25" s="71">
        <v>49.5</v>
      </c>
      <c r="F25" s="66"/>
      <c r="M25" s="17"/>
    </row>
    <row r="26" spans="1:13" x14ac:dyDescent="0.2">
      <c r="A26" s="12">
        <v>9</v>
      </c>
      <c r="B26" s="17">
        <f t="shared" si="1"/>
        <v>4.7378400000000012</v>
      </c>
      <c r="C26" s="17">
        <f t="shared" si="2"/>
        <v>6.3002700000000003</v>
      </c>
      <c r="D26" s="17">
        <f t="shared" si="3"/>
        <v>25.239208000000001</v>
      </c>
      <c r="E26" s="71">
        <v>49.5</v>
      </c>
      <c r="F26" s="66"/>
      <c r="M26" s="17"/>
    </row>
    <row r="27" spans="1:13" ht="17" thickBot="1" x14ac:dyDescent="0.25">
      <c r="A27" s="31">
        <v>10</v>
      </c>
      <c r="B27" s="19">
        <f t="shared" si="1"/>
        <v>4.4948000000000023</v>
      </c>
      <c r="C27" s="19">
        <f t="shared" si="2"/>
        <v>6.2796400000000032</v>
      </c>
      <c r="D27" s="19">
        <f t="shared" si="3"/>
        <v>21.636664000000014</v>
      </c>
      <c r="E27" s="73">
        <v>49.5</v>
      </c>
      <c r="F27" s="66"/>
      <c r="M27" s="17"/>
    </row>
    <row r="28" spans="1:13" x14ac:dyDescent="0.2">
      <c r="A28" s="65" t="s">
        <v>44</v>
      </c>
      <c r="B28" s="65"/>
      <c r="C28" s="65"/>
      <c r="D28" s="65"/>
      <c r="E28" s="65"/>
      <c r="F28" s="66"/>
      <c r="M28" s="17"/>
    </row>
    <row r="29" spans="1:13" x14ac:dyDescent="0.2">
      <c r="A29" s="65" t="s">
        <v>45</v>
      </c>
      <c r="B29" s="65"/>
      <c r="C29" s="65"/>
      <c r="D29" s="65"/>
      <c r="E29" s="65"/>
      <c r="F29" s="66"/>
      <c r="M29" s="17"/>
    </row>
    <row r="30" spans="1:13" x14ac:dyDescent="0.2">
      <c r="A30" s="65" t="s">
        <v>46</v>
      </c>
      <c r="B30" s="65"/>
      <c r="C30" s="65"/>
      <c r="D30" s="65"/>
      <c r="E30" s="65"/>
      <c r="F30" s="66"/>
      <c r="M30" s="17"/>
    </row>
    <row r="31" spans="1:13" x14ac:dyDescent="0.2">
      <c r="F31" s="66"/>
      <c r="M31" s="17"/>
    </row>
    <row r="32" spans="1:13" x14ac:dyDescent="0.2">
      <c r="A32" s="76" t="s">
        <v>58</v>
      </c>
      <c r="L32" s="17"/>
      <c r="M32" s="17"/>
    </row>
    <row r="33" spans="1:8" x14ac:dyDescent="0.2">
      <c r="A33" s="66"/>
      <c r="B33" s="66"/>
      <c r="C33" s="66"/>
      <c r="D33" s="66"/>
      <c r="E33" s="66"/>
      <c r="F33" s="66"/>
      <c r="G33" s="66"/>
    </row>
    <row r="34" spans="1:8" x14ac:dyDescent="0.2">
      <c r="A34" s="66"/>
      <c r="B34" s="66"/>
      <c r="C34" s="66"/>
      <c r="D34" s="66"/>
      <c r="E34" s="66"/>
      <c r="F34" s="66"/>
      <c r="G34" s="66"/>
    </row>
    <row r="35" spans="1:8" x14ac:dyDescent="0.2">
      <c r="A35" s="66"/>
      <c r="B35" s="66"/>
      <c r="C35" s="66"/>
      <c r="D35" s="66"/>
      <c r="E35" s="66"/>
      <c r="F35" s="66"/>
      <c r="G35" s="66"/>
    </row>
    <row r="36" spans="1:8" x14ac:dyDescent="0.2">
      <c r="A36" s="66"/>
      <c r="B36" s="66"/>
      <c r="C36" s="66"/>
      <c r="D36" s="66"/>
      <c r="E36" s="66"/>
      <c r="F36" s="66"/>
      <c r="G36" s="66"/>
    </row>
    <row r="37" spans="1:8" x14ac:dyDescent="0.2">
      <c r="A37" s="66"/>
      <c r="B37" s="66"/>
      <c r="C37" s="66"/>
      <c r="D37" s="66"/>
      <c r="E37" s="66"/>
      <c r="F37" s="66"/>
      <c r="G37" s="66"/>
    </row>
    <row r="38" spans="1:8" x14ac:dyDescent="0.2">
      <c r="A38" s="66"/>
      <c r="B38" s="66"/>
      <c r="C38" s="66"/>
      <c r="D38" s="66"/>
      <c r="E38" s="66"/>
      <c r="F38" s="66"/>
      <c r="G38" s="66"/>
    </row>
    <row r="39" spans="1:8" x14ac:dyDescent="0.2">
      <c r="A39" s="66"/>
      <c r="B39" s="66"/>
      <c r="C39" s="66"/>
      <c r="D39" s="66"/>
      <c r="E39" s="66"/>
      <c r="F39" s="66"/>
      <c r="G39" s="66"/>
    </row>
    <row r="40" spans="1:8" x14ac:dyDescent="0.2">
      <c r="A40" s="66"/>
      <c r="B40" s="66"/>
      <c r="C40" s="66"/>
      <c r="D40" s="66"/>
      <c r="E40" s="66"/>
      <c r="F40" s="66"/>
      <c r="G40" s="66"/>
    </row>
    <row r="41" spans="1:8" x14ac:dyDescent="0.2">
      <c r="A41" s="66"/>
      <c r="B41" s="66"/>
      <c r="C41" s="66"/>
      <c r="D41" s="66"/>
      <c r="E41" s="66"/>
      <c r="F41" s="66"/>
      <c r="G41" s="66"/>
    </row>
    <row r="42" spans="1:8" x14ac:dyDescent="0.2">
      <c r="A42" s="66"/>
      <c r="B42" s="66"/>
      <c r="C42" s="66"/>
      <c r="D42" s="66"/>
      <c r="E42" s="66"/>
      <c r="F42" s="66"/>
      <c r="G42" s="66"/>
    </row>
    <row r="43" spans="1:8" x14ac:dyDescent="0.2">
      <c r="A43" s="66"/>
      <c r="B43" s="66"/>
      <c r="C43" s="66"/>
      <c r="D43" s="66"/>
      <c r="E43" s="66"/>
      <c r="F43" s="66"/>
      <c r="G43" s="66"/>
    </row>
    <row r="44" spans="1:8" x14ac:dyDescent="0.2">
      <c r="A44" s="66"/>
      <c r="B44" s="66"/>
      <c r="C44" s="66"/>
      <c r="D44" s="66"/>
      <c r="E44" s="66"/>
      <c r="F44" s="66"/>
      <c r="G44" s="66"/>
    </row>
    <row r="45" spans="1:8" x14ac:dyDescent="0.2">
      <c r="A45" s="66"/>
      <c r="B45" s="66"/>
      <c r="C45" s="66"/>
      <c r="D45" s="66"/>
      <c r="E45" s="66"/>
      <c r="F45" s="66"/>
      <c r="G45" s="66"/>
      <c r="H45" s="74"/>
    </row>
    <row r="46" spans="1:8" x14ac:dyDescent="0.2">
      <c r="A46" s="66"/>
      <c r="B46" s="66"/>
      <c r="C46" s="66"/>
      <c r="D46" s="66"/>
      <c r="E46" s="66"/>
      <c r="F46" s="66"/>
      <c r="G46" s="66"/>
    </row>
    <row r="47" spans="1:8" x14ac:dyDescent="0.2">
      <c r="A47" s="66"/>
      <c r="B47" s="66"/>
      <c r="C47" s="66"/>
      <c r="D47" s="66"/>
      <c r="E47" s="66"/>
      <c r="F47" s="66"/>
      <c r="G47" s="66"/>
    </row>
    <row r="54" spans="15:15" x14ac:dyDescent="0.2">
      <c r="O54" s="74"/>
    </row>
  </sheetData>
  <mergeCells count="1">
    <mergeCell ref="B4:D4"/>
  </mergeCells>
  <dataValidations count="1">
    <dataValidation type="custom" allowBlank="1" showInputMessage="1" showErrorMessage="1" errorTitle="Warning" error="Probabilies must sum to 1" sqref="C10" xr:uid="{FDF02254-ED01-C945-9B93-B11FCBFBAD9A}">
      <formula1>SUM(C6:C10)=1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8B0-463D-FF43-A12D-ED38BC0FFE0D}">
  <dimension ref="A2:A16"/>
  <sheetViews>
    <sheetView workbookViewId="0">
      <selection activeCell="A8" sqref="A8"/>
    </sheetView>
  </sheetViews>
  <sheetFormatPr baseColWidth="10" defaultRowHeight="21" x14ac:dyDescent="0.25"/>
  <cols>
    <col min="1" max="1" width="15" style="75" customWidth="1"/>
    <col min="2" max="16384" width="10.83203125" style="75"/>
  </cols>
  <sheetData>
    <row r="2" spans="1:1" x14ac:dyDescent="0.25">
      <c r="A2" s="75" t="s">
        <v>47</v>
      </c>
    </row>
    <row r="3" spans="1:1" x14ac:dyDescent="0.25">
      <c r="A3" s="75" t="s">
        <v>48</v>
      </c>
    </row>
    <row r="4" spans="1:1" x14ac:dyDescent="0.25">
      <c r="A4" s="75" t="s">
        <v>49</v>
      </c>
    </row>
    <row r="6" spans="1:1" x14ac:dyDescent="0.25">
      <c r="A6" s="75" t="s">
        <v>50</v>
      </c>
    </row>
    <row r="7" spans="1:1" x14ac:dyDescent="0.25">
      <c r="A7" s="75" t="s">
        <v>59</v>
      </c>
    </row>
    <row r="8" spans="1:1" x14ac:dyDescent="0.25">
      <c r="A8" s="75" t="s">
        <v>51</v>
      </c>
    </row>
    <row r="9" spans="1:1" x14ac:dyDescent="0.25">
      <c r="A9" s="75" t="s">
        <v>52</v>
      </c>
    </row>
    <row r="11" spans="1:1" x14ac:dyDescent="0.25">
      <c r="A11" s="75" t="s">
        <v>53</v>
      </c>
    </row>
    <row r="12" spans="1:1" x14ac:dyDescent="0.25">
      <c r="A12" s="75" t="s">
        <v>56</v>
      </c>
    </row>
    <row r="13" spans="1:1" x14ac:dyDescent="0.25">
      <c r="A13" s="75" t="s">
        <v>57</v>
      </c>
    </row>
    <row r="15" spans="1:1" x14ac:dyDescent="0.25">
      <c r="A15" s="75" t="s">
        <v>54</v>
      </c>
    </row>
    <row r="16" spans="1:1" x14ac:dyDescent="0.25">
      <c r="A16" s="7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 1. MD Tables</vt:lpstr>
      <vt:lpstr>Part 2. MD Graphs</vt:lpstr>
      <vt:lpstr>Part 3. Cost-Benefit Graph</vt:lpstr>
      <vt:lpstr>Details</vt:lpstr>
      <vt:lpstr>housevalue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2019-07-12T19:09:50Z</dcterms:created>
  <dcterms:modified xsi:type="dcterms:W3CDTF">2019-12-19T20:42:04Z</dcterms:modified>
</cp:coreProperties>
</file>