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AppData\Local\Temp\scp20084\home\pengzheng\hello-world\CARROT\experiment\"/>
    </mc:Choice>
  </mc:AlternateContent>
  <bookViews>
    <workbookView xWindow="0" yWindow="0" windowWidth="23892" windowHeight="10356" tabRatio="650" firstSheet="3" activeTab="1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DIAL" sheetId="8" r:id="rId8"/>
    <sheet name="FULLSIZE" sheetId="9" r:id="rId9"/>
    <sheet name="BRICK" sheetId="10" r:id="rId10"/>
    <sheet name="random" sheetId="13" r:id="rId11"/>
    <sheet name="Sheet11" sheetId="11" r:id="rId12"/>
    <sheet name="Sheet12" sheetId="12" r:id="rId13"/>
    <sheet name="Sheet8" sheetId="14" r:id="rId14"/>
    <sheet name="Sheet9" sheetId="15" r:id="rId15"/>
    <sheet name="CARROT-FIXED" sheetId="16" r:id="rId16"/>
    <sheet name="CARROT-VARIABLE" sheetId="17" r:id="rId17"/>
  </sheets>
  <calcPr calcId="162913"/>
</workbook>
</file>

<file path=xl/calcChain.xml><?xml version="1.0" encoding="utf-8"?>
<calcChain xmlns="http://schemas.openxmlformats.org/spreadsheetml/2006/main">
  <c r="V11" i="17" l="1"/>
  <c r="S11" i="17"/>
  <c r="R11" i="17"/>
  <c r="Q11" i="17"/>
  <c r="O11" i="17"/>
  <c r="L11" i="17"/>
  <c r="E11" i="17"/>
  <c r="V10" i="17"/>
  <c r="S10" i="17"/>
  <c r="R10" i="17"/>
  <c r="T10" i="17" s="1"/>
  <c r="Q10" i="17"/>
  <c r="O10" i="17"/>
  <c r="L10" i="17"/>
  <c r="E10" i="17"/>
  <c r="V9" i="17"/>
  <c r="S9" i="17"/>
  <c r="R9" i="17"/>
  <c r="Q9" i="17"/>
  <c r="O9" i="17"/>
  <c r="L9" i="17"/>
  <c r="E9" i="17"/>
  <c r="V8" i="17"/>
  <c r="S8" i="17"/>
  <c r="R8" i="17"/>
  <c r="Q8" i="17"/>
  <c r="O8" i="17"/>
  <c r="L8" i="17"/>
  <c r="E8" i="17"/>
  <c r="V7" i="17"/>
  <c r="S7" i="17"/>
  <c r="R7" i="17"/>
  <c r="T7" i="17" s="1"/>
  <c r="Q7" i="17"/>
  <c r="O7" i="17"/>
  <c r="L7" i="17"/>
  <c r="E7" i="17"/>
  <c r="V6" i="17"/>
  <c r="S6" i="17"/>
  <c r="R6" i="17"/>
  <c r="Q6" i="17"/>
  <c r="O6" i="17"/>
  <c r="L6" i="17"/>
  <c r="E6" i="17"/>
  <c r="V5" i="17"/>
  <c r="S5" i="17"/>
  <c r="R5" i="17"/>
  <c r="Q5" i="17"/>
  <c r="O5" i="17"/>
  <c r="L5" i="17"/>
  <c r="E5" i="17"/>
  <c r="V4" i="17"/>
  <c r="S4" i="17"/>
  <c r="R4" i="17"/>
  <c r="T4" i="17" s="1"/>
  <c r="Q4" i="17"/>
  <c r="O4" i="17"/>
  <c r="L4" i="17"/>
  <c r="E4" i="17"/>
  <c r="V3" i="17"/>
  <c r="S3" i="17"/>
  <c r="R3" i="17"/>
  <c r="Q3" i="17"/>
  <c r="O3" i="17"/>
  <c r="L3" i="17"/>
  <c r="E3" i="17"/>
  <c r="T5" i="17" l="1"/>
  <c r="T6" i="17"/>
  <c r="T11" i="17"/>
  <c r="T3" i="17"/>
  <c r="T8" i="17"/>
  <c r="T9" i="17"/>
  <c r="T10" i="16"/>
  <c r="U10" i="16" s="1"/>
  <c r="R10" i="16"/>
  <c r="Q10" i="16"/>
  <c r="P10" i="16"/>
  <c r="N10" i="16"/>
  <c r="K10" i="16"/>
  <c r="T9" i="16"/>
  <c r="U9" i="16" s="1"/>
  <c r="R9" i="16"/>
  <c r="Q9" i="16"/>
  <c r="P9" i="16"/>
  <c r="N9" i="16"/>
  <c r="K9" i="16"/>
  <c r="T8" i="16"/>
  <c r="U8" i="16" s="1"/>
  <c r="R8" i="16"/>
  <c r="Q8" i="16"/>
  <c r="P8" i="16"/>
  <c r="N8" i="16"/>
  <c r="K8" i="16"/>
  <c r="T7" i="16"/>
  <c r="U7" i="16" s="1"/>
  <c r="R7" i="16"/>
  <c r="Q7" i="16"/>
  <c r="P7" i="16"/>
  <c r="N7" i="16"/>
  <c r="K7" i="16"/>
  <c r="T6" i="16"/>
  <c r="U6" i="16" s="1"/>
  <c r="R6" i="16"/>
  <c r="Q6" i="16"/>
  <c r="P6" i="16"/>
  <c r="N6" i="16"/>
  <c r="K6" i="16"/>
  <c r="T5" i="16"/>
  <c r="U5" i="16" s="1"/>
  <c r="R5" i="16"/>
  <c r="Q5" i="16"/>
  <c r="P5" i="16"/>
  <c r="N5" i="16"/>
  <c r="K5" i="16"/>
  <c r="T4" i="16"/>
  <c r="U4" i="16" s="1"/>
  <c r="R4" i="16"/>
  <c r="Q4" i="16"/>
  <c r="P4" i="16"/>
  <c r="N4" i="16"/>
  <c r="K4" i="16"/>
  <c r="T3" i="16"/>
  <c r="U3" i="16" s="1"/>
  <c r="R3" i="16"/>
  <c r="Q3" i="16"/>
  <c r="P3" i="16"/>
  <c r="N3" i="16"/>
  <c r="K3" i="16"/>
  <c r="T2" i="16"/>
  <c r="U2" i="16" s="1"/>
  <c r="R2" i="16"/>
  <c r="Q2" i="16"/>
  <c r="P2" i="16"/>
  <c r="N2" i="16"/>
  <c r="K2" i="16"/>
  <c r="S3" i="16" l="1"/>
  <c r="S6" i="16"/>
  <c r="S9" i="16"/>
  <c r="S7" i="16"/>
  <c r="S2" i="16"/>
  <c r="S10" i="16"/>
  <c r="S4" i="16"/>
  <c r="S5" i="16"/>
  <c r="S8" i="16"/>
  <c r="C41" i="15"/>
  <c r="C40" i="15"/>
  <c r="C39" i="15"/>
  <c r="C38" i="15"/>
  <c r="C37" i="15"/>
  <c r="C36" i="15"/>
  <c r="C35" i="15"/>
  <c r="C34" i="15"/>
  <c r="C33" i="15"/>
  <c r="B41" i="15"/>
  <c r="B40" i="15"/>
  <c r="B39" i="15"/>
  <c r="B38" i="15"/>
  <c r="B37" i="15"/>
  <c r="B36" i="15"/>
  <c r="B35" i="15"/>
  <c r="B34" i="15"/>
  <c r="B33" i="15"/>
  <c r="C13" i="15"/>
  <c r="C14" i="15"/>
  <c r="C15" i="15"/>
  <c r="C16" i="15"/>
  <c r="C17" i="15"/>
  <c r="C18" i="15"/>
  <c r="C19" i="15"/>
  <c r="C20" i="15"/>
  <c r="C12" i="15"/>
  <c r="B13" i="15"/>
  <c r="B14" i="15"/>
  <c r="B15" i="15"/>
  <c r="B16" i="15"/>
  <c r="B17" i="15"/>
  <c r="B18" i="15"/>
  <c r="B19" i="15"/>
  <c r="B20" i="15"/>
  <c r="B12" i="15"/>
  <c r="H35" i="15" l="1"/>
  <c r="H37" i="15"/>
  <c r="H38" i="15"/>
  <c r="H41" i="15"/>
  <c r="H31" i="15"/>
  <c r="G31" i="15"/>
  <c r="G41" i="15" s="1"/>
  <c r="F31" i="15"/>
  <c r="H30" i="15"/>
  <c r="H40" i="15" s="1"/>
  <c r="G30" i="15"/>
  <c r="G40" i="15" s="1"/>
  <c r="F30" i="15"/>
  <c r="H29" i="15"/>
  <c r="G29" i="15"/>
  <c r="G39" i="15" s="1"/>
  <c r="F29" i="15"/>
  <c r="H39" i="15" s="1"/>
  <c r="H28" i="15"/>
  <c r="G28" i="15"/>
  <c r="G38" i="15" s="1"/>
  <c r="F28" i="15"/>
  <c r="H27" i="15"/>
  <c r="G27" i="15"/>
  <c r="G37" i="15" s="1"/>
  <c r="F27" i="15"/>
  <c r="H26" i="15"/>
  <c r="H36" i="15" s="1"/>
  <c r="G26" i="15"/>
  <c r="G36" i="15" s="1"/>
  <c r="F26" i="15"/>
  <c r="H25" i="15"/>
  <c r="G25" i="15"/>
  <c r="G35" i="15" s="1"/>
  <c r="F25" i="15"/>
  <c r="H24" i="15"/>
  <c r="H34" i="15" s="1"/>
  <c r="G24" i="15"/>
  <c r="G34" i="15" s="1"/>
  <c r="F24" i="15"/>
  <c r="H23" i="15"/>
  <c r="H33" i="15" s="1"/>
  <c r="G23" i="15"/>
  <c r="G33" i="15" s="1"/>
  <c r="F23" i="15"/>
  <c r="H3" i="15"/>
  <c r="H13" i="15" s="1"/>
  <c r="H4" i="15"/>
  <c r="H14" i="15" s="1"/>
  <c r="H5" i="15"/>
  <c r="H6" i="15"/>
  <c r="H7" i="15"/>
  <c r="H8" i="15"/>
  <c r="H9" i="15"/>
  <c r="F19" i="15" s="1"/>
  <c r="H10" i="15"/>
  <c r="H2" i="15"/>
  <c r="G3" i="15"/>
  <c r="G4" i="15"/>
  <c r="G5" i="15"/>
  <c r="G6" i="15"/>
  <c r="G7" i="15"/>
  <c r="G8" i="15"/>
  <c r="G9" i="15"/>
  <c r="G10" i="15"/>
  <c r="G2" i="15"/>
  <c r="F3" i="15"/>
  <c r="F4" i="15"/>
  <c r="F5" i="15"/>
  <c r="F6" i="15"/>
  <c r="F7" i="15"/>
  <c r="F8" i="15"/>
  <c r="F9" i="15"/>
  <c r="F10" i="15"/>
  <c r="F2" i="15"/>
  <c r="F17" i="15" l="1"/>
  <c r="F12" i="15"/>
  <c r="F15" i="15"/>
  <c r="H12" i="15"/>
  <c r="H15" i="15"/>
  <c r="F20" i="15"/>
  <c r="F13" i="15"/>
  <c r="H19" i="15"/>
  <c r="F18" i="15"/>
  <c r="H18" i="15"/>
  <c r="F14" i="15"/>
  <c r="H20" i="15"/>
  <c r="H17" i="15"/>
  <c r="F16" i="15"/>
  <c r="H16" i="15"/>
  <c r="V11" i="14"/>
  <c r="S11" i="14"/>
  <c r="R11" i="14"/>
  <c r="Q11" i="14"/>
  <c r="O11" i="14"/>
  <c r="L11" i="14"/>
  <c r="E11" i="14"/>
  <c r="V10" i="14"/>
  <c r="S10" i="14"/>
  <c r="R10" i="14"/>
  <c r="Q10" i="14"/>
  <c r="O10" i="14"/>
  <c r="L10" i="14"/>
  <c r="E10" i="14"/>
  <c r="V9" i="14"/>
  <c r="S9" i="14"/>
  <c r="R9" i="14"/>
  <c r="T9" i="14" s="1"/>
  <c r="Q9" i="14"/>
  <c r="O9" i="14"/>
  <c r="L9" i="14"/>
  <c r="E9" i="14"/>
  <c r="V8" i="14"/>
  <c r="S8" i="14"/>
  <c r="R8" i="14"/>
  <c r="Q8" i="14"/>
  <c r="O8" i="14"/>
  <c r="L8" i="14"/>
  <c r="E8" i="14"/>
  <c r="V7" i="14"/>
  <c r="S7" i="14"/>
  <c r="R7" i="14"/>
  <c r="T7" i="14" s="1"/>
  <c r="Q7" i="14"/>
  <c r="O7" i="14"/>
  <c r="L7" i="14"/>
  <c r="E7" i="14"/>
  <c r="V6" i="14"/>
  <c r="S6" i="14"/>
  <c r="R6" i="14"/>
  <c r="T6" i="14" s="1"/>
  <c r="Q6" i="14"/>
  <c r="O6" i="14"/>
  <c r="L6" i="14"/>
  <c r="E6" i="14"/>
  <c r="V5" i="14"/>
  <c r="S5" i="14"/>
  <c r="R5" i="14"/>
  <c r="Q5" i="14"/>
  <c r="O5" i="14"/>
  <c r="L5" i="14"/>
  <c r="E5" i="14"/>
  <c r="V4" i="14"/>
  <c r="S4" i="14"/>
  <c r="R4" i="14"/>
  <c r="Q4" i="14"/>
  <c r="O4" i="14"/>
  <c r="L4" i="14"/>
  <c r="E4" i="14"/>
  <c r="V3" i="14"/>
  <c r="S3" i="14"/>
  <c r="R3" i="14"/>
  <c r="T3" i="14" s="1"/>
  <c r="Q3" i="14"/>
  <c r="O3" i="14"/>
  <c r="L3" i="14"/>
  <c r="E3" i="14"/>
  <c r="T5" i="14" l="1"/>
  <c r="T10" i="14"/>
  <c r="T11" i="14"/>
  <c r="T4" i="14"/>
  <c r="T8" i="14"/>
  <c r="T22" i="13"/>
  <c r="U22" i="13" s="1"/>
  <c r="R22" i="13"/>
  <c r="Q22" i="13"/>
  <c r="P22" i="13"/>
  <c r="N22" i="13"/>
  <c r="K22" i="13"/>
  <c r="T21" i="13"/>
  <c r="U21" i="13" s="1"/>
  <c r="R21" i="13"/>
  <c r="Q21" i="13"/>
  <c r="P21" i="13"/>
  <c r="N21" i="13"/>
  <c r="K21" i="13"/>
  <c r="T20" i="13"/>
  <c r="U20" i="13" s="1"/>
  <c r="R20" i="13"/>
  <c r="Q20" i="13"/>
  <c r="P20" i="13"/>
  <c r="N20" i="13"/>
  <c r="K20" i="13"/>
  <c r="T19" i="13"/>
  <c r="U19" i="13" s="1"/>
  <c r="R19" i="13"/>
  <c r="Q19" i="13"/>
  <c r="P19" i="13"/>
  <c r="N19" i="13"/>
  <c r="K19" i="13"/>
  <c r="T18" i="13"/>
  <c r="U18" i="13" s="1"/>
  <c r="R18" i="13"/>
  <c r="Q18" i="13"/>
  <c r="P18" i="13"/>
  <c r="N18" i="13"/>
  <c r="K18" i="13"/>
  <c r="T17" i="13"/>
  <c r="U17" i="13" s="1"/>
  <c r="R17" i="13"/>
  <c r="Q17" i="13"/>
  <c r="P17" i="13"/>
  <c r="N17" i="13"/>
  <c r="K17" i="13"/>
  <c r="T16" i="13"/>
  <c r="U16" i="13" s="1"/>
  <c r="R16" i="13"/>
  <c r="Q16" i="13"/>
  <c r="P16" i="13"/>
  <c r="N16" i="13"/>
  <c r="K16" i="13"/>
  <c r="T15" i="13"/>
  <c r="U15" i="13" s="1"/>
  <c r="R15" i="13"/>
  <c r="Q15" i="13"/>
  <c r="P15" i="13"/>
  <c r="N15" i="13"/>
  <c r="K15" i="13"/>
  <c r="T14" i="13"/>
  <c r="U14" i="13" s="1"/>
  <c r="R14" i="13"/>
  <c r="Q14" i="13"/>
  <c r="P14" i="13"/>
  <c r="N14" i="13"/>
  <c r="K14" i="13"/>
  <c r="U5" i="13"/>
  <c r="U7" i="13"/>
  <c r="U8" i="13"/>
  <c r="U9" i="13"/>
  <c r="U2" i="13"/>
  <c r="T10" i="13"/>
  <c r="U10" i="13" s="1"/>
  <c r="R10" i="13"/>
  <c r="Q10" i="13"/>
  <c r="S10" i="13" s="1"/>
  <c r="P10" i="13"/>
  <c r="N10" i="13"/>
  <c r="K10" i="13"/>
  <c r="T9" i="13"/>
  <c r="R9" i="13"/>
  <c r="Q9" i="13"/>
  <c r="S9" i="13" s="1"/>
  <c r="P9" i="13"/>
  <c r="N9" i="13"/>
  <c r="K9" i="13"/>
  <c r="T8" i="13"/>
  <c r="R8" i="13"/>
  <c r="Q8" i="13"/>
  <c r="S8" i="13" s="1"/>
  <c r="P8" i="13"/>
  <c r="N8" i="13"/>
  <c r="K8" i="13"/>
  <c r="T7" i="13"/>
  <c r="R7" i="13"/>
  <c r="Q7" i="13"/>
  <c r="S7" i="13" s="1"/>
  <c r="P7" i="13"/>
  <c r="N7" i="13"/>
  <c r="K7" i="13"/>
  <c r="T6" i="13"/>
  <c r="U6" i="13" s="1"/>
  <c r="R6" i="13"/>
  <c r="Q6" i="13"/>
  <c r="S6" i="13" s="1"/>
  <c r="P6" i="13"/>
  <c r="N6" i="13"/>
  <c r="K6" i="13"/>
  <c r="T5" i="13"/>
  <c r="R5" i="13"/>
  <c r="Q5" i="13"/>
  <c r="S5" i="13" s="1"/>
  <c r="P5" i="13"/>
  <c r="N5" i="13"/>
  <c r="K5" i="13"/>
  <c r="T4" i="13"/>
  <c r="U4" i="13" s="1"/>
  <c r="R4" i="13"/>
  <c r="Q4" i="13"/>
  <c r="S4" i="13" s="1"/>
  <c r="P4" i="13"/>
  <c r="N4" i="13"/>
  <c r="K4" i="13"/>
  <c r="T3" i="13"/>
  <c r="U3" i="13" s="1"/>
  <c r="R3" i="13"/>
  <c r="Q3" i="13"/>
  <c r="S3" i="13" s="1"/>
  <c r="P3" i="13"/>
  <c r="N3" i="13"/>
  <c r="K3" i="13"/>
  <c r="T2" i="13"/>
  <c r="R2" i="13"/>
  <c r="Q2" i="13"/>
  <c r="S2" i="13" s="1"/>
  <c r="P2" i="13"/>
  <c r="N2" i="13"/>
  <c r="K2" i="13"/>
  <c r="S14" i="13" l="1"/>
  <c r="S16" i="13"/>
  <c r="S17" i="13"/>
  <c r="S18" i="13"/>
  <c r="S19" i="13"/>
  <c r="S20" i="13"/>
  <c r="S21" i="13"/>
  <c r="S22" i="13"/>
  <c r="S15" i="13"/>
  <c r="E11" i="10"/>
  <c r="E10" i="10"/>
  <c r="E9" i="10"/>
  <c r="E8" i="10"/>
  <c r="E7" i="10"/>
  <c r="E6" i="10"/>
  <c r="E5" i="10"/>
  <c r="E4" i="10"/>
  <c r="E3" i="10"/>
  <c r="E11" i="9"/>
  <c r="E10" i="9"/>
  <c r="E9" i="9"/>
  <c r="E8" i="9"/>
  <c r="E7" i="9"/>
  <c r="E6" i="9"/>
  <c r="E5" i="9"/>
  <c r="E4" i="9"/>
  <c r="E3" i="9"/>
  <c r="E11" i="12"/>
  <c r="E10" i="12"/>
  <c r="E9" i="12"/>
  <c r="E8" i="12"/>
  <c r="E7" i="12"/>
  <c r="E6" i="12"/>
  <c r="E5" i="12"/>
  <c r="E4" i="12"/>
  <c r="E3" i="12"/>
  <c r="I3" i="11"/>
  <c r="E4" i="11"/>
  <c r="E5" i="11"/>
  <c r="E6" i="11"/>
  <c r="E7" i="11"/>
  <c r="E8" i="11"/>
  <c r="E9" i="11"/>
  <c r="E10" i="11"/>
  <c r="E11" i="11"/>
  <c r="E3" i="11"/>
  <c r="S11" i="12"/>
  <c r="P11" i="12"/>
  <c r="O11" i="12"/>
  <c r="N11" i="12"/>
  <c r="L11" i="12"/>
  <c r="I11" i="12"/>
  <c r="S10" i="12"/>
  <c r="P10" i="12"/>
  <c r="O10" i="12"/>
  <c r="N10" i="12"/>
  <c r="L10" i="12"/>
  <c r="I10" i="12"/>
  <c r="S9" i="12"/>
  <c r="P9" i="12"/>
  <c r="O9" i="12"/>
  <c r="N9" i="12"/>
  <c r="L9" i="12"/>
  <c r="I9" i="12"/>
  <c r="S8" i="12"/>
  <c r="P8" i="12"/>
  <c r="O8" i="12"/>
  <c r="N8" i="12"/>
  <c r="L8" i="12"/>
  <c r="I8" i="12"/>
  <c r="S7" i="12"/>
  <c r="P7" i="12"/>
  <c r="Q7" i="12" s="1"/>
  <c r="O7" i="12"/>
  <c r="N7" i="12"/>
  <c r="L7" i="12"/>
  <c r="I7" i="12"/>
  <c r="S6" i="12"/>
  <c r="P6" i="12"/>
  <c r="Q6" i="12" s="1"/>
  <c r="O6" i="12"/>
  <c r="N6" i="12"/>
  <c r="L6" i="12"/>
  <c r="I6" i="12"/>
  <c r="S5" i="12"/>
  <c r="P5" i="12"/>
  <c r="O5" i="12"/>
  <c r="N5" i="12"/>
  <c r="L5" i="12"/>
  <c r="I5" i="12"/>
  <c r="S4" i="12"/>
  <c r="P4" i="12"/>
  <c r="O4" i="12"/>
  <c r="N4" i="12"/>
  <c r="L4" i="12"/>
  <c r="I4" i="12"/>
  <c r="S3" i="12"/>
  <c r="P3" i="12"/>
  <c r="O3" i="12"/>
  <c r="N3" i="12"/>
  <c r="L3" i="12"/>
  <c r="I3" i="12"/>
  <c r="S11" i="11"/>
  <c r="T11" i="11" s="1"/>
  <c r="P11" i="11"/>
  <c r="O11" i="11"/>
  <c r="N11" i="11"/>
  <c r="L11" i="11"/>
  <c r="I11" i="11"/>
  <c r="S10" i="11"/>
  <c r="T10" i="11" s="1"/>
  <c r="P10" i="11"/>
  <c r="O10" i="11"/>
  <c r="N10" i="11"/>
  <c r="L10" i="11"/>
  <c r="I10" i="11"/>
  <c r="S9" i="11"/>
  <c r="T9" i="11" s="1"/>
  <c r="P9" i="11"/>
  <c r="O9" i="11"/>
  <c r="Q9" i="11" s="1"/>
  <c r="N9" i="11"/>
  <c r="L9" i="11"/>
  <c r="I9" i="11"/>
  <c r="S8" i="11"/>
  <c r="T8" i="11" s="1"/>
  <c r="P8" i="11"/>
  <c r="O8" i="11"/>
  <c r="Q8" i="11" s="1"/>
  <c r="N8" i="11"/>
  <c r="L8" i="11"/>
  <c r="I8" i="11"/>
  <c r="S7" i="11"/>
  <c r="T7" i="11" s="1"/>
  <c r="P7" i="11"/>
  <c r="O7" i="11"/>
  <c r="Q7" i="11" s="1"/>
  <c r="N7" i="11"/>
  <c r="L7" i="11"/>
  <c r="I7" i="11"/>
  <c r="S6" i="11"/>
  <c r="T6" i="11" s="1"/>
  <c r="P6" i="11"/>
  <c r="Q6" i="11" s="1"/>
  <c r="O6" i="11"/>
  <c r="N6" i="11"/>
  <c r="L6" i="11"/>
  <c r="I6" i="11"/>
  <c r="S5" i="11"/>
  <c r="T5" i="11" s="1"/>
  <c r="P5" i="11"/>
  <c r="O5" i="11"/>
  <c r="N5" i="11"/>
  <c r="L5" i="11"/>
  <c r="I5" i="11"/>
  <c r="S4" i="11"/>
  <c r="T4" i="11" s="1"/>
  <c r="P4" i="11"/>
  <c r="O4" i="11"/>
  <c r="N4" i="11"/>
  <c r="L4" i="11"/>
  <c r="I4" i="11"/>
  <c r="S3" i="11"/>
  <c r="T3" i="11" s="1"/>
  <c r="P3" i="11"/>
  <c r="N3" i="11"/>
  <c r="L3" i="11"/>
  <c r="T3" i="8"/>
  <c r="U3" i="8" s="1"/>
  <c r="T4" i="8"/>
  <c r="U4" i="8" s="1"/>
  <c r="T5" i="8"/>
  <c r="U5" i="8" s="1"/>
  <c r="T6" i="8"/>
  <c r="U6" i="8" s="1"/>
  <c r="T7" i="8"/>
  <c r="U7" i="8" s="1"/>
  <c r="T8" i="8"/>
  <c r="U8" i="8" s="1"/>
  <c r="T9" i="8"/>
  <c r="U9" i="8" s="1"/>
  <c r="T10" i="8"/>
  <c r="U10" i="8" s="1"/>
  <c r="T2" i="8"/>
  <c r="U2" i="8" s="1"/>
  <c r="S4" i="10"/>
  <c r="S11" i="10"/>
  <c r="S10" i="10"/>
  <c r="S9" i="10"/>
  <c r="S8" i="10"/>
  <c r="S7" i="10"/>
  <c r="S6" i="10"/>
  <c r="S5" i="10"/>
  <c r="S3" i="10"/>
  <c r="S4" i="9"/>
  <c r="T4" i="9" s="1"/>
  <c r="S5" i="9"/>
  <c r="T5" i="9" s="1"/>
  <c r="S6" i="9"/>
  <c r="T6" i="9" s="1"/>
  <c r="S7" i="9"/>
  <c r="T7" i="9" s="1"/>
  <c r="S8" i="9"/>
  <c r="T8" i="9" s="1"/>
  <c r="S9" i="9"/>
  <c r="T9" i="9" s="1"/>
  <c r="S10" i="9"/>
  <c r="T10" i="9" s="1"/>
  <c r="S11" i="9"/>
  <c r="T11" i="9" s="1"/>
  <c r="S3" i="9"/>
  <c r="T3" i="9" s="1"/>
  <c r="P11" i="10"/>
  <c r="O11" i="10"/>
  <c r="N11" i="10"/>
  <c r="L11" i="10"/>
  <c r="I11" i="10"/>
  <c r="P10" i="10"/>
  <c r="O10" i="10"/>
  <c r="N10" i="10"/>
  <c r="L10" i="10"/>
  <c r="I10" i="10"/>
  <c r="P9" i="10"/>
  <c r="O9" i="10"/>
  <c r="N9" i="10"/>
  <c r="L9" i="10"/>
  <c r="I9" i="10"/>
  <c r="P8" i="10"/>
  <c r="O8" i="10"/>
  <c r="N8" i="10"/>
  <c r="L8" i="10"/>
  <c r="I8" i="10"/>
  <c r="P7" i="10"/>
  <c r="O7" i="10"/>
  <c r="N7" i="10"/>
  <c r="L7" i="10"/>
  <c r="I7" i="10"/>
  <c r="P6" i="10"/>
  <c r="O6" i="10"/>
  <c r="N6" i="10"/>
  <c r="L6" i="10"/>
  <c r="I6" i="10"/>
  <c r="P5" i="10"/>
  <c r="O5" i="10"/>
  <c r="N5" i="10"/>
  <c r="L5" i="10"/>
  <c r="I5" i="10"/>
  <c r="P4" i="10"/>
  <c r="O4" i="10"/>
  <c r="N4" i="10"/>
  <c r="L4" i="10"/>
  <c r="I4" i="10"/>
  <c r="P3" i="10"/>
  <c r="O3" i="10"/>
  <c r="Q3" i="10" s="1"/>
  <c r="N3" i="10"/>
  <c r="L3" i="10"/>
  <c r="I3" i="10"/>
  <c r="P11" i="9"/>
  <c r="O11" i="9"/>
  <c r="N11" i="9"/>
  <c r="L11" i="9"/>
  <c r="I11" i="9"/>
  <c r="P10" i="9"/>
  <c r="O10" i="9"/>
  <c r="N10" i="9"/>
  <c r="L10" i="9"/>
  <c r="I10" i="9"/>
  <c r="P9" i="9"/>
  <c r="O9" i="9"/>
  <c r="N9" i="9"/>
  <c r="L9" i="9"/>
  <c r="I9" i="9"/>
  <c r="P8" i="9"/>
  <c r="O8" i="9"/>
  <c r="N8" i="9"/>
  <c r="L8" i="9"/>
  <c r="I8" i="9"/>
  <c r="P7" i="9"/>
  <c r="O7" i="9"/>
  <c r="N7" i="9"/>
  <c r="L7" i="9"/>
  <c r="I7" i="9"/>
  <c r="P6" i="9"/>
  <c r="O6" i="9"/>
  <c r="N6" i="9"/>
  <c r="L6" i="9"/>
  <c r="I6" i="9"/>
  <c r="P5" i="9"/>
  <c r="O5" i="9"/>
  <c r="N5" i="9"/>
  <c r="L5" i="9"/>
  <c r="I5" i="9"/>
  <c r="P4" i="9"/>
  <c r="O4" i="9"/>
  <c r="N4" i="9"/>
  <c r="L4" i="9"/>
  <c r="I4" i="9"/>
  <c r="P3" i="9"/>
  <c r="O3" i="9"/>
  <c r="N3" i="9"/>
  <c r="L3" i="9"/>
  <c r="I3" i="9"/>
  <c r="Q4" i="10" l="1"/>
  <c r="Q4" i="11"/>
  <c r="Q5" i="11"/>
  <c r="Q8" i="10"/>
  <c r="Q10" i="11"/>
  <c r="Q11" i="11"/>
  <c r="Q5" i="12"/>
  <c r="Q10" i="12"/>
  <c r="Q11" i="10"/>
  <c r="Q10" i="9"/>
  <c r="Q9" i="10"/>
  <c r="Q8" i="9"/>
  <c r="Q7" i="10"/>
  <c r="Q9" i="12"/>
  <c r="Q11" i="12"/>
  <c r="Q8" i="12"/>
  <c r="Q4" i="12"/>
  <c r="Q3" i="12"/>
  <c r="O3" i="11"/>
  <c r="Q3" i="11" s="1"/>
  <c r="Q5" i="10"/>
  <c r="Q10" i="10"/>
  <c r="Q6" i="10"/>
  <c r="Q11" i="9"/>
  <c r="Q9" i="9"/>
  <c r="Q6" i="9"/>
  <c r="Q4" i="9"/>
  <c r="Q7" i="9"/>
  <c r="Q5" i="9"/>
  <c r="Q3" i="9"/>
  <c r="R2" i="8"/>
  <c r="R3" i="8"/>
  <c r="R4" i="8"/>
  <c r="R5" i="8"/>
  <c r="R6" i="8"/>
  <c r="R7" i="8"/>
  <c r="R8" i="8"/>
  <c r="R9" i="8"/>
  <c r="R10" i="8"/>
  <c r="R14" i="8"/>
  <c r="Q2" i="8"/>
  <c r="Q3" i="8"/>
  <c r="Q4" i="8"/>
  <c r="Q5" i="8"/>
  <c r="Q6" i="8"/>
  <c r="Q7" i="8"/>
  <c r="Q8" i="8"/>
  <c r="Q9" i="8"/>
  <c r="Q10" i="8"/>
  <c r="Q14" i="8"/>
  <c r="P14" i="8"/>
  <c r="N14" i="8"/>
  <c r="K14" i="8"/>
  <c r="P10" i="8"/>
  <c r="N10" i="8"/>
  <c r="K10" i="8"/>
  <c r="P9" i="8"/>
  <c r="N9" i="8"/>
  <c r="K9" i="8"/>
  <c r="P8" i="8"/>
  <c r="N8" i="8"/>
  <c r="K8" i="8"/>
  <c r="P7" i="8"/>
  <c r="N7" i="8"/>
  <c r="K7" i="8"/>
  <c r="P6" i="8"/>
  <c r="N6" i="8"/>
  <c r="K6" i="8"/>
  <c r="P5" i="8"/>
  <c r="N5" i="8"/>
  <c r="K5" i="8"/>
  <c r="P4" i="8"/>
  <c r="N4" i="8"/>
  <c r="K4" i="8"/>
  <c r="P3" i="8"/>
  <c r="N3" i="8"/>
  <c r="K3" i="8"/>
  <c r="P2" i="8"/>
  <c r="N2" i="8"/>
  <c r="K2" i="8"/>
  <c r="S7" i="8" l="1"/>
  <c r="S8" i="8"/>
  <c r="S3" i="8"/>
  <c r="S5" i="8"/>
  <c r="S14" i="8"/>
  <c r="S6" i="8"/>
  <c r="S9" i="8"/>
  <c r="S4" i="8"/>
  <c r="S10" i="8"/>
  <c r="S2" i="8"/>
  <c r="R10" i="7"/>
  <c r="Q10" i="7"/>
  <c r="P10" i="7"/>
  <c r="N10" i="7"/>
  <c r="K10" i="7"/>
  <c r="R9" i="7"/>
  <c r="Q9" i="7"/>
  <c r="S9" i="7" s="1"/>
  <c r="P9" i="7"/>
  <c r="N9" i="7"/>
  <c r="K9" i="7"/>
  <c r="R8" i="7"/>
  <c r="Q8" i="7"/>
  <c r="S8" i="7" s="1"/>
  <c r="P8" i="7"/>
  <c r="N8" i="7"/>
  <c r="K8" i="7"/>
  <c r="R7" i="7"/>
  <c r="S7" i="7" s="1"/>
  <c r="Q7" i="7"/>
  <c r="P7" i="7"/>
  <c r="N7" i="7"/>
  <c r="K7" i="7"/>
  <c r="R6" i="7"/>
  <c r="Q6" i="7"/>
  <c r="S6" i="7" s="1"/>
  <c r="P6" i="7"/>
  <c r="N6" i="7"/>
  <c r="K6" i="7"/>
  <c r="R5" i="7"/>
  <c r="Q5" i="7"/>
  <c r="S5" i="7" s="1"/>
  <c r="P5" i="7"/>
  <c r="N5" i="7"/>
  <c r="K5" i="7"/>
  <c r="R4" i="7"/>
  <c r="Q4" i="7"/>
  <c r="P4" i="7"/>
  <c r="N4" i="7"/>
  <c r="K4" i="7"/>
  <c r="R3" i="7"/>
  <c r="Q3" i="7"/>
  <c r="P3" i="7"/>
  <c r="N3" i="7"/>
  <c r="K3" i="7"/>
  <c r="R2" i="7"/>
  <c r="Q2" i="7"/>
  <c r="S2" i="7" s="1"/>
  <c r="P2" i="7"/>
  <c r="N2" i="7"/>
  <c r="K2" i="7"/>
  <c r="S3" i="7" l="1"/>
  <c r="S10" i="7"/>
  <c r="S4" i="7"/>
  <c r="R3" i="6"/>
  <c r="R4" i="6"/>
  <c r="R5" i="6"/>
  <c r="R6" i="6"/>
  <c r="S6" i="6" s="1"/>
  <c r="R7" i="6"/>
  <c r="S7" i="6" s="1"/>
  <c r="R8" i="6"/>
  <c r="S8" i="6" s="1"/>
  <c r="R9" i="6"/>
  <c r="R10" i="6"/>
  <c r="R2" i="6"/>
  <c r="Q3" i="6"/>
  <c r="S3" i="6" s="1"/>
  <c r="Q4" i="6"/>
  <c r="S4" i="6" s="1"/>
  <c r="Q5" i="6"/>
  <c r="S5" i="6" s="1"/>
  <c r="Q6" i="6"/>
  <c r="Q7" i="6"/>
  <c r="Q8" i="6"/>
  <c r="Q9" i="6"/>
  <c r="S9" i="6" s="1"/>
  <c r="Q10" i="6"/>
  <c r="S10" i="6" s="1"/>
  <c r="Q2" i="6"/>
  <c r="S2" i="6" s="1"/>
  <c r="P10" i="6" l="1"/>
  <c r="N10" i="6"/>
  <c r="K10" i="6"/>
  <c r="P9" i="6"/>
  <c r="N9" i="6"/>
  <c r="K9" i="6"/>
  <c r="P8" i="6"/>
  <c r="N8" i="6"/>
  <c r="K8" i="6"/>
  <c r="P7" i="6"/>
  <c r="N7" i="6"/>
  <c r="K7" i="6"/>
  <c r="P6" i="6"/>
  <c r="N6" i="6"/>
  <c r="K6" i="6"/>
  <c r="P5" i="6"/>
  <c r="N5" i="6"/>
  <c r="K5" i="6"/>
  <c r="P4" i="6"/>
  <c r="N4" i="6"/>
  <c r="K4" i="6"/>
  <c r="P3" i="6"/>
  <c r="N3" i="6"/>
  <c r="K3" i="6"/>
  <c r="P2" i="6"/>
  <c r="N2" i="6"/>
  <c r="K2" i="6"/>
  <c r="K6" i="5" l="1"/>
  <c r="N3" i="5"/>
  <c r="N4" i="5"/>
  <c r="N5" i="5"/>
  <c r="N6" i="5"/>
  <c r="N7" i="5"/>
  <c r="N8" i="5"/>
  <c r="N9" i="5"/>
  <c r="N10" i="5"/>
  <c r="K10" i="5"/>
  <c r="K3" i="5"/>
  <c r="K4" i="5"/>
  <c r="K5" i="5"/>
  <c r="K7" i="5"/>
  <c r="K8" i="5"/>
  <c r="K9" i="5"/>
  <c r="P3" i="5"/>
  <c r="P4" i="5"/>
  <c r="P5" i="5"/>
  <c r="P6" i="5"/>
  <c r="P7" i="5"/>
  <c r="P8" i="5"/>
  <c r="P9" i="5"/>
  <c r="P10" i="5"/>
  <c r="P2" i="5"/>
  <c r="K2" i="5"/>
  <c r="N2" i="5"/>
  <c r="D7" i="2"/>
  <c r="D6" i="2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<sst xmlns="http://schemas.openxmlformats.org/spreadsheetml/2006/main" count="639" uniqueCount="130">
  <si>
    <t>程序：SplitCounter-v0.4</t>
  </si>
  <si>
    <t>流量：equinix-chicago.dirA.20160121-125911.UTC.anon.pcap</t>
  </si>
  <si>
    <t>交换机数</t>
  </si>
  <si>
    <t>Full Size 
Counter宽度</t>
  </si>
  <si>
    <t>SplitCounter
宽度</t>
  </si>
  <si>
    <t>每个交换机上
SplitCounter数的最大值</t>
  </si>
  <si>
    <t>Split/
Fullsize</t>
  </si>
  <si>
    <t>count
PacketIn</t>
  </si>
  <si>
    <t>程序</t>
  </si>
  <si>
    <t>SplitCounter-v0.5</t>
  </si>
  <si>
    <t>流量</t>
  </si>
  <si>
    <t>equinix-chicago.dirA.20160121-125911.UTC.anon.pcap</t>
  </si>
  <si>
    <t>包数</t>
  </si>
  <si>
    <t>最大counter需要width</t>
  </si>
  <si>
    <t>流数</t>
  </si>
  <si>
    <t>理论最小需要memory(b)</t>
  </si>
  <si>
    <t>INT_MAX</t>
  </si>
  <si>
    <t>太慢，没有出结果</t>
  </si>
  <si>
    <t>Fullsize Counter</t>
  </si>
  <si>
    <t>实际memory(b)</t>
  </si>
  <si>
    <t>24820432b</t>
  </si>
  <si>
    <t>memory efficiency</t>
  </si>
  <si>
    <t>SplitCounter-v1</t>
  </si>
  <si>
    <t>拓扑</t>
  </si>
  <si>
    <t>fattree</t>
  </si>
  <si>
    <t>average</t>
  </si>
  <si>
    <t>standard_deviation</t>
  </si>
  <si>
    <t xml:space="preserve"> Total Memory(b)</t>
  </si>
  <si>
    <t>Packets in Controller</t>
  </si>
  <si>
    <t>873171b</t>
  </si>
  <si>
    <t>248743b</t>
  </si>
  <si>
    <t>639344b</t>
  </si>
  <si>
    <t>94430.6b</t>
  </si>
  <si>
    <t>12786890b</t>
  </si>
  <si>
    <t>747995b</t>
  </si>
  <si>
    <t>172365b</t>
  </si>
  <si>
    <t>14959906b</t>
  </si>
  <si>
    <t>648672b</t>
  </si>
  <si>
    <t>5788.4b</t>
  </si>
  <si>
    <t>12973441b</t>
  </si>
  <si>
    <t>equinix-chicago.dirA.
20160121-125911.UTC.anon.pcap</t>
    <phoneticPr fontId="1" type="noConversion"/>
  </si>
  <si>
    <t xml:space="preserve"> Max width</t>
  </si>
  <si>
    <t>Traffic trace</t>
    <phoneticPr fontId="1" type="noConversion"/>
  </si>
  <si>
    <t>Flow Count</t>
    <phoneticPr fontId="1" type="noConversion"/>
  </si>
  <si>
    <t>equinix-chicago.dirA.
20160218-130000.UTC.anon.pcap</t>
    <phoneticPr fontId="1" type="noConversion"/>
  </si>
  <si>
    <t>equinix-chicago.dirA.
20160317-130100.UTC.anon.pcap</t>
    <phoneticPr fontId="1" type="noConversion"/>
  </si>
  <si>
    <t>Memory(b)</t>
    <phoneticPr fontId="1" type="noConversion"/>
  </si>
  <si>
    <t>Optimal memory(b)</t>
    <phoneticPr fontId="1" type="noConversion"/>
  </si>
  <si>
    <t>Topology</t>
    <phoneticPr fontId="1" type="noConversion"/>
  </si>
  <si>
    <r>
      <t>T</t>
    </r>
    <r>
      <rPr>
        <sz val="11"/>
        <color theme="1"/>
        <rFont val="宋体"/>
        <family val="3"/>
        <charset val="134"/>
        <scheme val="minor"/>
      </rPr>
      <t>raffic trace</t>
    </r>
    <phoneticPr fontId="1" type="noConversion"/>
  </si>
  <si>
    <t>kSwitches</t>
    <phoneticPr fontId="1" type="noConversion"/>
  </si>
  <si>
    <t>kFullCounterWidth</t>
    <phoneticPr fontId="1" type="noConversion"/>
  </si>
  <si>
    <t>kSplitCounterWidth</t>
    <phoneticPr fontId="1" type="noConversion"/>
  </si>
  <si>
    <t>kMaxCountersInSwitch</t>
  </si>
  <si>
    <t>fattree</t>
    <phoneticPr fontId="1" type="noConversion"/>
  </si>
  <si>
    <r>
      <t>average</t>
    </r>
    <r>
      <rPr>
        <sz val="11"/>
        <color theme="1"/>
        <rFont val="宋体"/>
        <family val="3"/>
        <charset val="134"/>
        <scheme val="minor"/>
      </rPr>
      <t xml:space="preserve"> memory on each switch(b)</t>
    </r>
    <phoneticPr fontId="1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</si>
  <si>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SplitCounter </t>
    </r>
    <r>
      <rPr>
        <sz val="11"/>
        <color theme="1"/>
        <rFont val="宋体"/>
        <charset val="134"/>
        <scheme val="minor"/>
      </rPr>
      <t>Total Memory(b)</t>
    </r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</si>
  <si>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ullsize memory</t>
    </r>
    <phoneticPr fontId="1" type="noConversion"/>
  </si>
  <si>
    <t>Optimal 
memory(b)</t>
    <phoneticPr fontId="1" type="noConversion"/>
  </si>
  <si>
    <r>
      <t>S</t>
    </r>
    <r>
      <rPr>
        <sz val="11"/>
        <color theme="1"/>
        <rFont val="宋体"/>
        <family val="3"/>
        <charset val="134"/>
        <scheme val="minor"/>
      </rPr>
      <t xml:space="preserve">plitCounter </t>
    </r>
    <r>
      <rPr>
        <sz val="11"/>
        <color theme="1"/>
        <rFont val="宋体"/>
        <charset val="134"/>
        <scheme val="minor"/>
      </rPr>
      <t>memory efficiency</t>
    </r>
    <phoneticPr fontId="1" type="noConversion"/>
  </si>
  <si>
    <t>Fullsize Memory efficiency</t>
    <phoneticPr fontId="1" type="noConversion"/>
  </si>
  <si>
    <t>cernet</t>
    <phoneticPr fontId="1" type="noConversion"/>
  </si>
  <si>
    <t>chinanet</t>
    <phoneticPr fontId="1" type="noConversion"/>
  </si>
  <si>
    <t>flow per switch in average</t>
    <phoneticPr fontId="1" type="noConversion"/>
  </si>
  <si>
    <t>Trace1</t>
    <phoneticPr fontId="1" type="noConversion"/>
  </si>
  <si>
    <t>Trace2</t>
    <phoneticPr fontId="1" type="noConversion"/>
  </si>
  <si>
    <t>Trace3</t>
    <phoneticPr fontId="1" type="noConversion"/>
  </si>
  <si>
    <r>
      <t xml:space="preserve"> SplitCounter </t>
    </r>
    <r>
      <rPr>
        <sz val="11"/>
        <color theme="1"/>
        <rFont val="宋体"/>
        <charset val="134"/>
        <scheme val="minor"/>
      </rPr>
      <t>Total Memory(</t>
    </r>
    <r>
      <rPr>
        <sz val="11"/>
        <color theme="1"/>
        <rFont val="宋体"/>
        <family val="3"/>
        <charset val="134"/>
        <scheme val="minor"/>
      </rPr>
      <t>MB</t>
    </r>
    <r>
      <rPr>
        <sz val="11"/>
        <color theme="1"/>
        <rFont val="宋体"/>
        <charset val="134"/>
        <scheme val="minor"/>
      </rPr>
      <t>)</t>
    </r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</si>
  <si>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ullsize memory(b)</t>
    </r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</si>
  <si>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ullsize memory(MB)</t>
    </r>
    <phoneticPr fontId="1" type="noConversion"/>
  </si>
  <si>
    <t>ratio</t>
    <phoneticPr fontId="1" type="noConversion"/>
  </si>
  <si>
    <t>program</t>
    <phoneticPr fontId="1" type="noConversion"/>
  </si>
  <si>
    <t>SplitCounter-v1.6</t>
    <phoneticPr fontId="1" type="noConversion"/>
  </si>
  <si>
    <t>SC-v2</t>
    <phoneticPr fontId="1" type="noConversion"/>
  </si>
  <si>
    <t>DIAL-v2</t>
    <phoneticPr fontId="1" type="noConversion"/>
  </si>
  <si>
    <r>
      <t xml:space="preserve"> SplitCounter </t>
    </r>
    <r>
      <rPr>
        <sz val="11"/>
        <color theme="1"/>
        <rFont val="宋体"/>
        <charset val="134"/>
        <scheme val="minor"/>
      </rPr>
      <t>Total Memory(</t>
    </r>
    <r>
      <rPr>
        <sz val="11"/>
        <color theme="1"/>
        <rFont val="宋体"/>
        <family val="3"/>
        <charset val="134"/>
        <scheme val="minor"/>
      </rPr>
      <t>Mb</t>
    </r>
    <r>
      <rPr>
        <sz val="11"/>
        <color theme="1"/>
        <rFont val="宋体"/>
        <charset val="134"/>
        <scheme val="minor"/>
      </rPr>
      <t>)</t>
    </r>
    <phoneticPr fontId="1" type="noConversion"/>
  </si>
  <si>
    <t>Fullsize memory(Mb)</t>
    <phoneticPr fontId="1" type="noConversion"/>
  </si>
  <si>
    <t>BRICK&amp;FULLSIZE</t>
    <phoneticPr fontId="1" type="noConversion"/>
  </si>
  <si>
    <t>PLACEMENT</t>
    <phoneticPr fontId="3" type="noConversion"/>
  </si>
  <si>
    <t>MORE FREE</t>
    <phoneticPr fontId="3" type="noConversion"/>
  </si>
  <si>
    <t>FULL SIZE COUNTERS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</si>
  <si>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SplitCounter </t>
    </r>
    <r>
      <rPr>
        <sz val="11"/>
        <color theme="1"/>
        <rFont val="宋体"/>
        <charset val="134"/>
        <scheme val="minor"/>
      </rPr>
      <t>Total Memory(b)</t>
    </r>
    <phoneticPr fontId="1" type="noConversion"/>
  </si>
  <si>
    <r>
      <t>B</t>
    </r>
    <r>
      <rPr>
        <sz val="11"/>
        <color theme="1"/>
        <rFont val="宋体"/>
        <family val="3"/>
        <charset val="134"/>
        <scheme val="minor"/>
      </rPr>
      <t>RICK</t>
    </r>
    <phoneticPr fontId="3" type="noConversion"/>
  </si>
  <si>
    <t>BRICK COUNTERS</t>
    <phoneticPr fontId="3" type="noConversion"/>
  </si>
  <si>
    <t>kMaxCountersInSwitch</t>
    <phoneticPr fontId="1" type="noConversion"/>
  </si>
  <si>
    <t>maxSwitchMemory</t>
    <phoneticPr fontId="3" type="noConversion"/>
  </si>
  <si>
    <t>maxTotal</t>
    <phoneticPr fontId="3" type="noConversion"/>
  </si>
  <si>
    <t>maxInSwitchMemory</t>
    <phoneticPr fontId="1" type="noConversion"/>
  </si>
  <si>
    <t>RANDOM</t>
    <phoneticPr fontId="3" type="noConversion"/>
  </si>
  <si>
    <t xml:space="preserve"> 1.24102e+06b</t>
  </si>
  <si>
    <t>DIAL-v3</t>
    <phoneticPr fontId="1" type="noConversion"/>
  </si>
  <si>
    <r>
      <t>random</t>
    </r>
    <r>
      <rPr>
        <sz val="11"/>
        <color theme="1"/>
        <rFont val="宋体"/>
        <family val="3"/>
        <charset val="134"/>
        <scheme val="minor"/>
      </rPr>
      <t xml:space="preserve"> place</t>
    </r>
    <phoneticPr fontId="1" type="noConversion"/>
  </si>
  <si>
    <t>average memory on each switch(b)</t>
    <phoneticPr fontId="1" type="noConversion"/>
  </si>
  <si>
    <t xml:space="preserve"> SplitCounter Total Memory(b)</t>
    <phoneticPr fontId="1" type="noConversion"/>
  </si>
  <si>
    <t>total</t>
    <phoneticPr fontId="1" type="noConversion"/>
  </si>
  <si>
    <t>Total sum: 16561171328</t>
  </si>
  <si>
    <t>Total sum: 9053266355</t>
    <phoneticPr fontId="1" type="noConversion"/>
  </si>
  <si>
    <t>Total sum: 15935637260</t>
    <phoneticPr fontId="1" type="noConversion"/>
  </si>
  <si>
    <t>Total sum: 7638517788</t>
  </si>
  <si>
    <t>Total sum: 12831715755</t>
    <phoneticPr fontId="1" type="noConversion"/>
  </si>
  <si>
    <t>Total sum</t>
  </si>
  <si>
    <t>FIXED+LIP+DIAL</t>
    <phoneticPr fontId="1" type="noConversion"/>
  </si>
  <si>
    <t>VARIABLE+LIP</t>
    <phoneticPr fontId="1" type="noConversion"/>
  </si>
  <si>
    <t>FIXED</t>
    <phoneticPr fontId="1" type="noConversion"/>
  </si>
  <si>
    <t>FIXED+LIP</t>
    <phoneticPr fontId="3" type="noConversion"/>
  </si>
  <si>
    <t>VARIABLE</t>
    <phoneticPr fontId="1" type="noConversion"/>
  </si>
  <si>
    <t>VARIABLE+LIP+DIAL</t>
    <phoneticPr fontId="1" type="noConversion"/>
  </si>
  <si>
    <t>BRICK+DIAL+dIP</t>
    <phoneticPr fontId="1" type="noConversion"/>
  </si>
  <si>
    <t>kMaxCountersInSwitch</t>
    <phoneticPr fontId="1" type="noConversion"/>
  </si>
  <si>
    <t>VARIABLE COUNTERS</t>
    <phoneticPr fontId="3" type="noConversion"/>
  </si>
  <si>
    <r>
      <t>E</t>
    </r>
    <r>
      <rPr>
        <sz val="11"/>
        <color theme="1"/>
        <rFont val="宋体"/>
        <family val="3"/>
        <charset val="134"/>
        <scheme val="minor"/>
      </rPr>
      <t>FFICIENCY</t>
    </r>
    <phoneticPr fontId="1" type="noConversion"/>
  </si>
  <si>
    <t>Trace1</t>
  </si>
  <si>
    <t>Trace2</t>
  </si>
  <si>
    <t>Trace3</t>
  </si>
  <si>
    <r>
      <t>f</t>
    </r>
    <r>
      <rPr>
        <sz val="11"/>
        <color theme="1"/>
        <rFont val="宋体"/>
        <family val="3"/>
        <charset val="134"/>
        <scheme val="minor"/>
      </rPr>
      <t>ixed-width</t>
    </r>
    <phoneticPr fontId="1" type="noConversion"/>
  </si>
  <si>
    <r>
      <t>r</t>
    </r>
    <r>
      <rPr>
        <sz val="11"/>
        <color theme="1"/>
        <rFont val="宋体"/>
        <family val="3"/>
        <charset val="134"/>
        <scheme val="minor"/>
      </rPr>
      <t>andom</t>
    </r>
    <phoneticPr fontId="1" type="noConversion"/>
  </si>
  <si>
    <t>lip+dial</t>
    <phoneticPr fontId="1" type="noConversion"/>
  </si>
  <si>
    <t>lip memory</t>
    <phoneticPr fontId="1" type="noConversion"/>
  </si>
  <si>
    <t xml:space="preserve">random </t>
    <phoneticPr fontId="1" type="noConversion"/>
  </si>
  <si>
    <t>lip efficiency</t>
    <phoneticPr fontId="1" type="noConversion"/>
  </si>
  <si>
    <t>optimal</t>
    <phoneticPr fontId="1" type="noConversion"/>
  </si>
  <si>
    <t>variable-width</t>
    <phoneticPr fontId="1" type="noConversion"/>
  </si>
  <si>
    <t>CARROT-Fixed-v1</t>
    <phoneticPr fontId="1" type="noConversion"/>
  </si>
  <si>
    <t>FIXED+CARROT</t>
    <phoneticPr fontId="1" type="noConversion"/>
  </si>
  <si>
    <r>
      <t>FIXED+DIAL</t>
    </r>
    <r>
      <rPr>
        <sz val="11"/>
        <color theme="1"/>
        <rFont val="宋体"/>
        <family val="3"/>
        <charset val="134"/>
        <scheme val="minor"/>
      </rPr>
      <t>+random</t>
    </r>
    <phoneticPr fontId="1" type="noConversion"/>
  </si>
  <si>
    <r>
      <t>VARIABLE+LIP+</t>
    </r>
    <r>
      <rPr>
        <sz val="11"/>
        <color theme="1"/>
        <rFont val="宋体"/>
        <family val="3"/>
        <charset val="134"/>
        <scheme val="minor"/>
      </rPr>
      <t>CARROT</t>
    </r>
    <phoneticPr fontId="1" type="noConversion"/>
  </si>
  <si>
    <t>CARROT-Variable-v1</t>
    <phoneticPr fontId="1" type="noConversion"/>
  </si>
  <si>
    <t>first avaliable, shorter flow</t>
    <phoneticPr fontId="3" type="noConversion"/>
  </si>
  <si>
    <t>VARIABLE COUNTERS</t>
    <phoneticPr fontId="3" type="noConversion"/>
  </si>
  <si>
    <t>Variable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</si>
</sst>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0" xfId="0" applyFont="1">
      <alignment vertical="center"/>
    </xf>
    <xf numFmtId="11" fontId="0" fillId="0" borderId="0" xfId="0" applyNumberForma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I11" sqref="I11"/>
    </sheetView>
  </sheetViews>
  <sheetFormatPr defaultColWidth="9" defaultRowHeight="14.4" x14ac:dyDescent="0.25"/>
  <cols>
    <col min="2" max="2" width="11.44140625" customWidth="1"/>
    <col min="3" max="4" width="12.77734375" customWidth="1"/>
    <col min="5" max="5" width="8.77734375" customWidth="1"/>
    <col min="6" max="6" width="9.44140625" customWidth="1"/>
  </cols>
  <sheetData>
    <row r="1" spans="1:6" x14ac:dyDescent="0.25">
      <c r="A1" t="s">
        <v>0</v>
      </c>
      <c r="D1" t="s">
        <v>1</v>
      </c>
    </row>
    <row r="2" spans="1:6" ht="43.2" x14ac:dyDescent="0.25">
      <c r="A2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>
        <v>8</v>
      </c>
      <c r="B3">
        <v>28</v>
      </c>
      <c r="C3">
        <v>13</v>
      </c>
      <c r="D3">
        <f>1000000/A3+1</f>
        <v>125001</v>
      </c>
      <c r="E3" s="2">
        <v>0.51349999999999996</v>
      </c>
      <c r="F3">
        <v>11067014</v>
      </c>
    </row>
    <row r="4" spans="1:6" x14ac:dyDescent="0.25">
      <c r="A4">
        <v>8</v>
      </c>
      <c r="B4">
        <v>28</v>
      </c>
      <c r="C4">
        <v>13</v>
      </c>
      <c r="D4">
        <f>910000/A4+1</f>
        <v>113751</v>
      </c>
      <c r="E4" s="2">
        <v>0.46729999999999999</v>
      </c>
      <c r="F4">
        <v>11774017</v>
      </c>
    </row>
    <row r="5" spans="1:6" x14ac:dyDescent="0.25">
      <c r="A5">
        <v>8</v>
      </c>
      <c r="B5">
        <v>28</v>
      </c>
      <c r="C5">
        <v>16</v>
      </c>
      <c r="D5">
        <f>910000/A5+1</f>
        <v>113751</v>
      </c>
      <c r="E5" s="2">
        <v>0.57509999999999994</v>
      </c>
      <c r="F5">
        <v>6891490</v>
      </c>
    </row>
    <row r="6" spans="1:6" x14ac:dyDescent="0.25">
      <c r="A6">
        <v>8</v>
      </c>
      <c r="B6">
        <v>28</v>
      </c>
      <c r="C6">
        <v>11</v>
      </c>
      <c r="D6">
        <f>910000/A6+1</f>
        <v>113751</v>
      </c>
      <c r="E6" s="2">
        <v>0.39539999999999997</v>
      </c>
      <c r="F6">
        <v>16228607</v>
      </c>
    </row>
    <row r="7" spans="1:6" x14ac:dyDescent="0.25">
      <c r="A7">
        <v>8</v>
      </c>
      <c r="B7">
        <v>28</v>
      </c>
      <c r="C7">
        <v>10</v>
      </c>
      <c r="D7">
        <f t="shared" ref="D7:D15" si="0">910000/A7+1</f>
        <v>113751</v>
      </c>
      <c r="E7" s="2">
        <v>0.35949999999999999</v>
      </c>
      <c r="F7">
        <v>18669305</v>
      </c>
    </row>
    <row r="8" spans="1:6" x14ac:dyDescent="0.25">
      <c r="A8">
        <v>8</v>
      </c>
      <c r="B8">
        <v>28</v>
      </c>
      <c r="C8">
        <v>9</v>
      </c>
      <c r="D8">
        <f t="shared" si="0"/>
        <v>113751</v>
      </c>
      <c r="E8" s="2">
        <v>0.32350000000000001</v>
      </c>
      <c r="F8">
        <v>20409111</v>
      </c>
    </row>
    <row r="9" spans="1:6" x14ac:dyDescent="0.25">
      <c r="A9">
        <v>8</v>
      </c>
      <c r="B9">
        <v>28</v>
      </c>
      <c r="C9">
        <v>8</v>
      </c>
      <c r="D9">
        <f t="shared" si="0"/>
        <v>113751</v>
      </c>
      <c r="E9" s="2">
        <v>0.28760000000000002</v>
      </c>
      <c r="F9">
        <v>21486297</v>
      </c>
    </row>
    <row r="10" spans="1:6" x14ac:dyDescent="0.25">
      <c r="A10">
        <v>8</v>
      </c>
      <c r="B10">
        <v>28</v>
      </c>
      <c r="C10">
        <v>7</v>
      </c>
      <c r="D10">
        <f t="shared" si="0"/>
        <v>113751</v>
      </c>
      <c r="E10" s="2">
        <v>0.25159999999999999</v>
      </c>
      <c r="F10">
        <v>22265736</v>
      </c>
    </row>
    <row r="11" spans="1:6" x14ac:dyDescent="0.25">
      <c r="A11">
        <v>8</v>
      </c>
      <c r="B11">
        <v>28</v>
      </c>
      <c r="C11">
        <v>1</v>
      </c>
      <c r="D11">
        <f t="shared" si="0"/>
        <v>113751</v>
      </c>
      <c r="E11" s="2">
        <v>3.5900000000000001E-2</v>
      </c>
      <c r="F11">
        <v>23331556</v>
      </c>
    </row>
    <row r="12" spans="1:6" x14ac:dyDescent="0.25">
      <c r="A12">
        <v>8</v>
      </c>
      <c r="B12">
        <v>28</v>
      </c>
      <c r="C12">
        <v>0</v>
      </c>
      <c r="D12">
        <f t="shared" si="0"/>
        <v>113751</v>
      </c>
      <c r="E12" s="3">
        <v>0</v>
      </c>
      <c r="F12">
        <v>23331556</v>
      </c>
    </row>
    <row r="13" spans="1:6" x14ac:dyDescent="0.25">
      <c r="A13">
        <v>2</v>
      </c>
      <c r="B13">
        <v>28</v>
      </c>
      <c r="C13">
        <v>0</v>
      </c>
      <c r="D13">
        <f t="shared" si="0"/>
        <v>455001</v>
      </c>
      <c r="E13" s="3">
        <v>0</v>
      </c>
      <c r="F13">
        <v>23331556</v>
      </c>
    </row>
    <row r="14" spans="1:6" x14ac:dyDescent="0.25">
      <c r="A14">
        <v>16</v>
      </c>
      <c r="B14">
        <v>28</v>
      </c>
      <c r="C14">
        <v>13</v>
      </c>
      <c r="D14">
        <f t="shared" si="0"/>
        <v>56876</v>
      </c>
      <c r="E14" s="2">
        <v>0.46729999999999999</v>
      </c>
      <c r="F14">
        <v>11094922</v>
      </c>
    </row>
    <row r="15" spans="1:6" x14ac:dyDescent="0.25">
      <c r="A15">
        <v>16</v>
      </c>
      <c r="B15">
        <v>28</v>
      </c>
      <c r="C15">
        <v>16</v>
      </c>
      <c r="D15">
        <f t="shared" si="0"/>
        <v>56876</v>
      </c>
      <c r="E15" s="2">
        <v>0.57520000000000004</v>
      </c>
      <c r="F15">
        <v>5868663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S3" sqref="S3:S11"/>
    </sheetView>
  </sheetViews>
  <sheetFormatPr defaultRowHeight="14.4" x14ac:dyDescent="0.25"/>
  <cols>
    <col min="18" max="18" width="9.44140625" customWidth="1"/>
  </cols>
  <sheetData>
    <row r="1" spans="1:19" x14ac:dyDescent="0.25">
      <c r="A1" t="s">
        <v>71</v>
      </c>
      <c r="B1" s="4" t="s">
        <v>77</v>
      </c>
      <c r="D1" s="4" t="s">
        <v>78</v>
      </c>
      <c r="E1" s="7" t="s">
        <v>79</v>
      </c>
      <c r="F1" s="11" t="s">
        <v>83</v>
      </c>
      <c r="G1" s="11"/>
      <c r="H1" s="11"/>
      <c r="I1" s="12"/>
      <c r="K1" s="4" t="s">
        <v>82</v>
      </c>
    </row>
    <row r="2" spans="1:19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85</v>
      </c>
      <c r="S2" s="5" t="s">
        <v>86</v>
      </c>
    </row>
    <row r="3" spans="1:19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404048</v>
      </c>
      <c r="G3">
        <v>115692</v>
      </c>
      <c r="H3">
        <v>8080963</v>
      </c>
      <c r="I3">
        <f t="shared" ref="I3:I11" si="0">K3/H3</f>
        <v>1</v>
      </c>
      <c r="J3" s="4">
        <v>24820432</v>
      </c>
      <c r="K3">
        <v>8080963</v>
      </c>
      <c r="L3">
        <f>K3/J3</f>
        <v>0.32557704877981175</v>
      </c>
      <c r="M3">
        <v>886441</v>
      </c>
      <c r="N3">
        <f t="shared" ref="N3:N11" si="1">M3/C3</f>
        <v>44322.05</v>
      </c>
      <c r="O3">
        <f t="shared" ref="O3:O11" si="2">H3/1000/1000</f>
        <v>8.0809630000000006</v>
      </c>
      <c r="P3">
        <f t="shared" ref="P3:P11" si="3">J3/1000/1000</f>
        <v>24.820432</v>
      </c>
      <c r="Q3">
        <f>(P3-O3)/P3</f>
        <v>0.67442295122018825</v>
      </c>
      <c r="R3">
        <v>577236</v>
      </c>
      <c r="S3">
        <f t="shared" ref="S3:S11" si="4">R3*C3</f>
        <v>11544720</v>
      </c>
    </row>
    <row r="4" spans="1:19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601629</v>
      </c>
      <c r="G4">
        <v>241163</v>
      </c>
      <c r="H4">
        <v>12032580</v>
      </c>
      <c r="I4">
        <f t="shared" si="0"/>
        <v>1</v>
      </c>
      <c r="J4">
        <v>42548423</v>
      </c>
      <c r="K4">
        <v>12032580</v>
      </c>
      <c r="L4">
        <f t="shared" ref="L4:L11" si="6">K4/J4</f>
        <v>0.28279732012629472</v>
      </c>
      <c r="M4">
        <v>1467185</v>
      </c>
      <c r="N4">
        <f t="shared" si="1"/>
        <v>73359.25</v>
      </c>
      <c r="O4">
        <f t="shared" si="2"/>
        <v>12.032579999999999</v>
      </c>
      <c r="P4">
        <f t="shared" si="3"/>
        <v>42.548423</v>
      </c>
      <c r="Q4">
        <f t="shared" ref="Q4:Q11" si="7">(P4-O4)/P4</f>
        <v>0.71720267987370534</v>
      </c>
      <c r="R4">
        <v>1094556</v>
      </c>
      <c r="S4">
        <f t="shared" si="4"/>
        <v>21891120</v>
      </c>
    </row>
    <row r="5" spans="1:19" x14ac:dyDescent="0.2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480529</v>
      </c>
      <c r="G5">
        <v>109195</v>
      </c>
      <c r="H5">
        <v>9610585</v>
      </c>
      <c r="I5">
        <f t="shared" si="0"/>
        <v>1</v>
      </c>
      <c r="J5">
        <v>30216782</v>
      </c>
      <c r="K5">
        <v>9610585</v>
      </c>
      <c r="L5">
        <f t="shared" si="6"/>
        <v>0.31805454995174537</v>
      </c>
      <c r="M5">
        <v>1041956</v>
      </c>
      <c r="N5">
        <f t="shared" si="1"/>
        <v>52097.8</v>
      </c>
      <c r="O5">
        <f t="shared" si="2"/>
        <v>9.6105849999999986</v>
      </c>
      <c r="P5">
        <f t="shared" si="3"/>
        <v>30.216781999999998</v>
      </c>
      <c r="Q5">
        <f t="shared" si="7"/>
        <v>0.68194545004825469</v>
      </c>
      <c r="R5">
        <v>611407</v>
      </c>
      <c r="S5">
        <f t="shared" si="4"/>
        <v>12228140</v>
      </c>
    </row>
    <row r="6" spans="1:19" x14ac:dyDescent="0.2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224471</v>
      </c>
      <c r="G6">
        <v>92585.600000000006</v>
      </c>
      <c r="H6">
        <v>8080963</v>
      </c>
      <c r="I6">
        <f t="shared" si="0"/>
        <v>1</v>
      </c>
      <c r="J6">
        <v>24820348</v>
      </c>
      <c r="K6">
        <v>8080963</v>
      </c>
      <c r="L6">
        <f t="shared" si="6"/>
        <v>0.32557815063672757</v>
      </c>
      <c r="M6">
        <v>886441</v>
      </c>
      <c r="N6">
        <f t="shared" si="1"/>
        <v>24623.361111111109</v>
      </c>
      <c r="O6">
        <f t="shared" si="2"/>
        <v>8.0809630000000006</v>
      </c>
      <c r="P6">
        <f t="shared" si="3"/>
        <v>24.820348000000003</v>
      </c>
      <c r="Q6">
        <f t="shared" si="7"/>
        <v>0.67442184936327243</v>
      </c>
      <c r="R6">
        <v>350507</v>
      </c>
      <c r="S6">
        <f t="shared" si="4"/>
        <v>12618252</v>
      </c>
    </row>
    <row r="7" spans="1:19" x14ac:dyDescent="0.2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334238</v>
      </c>
      <c r="G7">
        <v>212906</v>
      </c>
      <c r="H7">
        <v>12032580</v>
      </c>
      <c r="I7">
        <f t="shared" si="0"/>
        <v>1</v>
      </c>
      <c r="J7">
        <v>42548423</v>
      </c>
      <c r="K7">
        <v>12032580</v>
      </c>
      <c r="L7">
        <f t="shared" si="6"/>
        <v>0.28279732012629472</v>
      </c>
      <c r="M7">
        <v>1467185</v>
      </c>
      <c r="N7">
        <f t="shared" si="1"/>
        <v>40755.138888888891</v>
      </c>
      <c r="O7">
        <f t="shared" si="2"/>
        <v>12.032579999999999</v>
      </c>
      <c r="P7">
        <f t="shared" si="3"/>
        <v>42.548423</v>
      </c>
      <c r="Q7">
        <f t="shared" si="7"/>
        <v>0.71720267987370534</v>
      </c>
      <c r="R7">
        <v>861086</v>
      </c>
      <c r="S7">
        <f t="shared" si="4"/>
        <v>30999096</v>
      </c>
    </row>
    <row r="8" spans="1:19" x14ac:dyDescent="0.2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266961</v>
      </c>
      <c r="G8">
        <v>115806</v>
      </c>
      <c r="H8">
        <v>9610585</v>
      </c>
      <c r="I8">
        <f t="shared" si="0"/>
        <v>1</v>
      </c>
      <c r="J8">
        <v>30216782</v>
      </c>
      <c r="K8">
        <v>9610585</v>
      </c>
      <c r="L8">
        <f t="shared" si="6"/>
        <v>0.31805454995174537</v>
      </c>
      <c r="M8">
        <v>1041956</v>
      </c>
      <c r="N8">
        <f t="shared" si="1"/>
        <v>28943.222222222223</v>
      </c>
      <c r="O8">
        <f t="shared" si="2"/>
        <v>9.6105849999999986</v>
      </c>
      <c r="P8">
        <f t="shared" si="3"/>
        <v>30.216781999999998</v>
      </c>
      <c r="Q8">
        <f t="shared" si="7"/>
        <v>0.68194545004825469</v>
      </c>
      <c r="R8">
        <v>437412</v>
      </c>
      <c r="S8">
        <f t="shared" si="4"/>
        <v>15746832</v>
      </c>
    </row>
    <row r="9" spans="1:19" x14ac:dyDescent="0.2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212657</v>
      </c>
      <c r="G9">
        <v>100214</v>
      </c>
      <c r="H9">
        <v>8080963</v>
      </c>
      <c r="I9">
        <f t="shared" si="0"/>
        <v>1</v>
      </c>
      <c r="J9" s="4">
        <v>24820432</v>
      </c>
      <c r="K9">
        <v>8080963</v>
      </c>
      <c r="L9">
        <f t="shared" si="6"/>
        <v>0.32557704877981175</v>
      </c>
      <c r="M9">
        <v>886441</v>
      </c>
      <c r="N9">
        <f t="shared" si="1"/>
        <v>23327.394736842107</v>
      </c>
      <c r="O9">
        <f t="shared" si="2"/>
        <v>8.0809630000000006</v>
      </c>
      <c r="P9">
        <f t="shared" si="3"/>
        <v>24.820432</v>
      </c>
      <c r="Q9">
        <f t="shared" si="7"/>
        <v>0.67442295122018825</v>
      </c>
      <c r="R9">
        <v>327869</v>
      </c>
      <c r="S9">
        <f t="shared" si="4"/>
        <v>12459022</v>
      </c>
    </row>
    <row r="10" spans="1:19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316647</v>
      </c>
      <c r="G10">
        <v>214248</v>
      </c>
      <c r="H10">
        <v>12032580</v>
      </c>
      <c r="I10">
        <f t="shared" si="0"/>
        <v>1</v>
      </c>
      <c r="J10">
        <v>42548423</v>
      </c>
      <c r="K10">
        <v>12032580</v>
      </c>
      <c r="L10">
        <f t="shared" si="6"/>
        <v>0.28279732012629472</v>
      </c>
      <c r="M10">
        <v>1467185</v>
      </c>
      <c r="N10">
        <f t="shared" si="1"/>
        <v>38610.131578947367</v>
      </c>
      <c r="O10">
        <f t="shared" si="2"/>
        <v>12.032579999999999</v>
      </c>
      <c r="P10">
        <f t="shared" si="3"/>
        <v>42.548423</v>
      </c>
      <c r="Q10">
        <f t="shared" si="7"/>
        <v>0.71720267987370534</v>
      </c>
      <c r="R10">
        <v>857329</v>
      </c>
      <c r="S10">
        <f t="shared" si="4"/>
        <v>32578502</v>
      </c>
    </row>
    <row r="11" spans="1:19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252910</v>
      </c>
      <c r="G11">
        <v>116058</v>
      </c>
      <c r="H11">
        <v>9610585</v>
      </c>
      <c r="I11">
        <f t="shared" si="0"/>
        <v>1</v>
      </c>
      <c r="J11">
        <v>30216782</v>
      </c>
      <c r="K11">
        <v>9610585</v>
      </c>
      <c r="L11">
        <f t="shared" si="6"/>
        <v>0.31805454995174537</v>
      </c>
      <c r="M11">
        <v>1041956</v>
      </c>
      <c r="N11">
        <f t="shared" si="1"/>
        <v>27419.894736842107</v>
      </c>
      <c r="O11">
        <f t="shared" si="2"/>
        <v>9.6105849999999986</v>
      </c>
      <c r="P11">
        <f t="shared" si="3"/>
        <v>30.216781999999998</v>
      </c>
      <c r="Q11">
        <f t="shared" si="7"/>
        <v>0.68194545004825469</v>
      </c>
      <c r="R11">
        <v>422254</v>
      </c>
      <c r="S11">
        <f t="shared" si="4"/>
        <v>16045652</v>
      </c>
    </row>
    <row r="14" spans="1:19" x14ac:dyDescent="0.25">
      <c r="A14" t="s">
        <v>102</v>
      </c>
    </row>
  </sheetData>
  <mergeCells count="1">
    <mergeCell ref="F1:I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I2" sqref="I2"/>
    </sheetView>
  </sheetViews>
  <sheetFormatPr defaultRowHeight="14.4" x14ac:dyDescent="0.25"/>
  <cols>
    <col min="21" max="21" width="9.44140625" bestFit="1" customWidth="1"/>
  </cols>
  <sheetData>
    <row r="1" spans="1:22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5" t="s">
        <v>84</v>
      </c>
      <c r="G1" s="9" t="s">
        <v>92</v>
      </c>
      <c r="H1" s="9" t="s">
        <v>26</v>
      </c>
      <c r="I1" s="9" t="s">
        <v>93</v>
      </c>
      <c r="J1" s="9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75</v>
      </c>
      <c r="R1" s="5" t="s">
        <v>76</v>
      </c>
      <c r="S1" s="5" t="s">
        <v>70</v>
      </c>
      <c r="T1" s="5" t="s">
        <v>87</v>
      </c>
      <c r="U1" s="5" t="s">
        <v>94</v>
      </c>
    </row>
    <row r="2" spans="1:22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538078</v>
      </c>
      <c r="H2">
        <v>163476</v>
      </c>
      <c r="I2">
        <v>10761569</v>
      </c>
      <c r="J2">
        <v>1409540</v>
      </c>
      <c r="K2">
        <f>M2/I2</f>
        <v>0.75091225080655055</v>
      </c>
      <c r="L2" s="4">
        <v>24820432</v>
      </c>
      <c r="M2">
        <v>8080994</v>
      </c>
      <c r="N2">
        <f>M2/L2</f>
        <v>0.32557829775082076</v>
      </c>
      <c r="O2">
        <v>886441</v>
      </c>
      <c r="P2">
        <f>O2/C2</f>
        <v>44322.05</v>
      </c>
      <c r="Q2">
        <f t="shared" ref="Q2:Q10" si="0">I2/1000/1000</f>
        <v>10.761569</v>
      </c>
      <c r="R2">
        <f t="shared" ref="R2:R10" si="1">L2/1000/1000</f>
        <v>24.820432</v>
      </c>
      <c r="S2">
        <f>(R2-Q2)/R2</f>
        <v>0.56642297765002636</v>
      </c>
      <c r="T2">
        <f>F2*E2</f>
        <v>650000</v>
      </c>
      <c r="U2">
        <f>T2*C2</f>
        <v>13000000</v>
      </c>
    </row>
    <row r="3" spans="1:22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828461</v>
      </c>
      <c r="H3">
        <v>297191</v>
      </c>
      <c r="I3">
        <v>16569228</v>
      </c>
      <c r="J3">
        <v>2569341</v>
      </c>
      <c r="K3">
        <f t="shared" ref="K3:K10" si="2">M3/I3</f>
        <v>0.72620160697891301</v>
      </c>
      <c r="L3">
        <v>42548423</v>
      </c>
      <c r="M3">
        <v>12032600</v>
      </c>
      <c r="N3">
        <f t="shared" ref="N3:N10" si="3">M3/L3</f>
        <v>0.28279779017896856</v>
      </c>
      <c r="O3">
        <v>1467185</v>
      </c>
      <c r="P3">
        <f t="shared" ref="P3:P10" si="4">O3/C3</f>
        <v>73359.25</v>
      </c>
      <c r="Q3">
        <f t="shared" si="0"/>
        <v>16.569227999999999</v>
      </c>
      <c r="R3">
        <f t="shared" si="1"/>
        <v>42.548423</v>
      </c>
      <c r="S3">
        <f t="shared" ref="S3:S10" si="5">(R3-Q3)/R3</f>
        <v>0.61057950373389869</v>
      </c>
      <c r="T3">
        <f t="shared" ref="T3:T10" si="6">F3*E3</f>
        <v>1040000</v>
      </c>
      <c r="U3">
        <f t="shared" ref="U3:U10" si="7">T3*C3</f>
        <v>20800000</v>
      </c>
    </row>
    <row r="4" spans="1:22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663658</v>
      </c>
      <c r="H4">
        <v>197096</v>
      </c>
      <c r="I4">
        <v>13273156</v>
      </c>
      <c r="J4">
        <v>2084583</v>
      </c>
      <c r="K4">
        <f t="shared" si="2"/>
        <v>0.72406328984606227</v>
      </c>
      <c r="L4">
        <v>30216782</v>
      </c>
      <c r="M4">
        <v>9610605</v>
      </c>
      <c r="N4">
        <f t="shared" si="3"/>
        <v>0.31805521183559521</v>
      </c>
      <c r="O4">
        <v>1041956</v>
      </c>
      <c r="P4">
        <f t="shared" si="4"/>
        <v>52097.8</v>
      </c>
      <c r="Q4">
        <f t="shared" si="0"/>
        <v>13.273156</v>
      </c>
      <c r="R4">
        <f t="shared" si="1"/>
        <v>30.216781999999998</v>
      </c>
      <c r="S4">
        <f t="shared" si="5"/>
        <v>0.56073562035824986</v>
      </c>
      <c r="T4">
        <f t="shared" si="6"/>
        <v>780000</v>
      </c>
      <c r="U4">
        <f t="shared" si="7"/>
        <v>15600000</v>
      </c>
    </row>
    <row r="5" spans="1:22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258558</v>
      </c>
      <c r="H5">
        <v>136336</v>
      </c>
      <c r="I5">
        <v>9308078</v>
      </c>
      <c r="J5">
        <v>136336</v>
      </c>
      <c r="K5">
        <f t="shared" si="2"/>
        <v>0.86816999169968279</v>
      </c>
      <c r="L5" s="4">
        <v>24820432</v>
      </c>
      <c r="M5">
        <v>8080994</v>
      </c>
      <c r="N5">
        <f t="shared" si="3"/>
        <v>0.32557829775082076</v>
      </c>
      <c r="O5">
        <v>886441</v>
      </c>
      <c r="P5">
        <f t="shared" si="4"/>
        <v>24623.361111111109</v>
      </c>
      <c r="Q5">
        <f t="shared" si="0"/>
        <v>9.3080780000000001</v>
      </c>
      <c r="R5">
        <f t="shared" si="1"/>
        <v>24.820432</v>
      </c>
      <c r="S5">
        <f t="shared" si="5"/>
        <v>0.62498323961484636</v>
      </c>
      <c r="T5">
        <f t="shared" si="6"/>
        <v>390000</v>
      </c>
      <c r="U5">
        <f t="shared" si="7"/>
        <v>14040000</v>
      </c>
    </row>
    <row r="6" spans="1:22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367022</v>
      </c>
      <c r="H6">
        <v>232971</v>
      </c>
      <c r="I6">
        <v>13212810</v>
      </c>
      <c r="J6">
        <v>2039539</v>
      </c>
      <c r="K6">
        <f>M6/I6</f>
        <v>0.91067683558607138</v>
      </c>
      <c r="L6">
        <v>42548423</v>
      </c>
      <c r="M6">
        <v>12032600</v>
      </c>
      <c r="N6">
        <f t="shared" si="3"/>
        <v>0.28279779017896856</v>
      </c>
      <c r="O6">
        <v>1467185</v>
      </c>
      <c r="P6">
        <f t="shared" si="4"/>
        <v>40755.138888888891</v>
      </c>
      <c r="Q6">
        <f t="shared" si="0"/>
        <v>13.212809999999999</v>
      </c>
      <c r="R6">
        <f t="shared" si="1"/>
        <v>42.548423</v>
      </c>
      <c r="S6">
        <f t="shared" si="5"/>
        <v>0.68946416650976705</v>
      </c>
      <c r="T6">
        <f t="shared" si="6"/>
        <v>650000</v>
      </c>
      <c r="U6">
        <f t="shared" si="7"/>
        <v>23400000</v>
      </c>
    </row>
    <row r="7" spans="1:22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262543</v>
      </c>
      <c r="H7">
        <v>135502</v>
      </c>
      <c r="I7">
        <v>9451546</v>
      </c>
      <c r="J7">
        <v>1397173</v>
      </c>
      <c r="K7">
        <f t="shared" si="2"/>
        <v>1.0168288870413369</v>
      </c>
      <c r="L7">
        <v>30216782</v>
      </c>
      <c r="M7">
        <v>9610605</v>
      </c>
      <c r="N7">
        <f t="shared" si="3"/>
        <v>0.31805521183559521</v>
      </c>
      <c r="O7">
        <v>1041956</v>
      </c>
      <c r="P7">
        <f t="shared" si="4"/>
        <v>28943.222222222223</v>
      </c>
      <c r="Q7">
        <f t="shared" si="0"/>
        <v>9.4515460000000004</v>
      </c>
      <c r="R7">
        <f t="shared" si="1"/>
        <v>30.216781999999998</v>
      </c>
      <c r="S7">
        <f t="shared" si="5"/>
        <v>0.68720871732800659</v>
      </c>
      <c r="T7">
        <f t="shared" si="6"/>
        <v>390000</v>
      </c>
      <c r="U7">
        <f t="shared" si="7"/>
        <v>14040000</v>
      </c>
    </row>
    <row r="8" spans="1:22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261020</v>
      </c>
      <c r="H8">
        <v>143204</v>
      </c>
      <c r="I8">
        <v>9918766</v>
      </c>
      <c r="J8">
        <v>1189389</v>
      </c>
      <c r="K8">
        <f t="shared" si="2"/>
        <v>0.81471767758207014</v>
      </c>
      <c r="L8" s="4">
        <v>24820432</v>
      </c>
      <c r="M8">
        <v>8080994</v>
      </c>
      <c r="N8">
        <f t="shared" si="3"/>
        <v>0.32557829775082076</v>
      </c>
      <c r="O8">
        <v>886441</v>
      </c>
      <c r="P8">
        <f t="shared" si="4"/>
        <v>23327.394736842107</v>
      </c>
      <c r="Q8">
        <f t="shared" si="0"/>
        <v>9.9187659999999997</v>
      </c>
      <c r="R8">
        <f t="shared" si="1"/>
        <v>24.820432</v>
      </c>
      <c r="S8">
        <f t="shared" si="5"/>
        <v>0.60037899420928698</v>
      </c>
      <c r="T8">
        <f t="shared" si="6"/>
        <v>390000</v>
      </c>
      <c r="U8">
        <f t="shared" si="7"/>
        <v>14820000</v>
      </c>
    </row>
    <row r="9" spans="1:22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330553</v>
      </c>
      <c r="H9">
        <v>192668</v>
      </c>
      <c r="I9">
        <v>12561016</v>
      </c>
      <c r="J9">
        <v>1902510</v>
      </c>
      <c r="K9">
        <f t="shared" si="2"/>
        <v>0.95793206536796072</v>
      </c>
      <c r="L9">
        <v>42548423</v>
      </c>
      <c r="M9">
        <v>12032600</v>
      </c>
      <c r="N9">
        <f t="shared" si="3"/>
        <v>0.28279779017896856</v>
      </c>
      <c r="O9">
        <v>1467185</v>
      </c>
      <c r="P9">
        <f t="shared" si="4"/>
        <v>38610.131578947367</v>
      </c>
      <c r="Q9">
        <f t="shared" si="0"/>
        <v>12.561016</v>
      </c>
      <c r="R9">
        <f t="shared" si="1"/>
        <v>42.548423</v>
      </c>
      <c r="S9">
        <f t="shared" si="5"/>
        <v>0.70478304213531007</v>
      </c>
      <c r="T9">
        <f t="shared" si="6"/>
        <v>520000</v>
      </c>
      <c r="U9">
        <f t="shared" si="7"/>
        <v>19760000</v>
      </c>
    </row>
    <row r="10" spans="1:22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272046</v>
      </c>
      <c r="H10">
        <v>137026</v>
      </c>
      <c r="I10">
        <v>10337756</v>
      </c>
      <c r="J10">
        <v>1518369</v>
      </c>
      <c r="K10">
        <f t="shared" si="2"/>
        <v>0.92966065362734429</v>
      </c>
      <c r="L10">
        <v>30216782</v>
      </c>
      <c r="M10">
        <v>9610605</v>
      </c>
      <c r="N10">
        <f t="shared" si="3"/>
        <v>0.31805521183559521</v>
      </c>
      <c r="O10">
        <v>1041956</v>
      </c>
      <c r="P10">
        <f t="shared" si="4"/>
        <v>27419.894736842107</v>
      </c>
      <c r="Q10">
        <f t="shared" si="0"/>
        <v>10.337755999999999</v>
      </c>
      <c r="R10">
        <f t="shared" si="1"/>
        <v>30.216781999999998</v>
      </c>
      <c r="S10">
        <f t="shared" si="5"/>
        <v>0.6578803129995775</v>
      </c>
      <c r="T10">
        <f t="shared" si="6"/>
        <v>390000</v>
      </c>
      <c r="U10">
        <f t="shared" si="7"/>
        <v>14820000</v>
      </c>
    </row>
    <row r="12" spans="1:22" x14ac:dyDescent="0.25">
      <c r="A12" t="s">
        <v>71</v>
      </c>
      <c r="B12" s="4" t="s">
        <v>90</v>
      </c>
      <c r="C12" s="4" t="s">
        <v>91</v>
      </c>
    </row>
    <row r="14" spans="1:22" x14ac:dyDescent="0.25">
      <c r="A14" s="4" t="s">
        <v>54</v>
      </c>
      <c r="B14" s="5" t="s">
        <v>64</v>
      </c>
      <c r="C14">
        <v>20</v>
      </c>
      <c r="D14">
        <v>28</v>
      </c>
      <c r="E14">
        <v>13</v>
      </c>
      <c r="F14">
        <v>50000</v>
      </c>
      <c r="K14" t="e">
        <f>M14/I14</f>
        <v>#DIV/0!</v>
      </c>
      <c r="L14" s="4">
        <v>24820432</v>
      </c>
      <c r="M14">
        <v>8080994</v>
      </c>
      <c r="N14">
        <f>M14/L14</f>
        <v>0.32557829775082076</v>
      </c>
      <c r="O14">
        <v>886441</v>
      </c>
      <c r="P14">
        <f>O14/C14</f>
        <v>44322.05</v>
      </c>
      <c r="Q14">
        <f t="shared" ref="Q14:Q22" si="8">I14/1000/1000</f>
        <v>0</v>
      </c>
      <c r="R14">
        <f t="shared" ref="R14:R22" si="9">L14/1000/1000</f>
        <v>24.820432</v>
      </c>
      <c r="S14">
        <f>(R14-Q14)/R14</f>
        <v>1</v>
      </c>
      <c r="T14">
        <f>F14*E14</f>
        <v>650000</v>
      </c>
      <c r="U14">
        <f>T14*C14</f>
        <v>13000000</v>
      </c>
    </row>
    <row r="15" spans="1:22" x14ac:dyDescent="0.25">
      <c r="A15" s="4" t="s">
        <v>54</v>
      </c>
      <c r="B15" s="5" t="s">
        <v>65</v>
      </c>
      <c r="C15">
        <v>20</v>
      </c>
      <c r="D15">
        <v>29</v>
      </c>
      <c r="E15">
        <v>13</v>
      </c>
      <c r="F15">
        <v>407250</v>
      </c>
      <c r="G15" s="8">
        <v>1812400</v>
      </c>
      <c r="H15" s="8">
        <v>1538080</v>
      </c>
      <c r="I15">
        <v>36247965</v>
      </c>
      <c r="J15">
        <v>2943132</v>
      </c>
      <c r="K15">
        <f t="shared" ref="K15:K17" si="10">M15/I15</f>
        <v>0.33195242822597076</v>
      </c>
      <c r="L15">
        <v>42548423</v>
      </c>
      <c r="M15">
        <v>12032600</v>
      </c>
      <c r="N15">
        <f t="shared" ref="N15:N22" si="11">M15/L15</f>
        <v>0.28279779017896856</v>
      </c>
      <c r="O15">
        <v>1467185</v>
      </c>
      <c r="P15">
        <f t="shared" ref="P15:P22" si="12">O15/C15</f>
        <v>73359.25</v>
      </c>
      <c r="Q15">
        <f t="shared" si="8"/>
        <v>36.247964999999994</v>
      </c>
      <c r="R15">
        <f t="shared" si="9"/>
        <v>42.548423</v>
      </c>
      <c r="S15">
        <f t="shared" ref="S15:S22" si="13">(R15-Q15)/R15</f>
        <v>0.14807735647452799</v>
      </c>
      <c r="T15">
        <f t="shared" ref="T15:T22" si="14">F15*E15</f>
        <v>5294250</v>
      </c>
      <c r="U15">
        <f t="shared" ref="U15:U22" si="15">T15*C15</f>
        <v>105885000</v>
      </c>
      <c r="V15" t="s">
        <v>95</v>
      </c>
    </row>
    <row r="16" spans="1:22" x14ac:dyDescent="0.25">
      <c r="A16" s="4" t="s">
        <v>54</v>
      </c>
      <c r="B16" s="5" t="s">
        <v>66</v>
      </c>
      <c r="C16">
        <v>20</v>
      </c>
      <c r="D16">
        <v>29</v>
      </c>
      <c r="E16">
        <v>13</v>
      </c>
      <c r="F16">
        <v>60000</v>
      </c>
      <c r="K16" t="e">
        <f t="shared" si="10"/>
        <v>#DIV/0!</v>
      </c>
      <c r="L16">
        <v>30216782</v>
      </c>
      <c r="M16">
        <v>9610605</v>
      </c>
      <c r="N16">
        <f t="shared" si="11"/>
        <v>0.31805521183559521</v>
      </c>
      <c r="O16">
        <v>1041956</v>
      </c>
      <c r="P16">
        <f t="shared" si="12"/>
        <v>52097.8</v>
      </c>
      <c r="Q16">
        <f t="shared" si="8"/>
        <v>0</v>
      </c>
      <c r="R16">
        <f t="shared" si="9"/>
        <v>30.216781999999998</v>
      </c>
      <c r="S16">
        <f t="shared" si="13"/>
        <v>1</v>
      </c>
      <c r="T16">
        <f t="shared" si="14"/>
        <v>780000</v>
      </c>
      <c r="U16">
        <f t="shared" si="15"/>
        <v>15600000</v>
      </c>
    </row>
    <row r="17" spans="1:22" x14ac:dyDescent="0.25">
      <c r="A17" s="4" t="s">
        <v>61</v>
      </c>
      <c r="B17" s="5" t="s">
        <v>64</v>
      </c>
      <c r="C17">
        <v>36</v>
      </c>
      <c r="D17">
        <v>28</v>
      </c>
      <c r="E17">
        <v>13</v>
      </c>
      <c r="F17">
        <v>30000</v>
      </c>
      <c r="G17">
        <v>258558</v>
      </c>
      <c r="H17">
        <v>136336</v>
      </c>
      <c r="I17">
        <v>9308078</v>
      </c>
      <c r="J17">
        <v>136336</v>
      </c>
      <c r="K17">
        <f t="shared" si="10"/>
        <v>0.86816999169968279</v>
      </c>
      <c r="L17" s="4">
        <v>24820432</v>
      </c>
      <c r="M17">
        <v>8080994</v>
      </c>
      <c r="N17">
        <f t="shared" si="11"/>
        <v>0.32557829775082076</v>
      </c>
      <c r="O17">
        <v>886441</v>
      </c>
      <c r="P17">
        <f t="shared" si="12"/>
        <v>24623.361111111109</v>
      </c>
      <c r="Q17">
        <f t="shared" si="8"/>
        <v>9.3080780000000001</v>
      </c>
      <c r="R17">
        <f t="shared" si="9"/>
        <v>24.820432</v>
      </c>
      <c r="S17">
        <f t="shared" si="13"/>
        <v>0.62498323961484636</v>
      </c>
      <c r="T17">
        <f t="shared" si="14"/>
        <v>390000</v>
      </c>
      <c r="U17">
        <f t="shared" si="15"/>
        <v>14040000</v>
      </c>
    </row>
    <row r="18" spans="1:22" x14ac:dyDescent="0.25">
      <c r="A18" s="4" t="s">
        <v>61</v>
      </c>
      <c r="B18" s="5" t="s">
        <v>65</v>
      </c>
      <c r="C18">
        <v>36</v>
      </c>
      <c r="D18">
        <v>29</v>
      </c>
      <c r="E18">
        <v>13</v>
      </c>
      <c r="F18">
        <v>50000</v>
      </c>
      <c r="K18" t="e">
        <f>M18/I18</f>
        <v>#DIV/0!</v>
      </c>
      <c r="L18">
        <v>42548423</v>
      </c>
      <c r="M18">
        <v>12032600</v>
      </c>
      <c r="N18">
        <f t="shared" si="11"/>
        <v>0.28279779017896856</v>
      </c>
      <c r="O18">
        <v>1467185</v>
      </c>
      <c r="P18">
        <f t="shared" si="12"/>
        <v>40755.138888888891</v>
      </c>
      <c r="Q18">
        <f t="shared" si="8"/>
        <v>0</v>
      </c>
      <c r="R18">
        <f t="shared" si="9"/>
        <v>42.548423</v>
      </c>
      <c r="S18">
        <f t="shared" si="13"/>
        <v>1</v>
      </c>
      <c r="T18">
        <f t="shared" si="14"/>
        <v>650000</v>
      </c>
      <c r="U18">
        <f t="shared" si="15"/>
        <v>23400000</v>
      </c>
    </row>
    <row r="19" spans="1:22" x14ac:dyDescent="0.25">
      <c r="A19" s="4" t="s">
        <v>61</v>
      </c>
      <c r="B19" s="5" t="s">
        <v>66</v>
      </c>
      <c r="C19">
        <v>36</v>
      </c>
      <c r="D19">
        <v>29</v>
      </c>
      <c r="E19">
        <v>13</v>
      </c>
      <c r="F19">
        <v>30000</v>
      </c>
      <c r="K19" t="e">
        <f t="shared" ref="K19:K22" si="16">M19/I19</f>
        <v>#DIV/0!</v>
      </c>
      <c r="L19">
        <v>30216782</v>
      </c>
      <c r="M19">
        <v>9610605</v>
      </c>
      <c r="N19">
        <f t="shared" si="11"/>
        <v>0.31805521183559521</v>
      </c>
      <c r="O19">
        <v>1041956</v>
      </c>
      <c r="P19">
        <f t="shared" si="12"/>
        <v>28943.222222222223</v>
      </c>
      <c r="Q19">
        <f t="shared" si="8"/>
        <v>0</v>
      </c>
      <c r="R19">
        <f t="shared" si="9"/>
        <v>30.216781999999998</v>
      </c>
      <c r="S19">
        <f t="shared" si="13"/>
        <v>1</v>
      </c>
      <c r="T19">
        <f t="shared" si="14"/>
        <v>390000</v>
      </c>
      <c r="U19">
        <f t="shared" si="15"/>
        <v>14040000</v>
      </c>
    </row>
    <row r="20" spans="1:22" x14ac:dyDescent="0.25">
      <c r="A20" s="4" t="s">
        <v>62</v>
      </c>
      <c r="B20" s="5" t="s">
        <v>64</v>
      </c>
      <c r="C20">
        <v>38</v>
      </c>
      <c r="D20">
        <v>28</v>
      </c>
      <c r="E20">
        <v>13</v>
      </c>
      <c r="F20">
        <v>30000</v>
      </c>
      <c r="K20" t="e">
        <f t="shared" si="16"/>
        <v>#DIV/0!</v>
      </c>
      <c r="L20" s="4">
        <v>24820432</v>
      </c>
      <c r="M20">
        <v>8080994</v>
      </c>
      <c r="N20">
        <f t="shared" si="11"/>
        <v>0.32557829775082076</v>
      </c>
      <c r="O20">
        <v>886441</v>
      </c>
      <c r="P20">
        <f t="shared" si="12"/>
        <v>23327.394736842107</v>
      </c>
      <c r="Q20">
        <f t="shared" si="8"/>
        <v>0</v>
      </c>
      <c r="R20">
        <f t="shared" si="9"/>
        <v>24.820432</v>
      </c>
      <c r="S20">
        <f t="shared" si="13"/>
        <v>1</v>
      </c>
      <c r="T20">
        <f t="shared" si="14"/>
        <v>390000</v>
      </c>
      <c r="U20">
        <f t="shared" si="15"/>
        <v>14820000</v>
      </c>
    </row>
    <row r="21" spans="1:22" x14ac:dyDescent="0.25">
      <c r="A21" s="4" t="s">
        <v>62</v>
      </c>
      <c r="B21" s="5" t="s">
        <v>65</v>
      </c>
      <c r="C21">
        <v>38</v>
      </c>
      <c r="D21">
        <v>29</v>
      </c>
      <c r="E21">
        <v>13</v>
      </c>
      <c r="F21">
        <v>40000</v>
      </c>
      <c r="K21" t="e">
        <f t="shared" si="16"/>
        <v>#DIV/0!</v>
      </c>
      <c r="L21">
        <v>42548423</v>
      </c>
      <c r="M21">
        <v>12032600</v>
      </c>
      <c r="N21">
        <f t="shared" si="11"/>
        <v>0.28279779017896856</v>
      </c>
      <c r="O21">
        <v>1467185</v>
      </c>
      <c r="P21">
        <f t="shared" si="12"/>
        <v>38610.131578947367</v>
      </c>
      <c r="Q21">
        <f t="shared" si="8"/>
        <v>0</v>
      </c>
      <c r="R21">
        <f t="shared" si="9"/>
        <v>42.548423</v>
      </c>
      <c r="S21">
        <f t="shared" si="13"/>
        <v>1</v>
      </c>
      <c r="T21">
        <f t="shared" si="14"/>
        <v>520000</v>
      </c>
      <c r="U21">
        <f t="shared" si="15"/>
        <v>19760000</v>
      </c>
      <c r="V21" t="s">
        <v>97</v>
      </c>
    </row>
    <row r="22" spans="1:22" x14ac:dyDescent="0.25">
      <c r="A22" s="4" t="s">
        <v>62</v>
      </c>
      <c r="B22" s="5" t="s">
        <v>66</v>
      </c>
      <c r="C22">
        <v>38</v>
      </c>
      <c r="D22">
        <v>29</v>
      </c>
      <c r="E22">
        <v>13</v>
      </c>
      <c r="F22">
        <v>30000</v>
      </c>
      <c r="K22" t="e">
        <f t="shared" si="16"/>
        <v>#DIV/0!</v>
      </c>
      <c r="L22">
        <v>30216782</v>
      </c>
      <c r="M22">
        <v>9610605</v>
      </c>
      <c r="N22">
        <f t="shared" si="11"/>
        <v>0.31805521183559521</v>
      </c>
      <c r="O22">
        <v>1041956</v>
      </c>
      <c r="P22">
        <f t="shared" si="12"/>
        <v>27419.894736842107</v>
      </c>
      <c r="Q22">
        <f t="shared" si="8"/>
        <v>0</v>
      </c>
      <c r="R22">
        <f t="shared" si="9"/>
        <v>30.216781999999998</v>
      </c>
      <c r="S22">
        <f t="shared" si="13"/>
        <v>1</v>
      </c>
      <c r="T22">
        <f t="shared" si="14"/>
        <v>390000</v>
      </c>
      <c r="U22">
        <f t="shared" si="15"/>
        <v>14820000</v>
      </c>
    </row>
    <row r="24" spans="1:22" x14ac:dyDescent="0.25">
      <c r="A24" s="4" t="s">
        <v>124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O3" sqref="O3"/>
    </sheetView>
  </sheetViews>
  <sheetFormatPr defaultRowHeight="14.4" x14ac:dyDescent="0.25"/>
  <sheetData>
    <row r="1" spans="1:20" x14ac:dyDescent="0.25">
      <c r="A1" t="s">
        <v>71</v>
      </c>
      <c r="B1" s="4" t="s">
        <v>77</v>
      </c>
      <c r="D1" s="4" t="s">
        <v>78</v>
      </c>
      <c r="E1" s="7" t="s">
        <v>88</v>
      </c>
      <c r="F1" s="11" t="s">
        <v>80</v>
      </c>
      <c r="G1" s="11"/>
      <c r="H1" s="11"/>
      <c r="K1" s="4"/>
      <c r="R1" s="4"/>
    </row>
    <row r="2" spans="1:20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84</v>
      </c>
      <c r="S2" s="5" t="s">
        <v>85</v>
      </c>
      <c r="T2" s="5" t="s">
        <v>86</v>
      </c>
    </row>
    <row r="3" spans="1:20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 t="s">
        <v>89</v>
      </c>
      <c r="G3" s="8">
        <v>1017480</v>
      </c>
      <c r="H3">
        <v>24820348</v>
      </c>
      <c r="I3">
        <f t="shared" ref="I3:I11" si="0">K3/H3</f>
        <v>0.32557939961196353</v>
      </c>
      <c r="J3" s="4">
        <v>24820432</v>
      </c>
      <c r="K3">
        <v>8080994</v>
      </c>
      <c r="L3">
        <f>K3/J3</f>
        <v>0.32557829775082076</v>
      </c>
      <c r="M3">
        <v>886441</v>
      </c>
      <c r="N3">
        <f t="shared" ref="N3:N11" si="1">M3/C3</f>
        <v>44322.05</v>
      </c>
      <c r="O3">
        <f t="shared" ref="O3:O11" si="2">H3/1000/1000</f>
        <v>24.820348000000003</v>
      </c>
      <c r="P3">
        <f t="shared" ref="P3:P11" si="3">J3/1000/1000</f>
        <v>24.820432</v>
      </c>
      <c r="Q3">
        <f>(P3-O3)/P3</f>
        <v>3.3843085405415382E-6</v>
      </c>
      <c r="R3">
        <v>146260</v>
      </c>
      <c r="S3">
        <f>R3*D3</f>
        <v>4095280</v>
      </c>
      <c r="T3">
        <f>S3*C3</f>
        <v>81905600</v>
      </c>
    </row>
    <row r="4" spans="1:20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4">D4</f>
        <v>29</v>
      </c>
      <c r="F4" s="8">
        <v>2127420</v>
      </c>
      <c r="G4" s="8">
        <v>1983470</v>
      </c>
      <c r="H4">
        <v>42548365</v>
      </c>
      <c r="I4">
        <f t="shared" si="0"/>
        <v>0.28279817567608062</v>
      </c>
      <c r="J4">
        <v>42548423</v>
      </c>
      <c r="K4">
        <v>12032600</v>
      </c>
      <c r="L4">
        <f t="shared" ref="L4:L11" si="5">K4/J4</f>
        <v>0.28279779017896856</v>
      </c>
      <c r="M4">
        <v>1467185</v>
      </c>
      <c r="N4">
        <f t="shared" si="1"/>
        <v>73359.25</v>
      </c>
      <c r="O4">
        <f t="shared" si="2"/>
        <v>42.548364999999997</v>
      </c>
      <c r="P4">
        <f t="shared" si="3"/>
        <v>42.548423</v>
      </c>
      <c r="Q4">
        <f t="shared" ref="Q4:Q11" si="6">(P4-O4)/P4</f>
        <v>1.3631527542813526E-6</v>
      </c>
      <c r="R4">
        <v>273173</v>
      </c>
      <c r="S4">
        <f t="shared" ref="S4:S11" si="7">R4*D4</f>
        <v>7922017</v>
      </c>
      <c r="T4">
        <f t="shared" ref="T4:T11" si="8">S4*C4</f>
        <v>158440340</v>
      </c>
    </row>
    <row r="5" spans="1:20" x14ac:dyDescent="0.25">
      <c r="A5" s="4" t="s">
        <v>54</v>
      </c>
      <c r="B5" s="5" t="s">
        <v>66</v>
      </c>
      <c r="C5">
        <v>20</v>
      </c>
      <c r="D5">
        <v>29</v>
      </c>
      <c r="E5">
        <f t="shared" si="4"/>
        <v>29</v>
      </c>
      <c r="F5" s="8">
        <v>1510840</v>
      </c>
      <c r="G5" s="8">
        <v>1097880</v>
      </c>
      <c r="H5">
        <v>30216724</v>
      </c>
      <c r="I5">
        <f t="shared" si="0"/>
        <v>0.31805582233203045</v>
      </c>
      <c r="J5">
        <v>30216782</v>
      </c>
      <c r="K5">
        <v>9610605</v>
      </c>
      <c r="L5">
        <f t="shared" si="5"/>
        <v>0.31805521183559521</v>
      </c>
      <c r="M5">
        <v>1041956</v>
      </c>
      <c r="N5">
        <f t="shared" si="1"/>
        <v>52097.8</v>
      </c>
      <c r="O5">
        <f t="shared" si="2"/>
        <v>30.216723999999999</v>
      </c>
      <c r="P5">
        <f t="shared" si="3"/>
        <v>30.216781999999998</v>
      </c>
      <c r="Q5">
        <f t="shared" si="6"/>
        <v>1.919463164516504E-6</v>
      </c>
      <c r="R5">
        <v>150479</v>
      </c>
      <c r="S5">
        <f t="shared" si="7"/>
        <v>4363891</v>
      </c>
      <c r="T5">
        <f t="shared" si="8"/>
        <v>87277820</v>
      </c>
    </row>
    <row r="6" spans="1:20" x14ac:dyDescent="0.25">
      <c r="A6" s="4" t="s">
        <v>61</v>
      </c>
      <c r="B6" s="5" t="s">
        <v>64</v>
      </c>
      <c r="C6">
        <v>36</v>
      </c>
      <c r="D6">
        <v>28</v>
      </c>
      <c r="E6">
        <f t="shared" si="4"/>
        <v>28</v>
      </c>
      <c r="F6">
        <v>689454</v>
      </c>
      <c r="G6">
        <v>825229</v>
      </c>
      <c r="H6">
        <v>24820348</v>
      </c>
      <c r="I6">
        <f t="shared" si="0"/>
        <v>0.32557815063672757</v>
      </c>
      <c r="J6">
        <v>24820348</v>
      </c>
      <c r="K6">
        <v>8080963</v>
      </c>
      <c r="L6">
        <f t="shared" si="5"/>
        <v>0.32557815063672757</v>
      </c>
      <c r="M6">
        <v>886441</v>
      </c>
      <c r="N6">
        <f t="shared" si="1"/>
        <v>24623.361111111109</v>
      </c>
      <c r="O6">
        <f t="shared" si="2"/>
        <v>24.820348000000003</v>
      </c>
      <c r="P6">
        <f t="shared" si="3"/>
        <v>24.820348000000003</v>
      </c>
      <c r="Q6">
        <f t="shared" si="6"/>
        <v>0</v>
      </c>
      <c r="R6">
        <v>110565</v>
      </c>
      <c r="S6">
        <f t="shared" si="7"/>
        <v>3095820</v>
      </c>
      <c r="T6">
        <f t="shared" si="8"/>
        <v>111449520</v>
      </c>
    </row>
    <row r="7" spans="1:20" x14ac:dyDescent="0.25">
      <c r="A7" s="4" t="s">
        <v>61</v>
      </c>
      <c r="B7" s="5" t="s">
        <v>65</v>
      </c>
      <c r="C7">
        <v>36</v>
      </c>
      <c r="D7">
        <v>29</v>
      </c>
      <c r="E7">
        <f t="shared" si="4"/>
        <v>29</v>
      </c>
      <c r="F7" s="8">
        <v>1181900</v>
      </c>
      <c r="G7" s="8">
        <v>1849120</v>
      </c>
      <c r="H7">
        <v>42548365</v>
      </c>
      <c r="I7">
        <f t="shared" si="0"/>
        <v>0.28279817567608062</v>
      </c>
      <c r="J7">
        <v>42548423</v>
      </c>
      <c r="K7">
        <v>12032600</v>
      </c>
      <c r="L7">
        <f t="shared" si="5"/>
        <v>0.28279779017896856</v>
      </c>
      <c r="M7">
        <v>1467185</v>
      </c>
      <c r="N7">
        <f t="shared" si="1"/>
        <v>40755.138888888891</v>
      </c>
      <c r="O7">
        <f t="shared" si="2"/>
        <v>42.548364999999997</v>
      </c>
      <c r="P7">
        <f t="shared" si="3"/>
        <v>42.548423</v>
      </c>
      <c r="Q7">
        <f t="shared" si="6"/>
        <v>1.3631527542813526E-6</v>
      </c>
      <c r="R7">
        <v>301267</v>
      </c>
      <c r="S7">
        <f t="shared" si="7"/>
        <v>8736743</v>
      </c>
      <c r="T7">
        <f t="shared" si="8"/>
        <v>314522748</v>
      </c>
    </row>
    <row r="8" spans="1:20" x14ac:dyDescent="0.25">
      <c r="A8" s="4" t="s">
        <v>61</v>
      </c>
      <c r="B8" s="5" t="s">
        <v>66</v>
      </c>
      <c r="C8">
        <v>36</v>
      </c>
      <c r="D8">
        <v>29</v>
      </c>
      <c r="E8">
        <f t="shared" si="4"/>
        <v>29</v>
      </c>
      <c r="F8">
        <v>839353</v>
      </c>
      <c r="G8" s="8">
        <v>1006880</v>
      </c>
      <c r="H8">
        <v>30216724</v>
      </c>
      <c r="I8">
        <f t="shared" si="0"/>
        <v>0.31805582233203045</v>
      </c>
      <c r="J8">
        <v>30216782</v>
      </c>
      <c r="K8">
        <v>9610605</v>
      </c>
      <c r="L8">
        <f t="shared" si="5"/>
        <v>0.31805521183559521</v>
      </c>
      <c r="M8">
        <v>1041956</v>
      </c>
      <c r="N8">
        <f t="shared" si="1"/>
        <v>28943.222222222223</v>
      </c>
      <c r="O8">
        <f t="shared" si="2"/>
        <v>30.216723999999999</v>
      </c>
      <c r="P8">
        <f t="shared" si="3"/>
        <v>30.216781999999998</v>
      </c>
      <c r="Q8">
        <f t="shared" si="6"/>
        <v>1.919463164516504E-6</v>
      </c>
      <c r="R8">
        <v>126143</v>
      </c>
      <c r="S8">
        <f t="shared" si="7"/>
        <v>3658147</v>
      </c>
      <c r="T8">
        <f t="shared" si="8"/>
        <v>131693292</v>
      </c>
    </row>
    <row r="9" spans="1:20" x14ac:dyDescent="0.25">
      <c r="A9" s="4" t="s">
        <v>62</v>
      </c>
      <c r="B9" s="5" t="s">
        <v>64</v>
      </c>
      <c r="C9">
        <v>38</v>
      </c>
      <c r="D9">
        <v>28</v>
      </c>
      <c r="E9">
        <f t="shared" si="4"/>
        <v>28</v>
      </c>
      <c r="F9">
        <v>653167</v>
      </c>
      <c r="G9">
        <v>808701</v>
      </c>
      <c r="H9">
        <v>24820348</v>
      </c>
      <c r="I9">
        <f t="shared" si="0"/>
        <v>0.32557939961196353</v>
      </c>
      <c r="J9" s="4">
        <v>24820432</v>
      </c>
      <c r="K9">
        <v>8080994</v>
      </c>
      <c r="L9">
        <f t="shared" si="5"/>
        <v>0.32557829775082076</v>
      </c>
      <c r="M9">
        <v>886441</v>
      </c>
      <c r="N9">
        <f t="shared" si="1"/>
        <v>23327.394736842107</v>
      </c>
      <c r="O9">
        <f t="shared" si="2"/>
        <v>24.820348000000003</v>
      </c>
      <c r="P9">
        <f t="shared" si="3"/>
        <v>24.820432</v>
      </c>
      <c r="Q9">
        <f t="shared" si="6"/>
        <v>3.3843085405415382E-6</v>
      </c>
      <c r="R9">
        <v>107979</v>
      </c>
      <c r="S9">
        <f t="shared" si="7"/>
        <v>3023412</v>
      </c>
      <c r="T9">
        <f t="shared" si="8"/>
        <v>114889656</v>
      </c>
    </row>
    <row r="10" spans="1:20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4"/>
        <v>29</v>
      </c>
      <c r="F10" s="8">
        <v>1119690</v>
      </c>
      <c r="G10" s="8">
        <v>1588300</v>
      </c>
      <c r="H10">
        <v>42548365</v>
      </c>
      <c r="I10">
        <f t="shared" si="0"/>
        <v>0.28279817567608062</v>
      </c>
      <c r="J10">
        <v>42548423</v>
      </c>
      <c r="K10">
        <v>12032600</v>
      </c>
      <c r="L10">
        <f t="shared" si="5"/>
        <v>0.28279779017896856</v>
      </c>
      <c r="M10">
        <v>1467185</v>
      </c>
      <c r="N10">
        <f t="shared" si="1"/>
        <v>38610.131578947367</v>
      </c>
      <c r="O10">
        <f t="shared" si="2"/>
        <v>42.548364999999997</v>
      </c>
      <c r="P10">
        <f t="shared" si="3"/>
        <v>42.548423</v>
      </c>
      <c r="Q10">
        <f t="shared" si="6"/>
        <v>1.3631527542813526E-6</v>
      </c>
      <c r="R10">
        <v>254237</v>
      </c>
      <c r="S10">
        <f t="shared" si="7"/>
        <v>7372873</v>
      </c>
      <c r="T10">
        <f t="shared" si="8"/>
        <v>280169174</v>
      </c>
    </row>
    <row r="11" spans="1:20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4"/>
        <v>29</v>
      </c>
      <c r="F11">
        <v>795177</v>
      </c>
      <c r="G11">
        <v>936947</v>
      </c>
      <c r="H11">
        <v>30216724</v>
      </c>
      <c r="I11">
        <f t="shared" si="0"/>
        <v>0.31805582233203045</v>
      </c>
      <c r="J11">
        <v>30216782</v>
      </c>
      <c r="K11">
        <v>9610605</v>
      </c>
      <c r="L11">
        <f t="shared" si="5"/>
        <v>0.31805521183559521</v>
      </c>
      <c r="M11">
        <v>1041956</v>
      </c>
      <c r="N11">
        <f t="shared" si="1"/>
        <v>27419.894736842107</v>
      </c>
      <c r="O11">
        <f t="shared" si="2"/>
        <v>30.216723999999999</v>
      </c>
      <c r="P11">
        <f t="shared" si="3"/>
        <v>30.216781999999998</v>
      </c>
      <c r="Q11">
        <f t="shared" si="6"/>
        <v>1.919463164516504E-6</v>
      </c>
      <c r="R11">
        <v>113847</v>
      </c>
      <c r="S11">
        <f t="shared" si="7"/>
        <v>3301563</v>
      </c>
      <c r="T11">
        <f t="shared" si="8"/>
        <v>125459394</v>
      </c>
    </row>
    <row r="14" spans="1:20" x14ac:dyDescent="0.25">
      <c r="A14" t="s">
        <v>103</v>
      </c>
    </row>
  </sheetData>
  <mergeCells count="1">
    <mergeCell ref="F1:H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S3" sqref="S3:S11"/>
    </sheetView>
  </sheetViews>
  <sheetFormatPr defaultRowHeight="14.4" x14ac:dyDescent="0.25"/>
  <sheetData>
    <row r="1" spans="1:19" x14ac:dyDescent="0.25">
      <c r="A1" t="s">
        <v>71</v>
      </c>
      <c r="B1" s="4" t="s">
        <v>77</v>
      </c>
      <c r="D1" s="4" t="s">
        <v>78</v>
      </c>
      <c r="E1" s="7" t="s">
        <v>88</v>
      </c>
      <c r="F1" s="11" t="s">
        <v>83</v>
      </c>
      <c r="G1" s="11"/>
      <c r="H1" s="11"/>
      <c r="I1" s="12"/>
      <c r="K1" s="4" t="s">
        <v>82</v>
      </c>
    </row>
    <row r="2" spans="1:19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85</v>
      </c>
      <c r="S2" s="5" t="s">
        <v>86</v>
      </c>
    </row>
    <row r="3" spans="1:19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404048</v>
      </c>
      <c r="G3">
        <v>342709</v>
      </c>
      <c r="H3">
        <v>8080963</v>
      </c>
      <c r="I3">
        <f t="shared" ref="I3:I11" si="0">K3/H3</f>
        <v>1</v>
      </c>
      <c r="J3" s="4">
        <v>24820432</v>
      </c>
      <c r="K3">
        <v>8080963</v>
      </c>
      <c r="L3">
        <f>K3/J3</f>
        <v>0.32557704877981175</v>
      </c>
      <c r="M3">
        <v>886441</v>
      </c>
      <c r="N3">
        <f t="shared" ref="N3:N11" si="1">M3/C3</f>
        <v>44322.05</v>
      </c>
      <c r="O3">
        <f t="shared" ref="O3:O11" si="2">H3/1000/1000</f>
        <v>8.0809630000000006</v>
      </c>
      <c r="P3">
        <f t="shared" ref="P3:P11" si="3">J3/1000/1000</f>
        <v>24.820432</v>
      </c>
      <c r="Q3">
        <f>(P3-O3)/P3</f>
        <v>0.67442295122018825</v>
      </c>
      <c r="R3">
        <v>1383666</v>
      </c>
      <c r="S3">
        <f t="shared" ref="S3:S11" si="4">R3*C3</f>
        <v>27673320</v>
      </c>
    </row>
    <row r="4" spans="1:19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601629</v>
      </c>
      <c r="G4">
        <v>480189</v>
      </c>
      <c r="H4">
        <v>12032580</v>
      </c>
      <c r="I4">
        <f t="shared" si="0"/>
        <v>1</v>
      </c>
      <c r="J4">
        <v>42548423</v>
      </c>
      <c r="K4">
        <v>12032580</v>
      </c>
      <c r="L4">
        <f t="shared" ref="L4:L11" si="6">K4/J4</f>
        <v>0.28279732012629472</v>
      </c>
      <c r="M4">
        <v>1467185</v>
      </c>
      <c r="N4">
        <f t="shared" si="1"/>
        <v>73359.25</v>
      </c>
      <c r="O4">
        <f t="shared" si="2"/>
        <v>12.032579999999999</v>
      </c>
      <c r="P4">
        <f t="shared" si="3"/>
        <v>42.548423</v>
      </c>
      <c r="Q4">
        <f t="shared" ref="Q4:Q11" si="7">(P4-O4)/P4</f>
        <v>0.71720267987370534</v>
      </c>
      <c r="R4">
        <v>1694089</v>
      </c>
      <c r="S4">
        <f t="shared" si="4"/>
        <v>33881780</v>
      </c>
    </row>
    <row r="5" spans="1:19" x14ac:dyDescent="0.2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480529</v>
      </c>
      <c r="G5">
        <v>361316</v>
      </c>
      <c r="H5">
        <v>9610585</v>
      </c>
      <c r="I5">
        <f t="shared" si="0"/>
        <v>1</v>
      </c>
      <c r="J5">
        <v>30216782</v>
      </c>
      <c r="K5">
        <v>9610585</v>
      </c>
      <c r="L5">
        <f t="shared" si="6"/>
        <v>0.31805454995174537</v>
      </c>
      <c r="M5">
        <v>1041956</v>
      </c>
      <c r="N5">
        <f t="shared" si="1"/>
        <v>52097.8</v>
      </c>
      <c r="O5">
        <f t="shared" si="2"/>
        <v>9.6105849999999986</v>
      </c>
      <c r="P5">
        <f t="shared" si="3"/>
        <v>30.216781999999998</v>
      </c>
      <c r="Q5">
        <f t="shared" si="7"/>
        <v>0.68194545004825469</v>
      </c>
      <c r="R5">
        <v>1442496</v>
      </c>
      <c r="S5">
        <f t="shared" si="4"/>
        <v>28849920</v>
      </c>
    </row>
    <row r="6" spans="1:19" x14ac:dyDescent="0.2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224471</v>
      </c>
      <c r="G6">
        <v>273012</v>
      </c>
      <c r="H6">
        <v>8080963</v>
      </c>
      <c r="I6">
        <f t="shared" si="0"/>
        <v>1</v>
      </c>
      <c r="J6">
        <v>24820348</v>
      </c>
      <c r="K6">
        <v>8080963</v>
      </c>
      <c r="L6">
        <f t="shared" si="6"/>
        <v>0.32557815063672757</v>
      </c>
      <c r="M6">
        <v>886441</v>
      </c>
      <c r="N6">
        <f t="shared" si="1"/>
        <v>24623.361111111109</v>
      </c>
      <c r="O6">
        <f t="shared" si="2"/>
        <v>8.0809630000000006</v>
      </c>
      <c r="P6">
        <f t="shared" si="3"/>
        <v>24.820348000000003</v>
      </c>
      <c r="Q6">
        <f t="shared" si="7"/>
        <v>0.67442184936327243</v>
      </c>
      <c r="R6">
        <v>1026556</v>
      </c>
      <c r="S6">
        <f t="shared" si="4"/>
        <v>36956016</v>
      </c>
    </row>
    <row r="7" spans="1:19" x14ac:dyDescent="0.2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334238</v>
      </c>
      <c r="G7">
        <v>474980</v>
      </c>
      <c r="H7">
        <v>12032580</v>
      </c>
      <c r="I7">
        <f t="shared" si="0"/>
        <v>1</v>
      </c>
      <c r="J7">
        <v>42548423</v>
      </c>
      <c r="K7">
        <v>12032580</v>
      </c>
      <c r="L7">
        <f t="shared" si="6"/>
        <v>0.28279732012629472</v>
      </c>
      <c r="M7">
        <v>1467185</v>
      </c>
      <c r="N7">
        <f t="shared" si="1"/>
        <v>40755.138888888891</v>
      </c>
      <c r="O7">
        <f t="shared" si="2"/>
        <v>12.032579999999999</v>
      </c>
      <c r="P7">
        <f t="shared" si="3"/>
        <v>42.548423</v>
      </c>
      <c r="Q7">
        <f t="shared" si="7"/>
        <v>0.71720267987370534</v>
      </c>
      <c r="R7">
        <v>2045014</v>
      </c>
      <c r="S7">
        <f t="shared" si="4"/>
        <v>73620504</v>
      </c>
    </row>
    <row r="8" spans="1:19" x14ac:dyDescent="0.2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266961</v>
      </c>
      <c r="G8">
        <v>326311</v>
      </c>
      <c r="H8">
        <v>9610585</v>
      </c>
      <c r="I8">
        <f t="shared" si="0"/>
        <v>1</v>
      </c>
      <c r="J8">
        <v>30216782</v>
      </c>
      <c r="K8">
        <v>9610585</v>
      </c>
      <c r="L8">
        <f t="shared" si="6"/>
        <v>0.31805454995174537</v>
      </c>
      <c r="M8">
        <v>1041956</v>
      </c>
      <c r="N8">
        <f t="shared" si="1"/>
        <v>28943.222222222223</v>
      </c>
      <c r="O8">
        <f t="shared" si="2"/>
        <v>9.6105849999999986</v>
      </c>
      <c r="P8">
        <f t="shared" si="3"/>
        <v>30.216781999999998</v>
      </c>
      <c r="Q8">
        <f t="shared" si="7"/>
        <v>0.68194545004825469</v>
      </c>
      <c r="R8">
        <v>1203720</v>
      </c>
      <c r="S8">
        <f t="shared" si="4"/>
        <v>43333920</v>
      </c>
    </row>
    <row r="9" spans="1:19" x14ac:dyDescent="0.2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212657</v>
      </c>
      <c r="G9">
        <v>266115</v>
      </c>
      <c r="H9">
        <v>8080963</v>
      </c>
      <c r="I9">
        <f t="shared" si="0"/>
        <v>1</v>
      </c>
      <c r="J9" s="4">
        <v>24820432</v>
      </c>
      <c r="K9">
        <v>8080963</v>
      </c>
      <c r="L9">
        <f t="shared" si="6"/>
        <v>0.32557704877981175</v>
      </c>
      <c r="M9">
        <v>886441</v>
      </c>
      <c r="N9">
        <f t="shared" si="1"/>
        <v>23327.394736842107</v>
      </c>
      <c r="O9">
        <f t="shared" si="2"/>
        <v>8.0809630000000006</v>
      </c>
      <c r="P9">
        <f t="shared" si="3"/>
        <v>24.820432</v>
      </c>
      <c r="Q9">
        <f t="shared" si="7"/>
        <v>0.67442295122018825</v>
      </c>
      <c r="R9">
        <v>1005015</v>
      </c>
      <c r="S9">
        <f t="shared" si="4"/>
        <v>38190570</v>
      </c>
    </row>
    <row r="10" spans="1:19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316647</v>
      </c>
      <c r="G10">
        <v>402663</v>
      </c>
      <c r="H10">
        <v>12032580</v>
      </c>
      <c r="I10">
        <f t="shared" si="0"/>
        <v>1</v>
      </c>
      <c r="J10">
        <v>42548423</v>
      </c>
      <c r="K10">
        <v>12032580</v>
      </c>
      <c r="L10">
        <f t="shared" si="6"/>
        <v>0.28279732012629472</v>
      </c>
      <c r="M10">
        <v>1467185</v>
      </c>
      <c r="N10">
        <f t="shared" si="1"/>
        <v>38610.131578947367</v>
      </c>
      <c r="O10">
        <f t="shared" si="2"/>
        <v>12.032579999999999</v>
      </c>
      <c r="P10">
        <f t="shared" si="3"/>
        <v>42.548423</v>
      </c>
      <c r="Q10">
        <f t="shared" si="7"/>
        <v>0.71720267987370534</v>
      </c>
      <c r="R10">
        <v>1606111</v>
      </c>
      <c r="S10">
        <f t="shared" si="4"/>
        <v>61032218</v>
      </c>
    </row>
    <row r="11" spans="1:19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252910</v>
      </c>
      <c r="G11">
        <v>304345</v>
      </c>
      <c r="H11">
        <v>9610585</v>
      </c>
      <c r="I11">
        <f t="shared" si="0"/>
        <v>1</v>
      </c>
      <c r="J11">
        <v>30216782</v>
      </c>
      <c r="K11">
        <v>9610585</v>
      </c>
      <c r="L11">
        <f t="shared" si="6"/>
        <v>0.31805454995174537</v>
      </c>
      <c r="M11">
        <v>1041956</v>
      </c>
      <c r="N11">
        <f t="shared" si="1"/>
        <v>27419.894736842107</v>
      </c>
      <c r="O11">
        <f t="shared" si="2"/>
        <v>9.6105849999999986</v>
      </c>
      <c r="P11">
        <f t="shared" si="3"/>
        <v>30.216781999999998</v>
      </c>
      <c r="Q11">
        <f t="shared" si="7"/>
        <v>0.68194545004825469</v>
      </c>
      <c r="R11">
        <v>1101229</v>
      </c>
      <c r="S11">
        <f t="shared" si="4"/>
        <v>41846702</v>
      </c>
    </row>
    <row r="14" spans="1:19" x14ac:dyDescent="0.25">
      <c r="A14" t="s">
        <v>105</v>
      </c>
    </row>
  </sheetData>
  <mergeCells count="1">
    <mergeCell ref="F1:I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U11" sqref="U11"/>
    </sheetView>
  </sheetViews>
  <sheetFormatPr defaultRowHeight="14.4" x14ac:dyDescent="0.25"/>
  <sheetData>
    <row r="1" spans="1:22" x14ac:dyDescent="0.25">
      <c r="A1" t="s">
        <v>71</v>
      </c>
      <c r="B1" s="4" t="s">
        <v>107</v>
      </c>
      <c r="D1" s="4" t="s">
        <v>78</v>
      </c>
      <c r="E1" s="7" t="s">
        <v>79</v>
      </c>
      <c r="F1" s="7"/>
      <c r="G1" s="7"/>
      <c r="H1" s="11" t="s">
        <v>109</v>
      </c>
      <c r="I1" s="11"/>
      <c r="J1" s="11"/>
      <c r="K1" s="11"/>
      <c r="L1" s="12"/>
      <c r="N1" s="4" t="s">
        <v>82</v>
      </c>
    </row>
    <row r="2" spans="1:22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52</v>
      </c>
      <c r="G2" s="5" t="s">
        <v>108</v>
      </c>
      <c r="H2" s="5" t="s">
        <v>55</v>
      </c>
      <c r="I2" s="1" t="s">
        <v>26</v>
      </c>
      <c r="J2" s="5" t="s">
        <v>56</v>
      </c>
      <c r="K2" s="1" t="s">
        <v>28</v>
      </c>
      <c r="L2" s="5" t="s">
        <v>59</v>
      </c>
      <c r="M2" s="5" t="s">
        <v>68</v>
      </c>
      <c r="N2" s="5" t="s">
        <v>58</v>
      </c>
      <c r="O2" s="5" t="s">
        <v>60</v>
      </c>
      <c r="P2" s="4" t="s">
        <v>43</v>
      </c>
      <c r="Q2" s="5" t="s">
        <v>63</v>
      </c>
      <c r="R2" s="5" t="s">
        <v>75</v>
      </c>
      <c r="S2" s="5" t="s">
        <v>76</v>
      </c>
      <c r="T2" s="5" t="s">
        <v>70</v>
      </c>
      <c r="U2" s="5" t="s">
        <v>85</v>
      </c>
      <c r="V2" s="5" t="s">
        <v>86</v>
      </c>
    </row>
    <row r="3" spans="1:22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13</v>
      </c>
      <c r="G3">
        <v>50000</v>
      </c>
      <c r="H3">
        <v>382074</v>
      </c>
      <c r="I3">
        <v>86406.5</v>
      </c>
      <c r="J3">
        <v>7641477</v>
      </c>
      <c r="K3">
        <v>2034783</v>
      </c>
      <c r="L3">
        <f t="shared" ref="L3:L11" si="0">N3/J3</f>
        <v>1.0575132268277454</v>
      </c>
      <c r="M3" s="4">
        <v>24820432</v>
      </c>
      <c r="N3">
        <v>8080963</v>
      </c>
      <c r="O3">
        <f>N3/M3</f>
        <v>0.32557704877981175</v>
      </c>
      <c r="P3">
        <v>886441</v>
      </c>
      <c r="Q3">
        <f t="shared" ref="Q3:Q11" si="1">P3/C3</f>
        <v>44322.05</v>
      </c>
      <c r="R3">
        <f t="shared" ref="R3:R11" si="2">J3/1000/1000</f>
        <v>7.6414770000000001</v>
      </c>
      <c r="S3">
        <f t="shared" ref="S3:S11" si="3">M3/1000/1000</f>
        <v>24.820432</v>
      </c>
      <c r="T3">
        <f>(S3-R3)/S3</f>
        <v>0.69212957292604749</v>
      </c>
      <c r="U3">
        <v>499987</v>
      </c>
      <c r="V3">
        <f t="shared" ref="V3:V11" si="4">U3*C3</f>
        <v>9999740</v>
      </c>
    </row>
    <row r="4" spans="1:22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13</v>
      </c>
      <c r="G4">
        <v>80000</v>
      </c>
      <c r="H4">
        <v>524074</v>
      </c>
      <c r="I4">
        <v>138551</v>
      </c>
      <c r="J4">
        <v>10481485</v>
      </c>
      <c r="K4">
        <v>3490961</v>
      </c>
      <c r="L4">
        <f t="shared" si="0"/>
        <v>1.1479842789452066</v>
      </c>
      <c r="M4">
        <v>42548423</v>
      </c>
      <c r="N4">
        <v>12032580</v>
      </c>
      <c r="O4">
        <f t="shared" ref="O4:O11" si="6">N4/M4</f>
        <v>0.28279732012629472</v>
      </c>
      <c r="P4">
        <v>1467185</v>
      </c>
      <c r="Q4">
        <f t="shared" si="1"/>
        <v>73359.25</v>
      </c>
      <c r="R4">
        <f t="shared" si="2"/>
        <v>10.481485000000001</v>
      </c>
      <c r="S4">
        <f t="shared" si="3"/>
        <v>42.548423</v>
      </c>
      <c r="T4">
        <f t="shared" ref="T4:T11" si="7">(S4-R4)/S4</f>
        <v>0.75365749748233912</v>
      </c>
      <c r="U4">
        <v>707703</v>
      </c>
      <c r="V4">
        <f t="shared" si="4"/>
        <v>14154060</v>
      </c>
    </row>
    <row r="5" spans="1:22" x14ac:dyDescent="0.2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13</v>
      </c>
      <c r="G5">
        <v>60000</v>
      </c>
      <c r="H5">
        <v>467568</v>
      </c>
      <c r="I5">
        <v>98179.4</v>
      </c>
      <c r="J5">
        <v>9351350</v>
      </c>
      <c r="K5">
        <v>2707727</v>
      </c>
      <c r="L5">
        <f t="shared" si="0"/>
        <v>1.027721665855732</v>
      </c>
      <c r="M5">
        <v>30216782</v>
      </c>
      <c r="N5">
        <v>9610585</v>
      </c>
      <c r="O5">
        <f t="shared" si="6"/>
        <v>0.31805454995174537</v>
      </c>
      <c r="P5">
        <v>1041956</v>
      </c>
      <c r="Q5">
        <f t="shared" si="1"/>
        <v>52097.8</v>
      </c>
      <c r="R5">
        <f t="shared" si="2"/>
        <v>9.3513500000000001</v>
      </c>
      <c r="S5">
        <f t="shared" si="3"/>
        <v>30.216781999999998</v>
      </c>
      <c r="T5">
        <f t="shared" si="7"/>
        <v>0.69052462303894568</v>
      </c>
      <c r="U5">
        <v>570757</v>
      </c>
      <c r="V5">
        <f t="shared" si="4"/>
        <v>11415140</v>
      </c>
    </row>
    <row r="6" spans="1:22" x14ac:dyDescent="0.2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13</v>
      </c>
      <c r="G6">
        <v>30000</v>
      </c>
      <c r="H6">
        <v>207969</v>
      </c>
      <c r="I6">
        <v>78814.899999999994</v>
      </c>
      <c r="J6">
        <v>7486887</v>
      </c>
      <c r="K6">
        <v>1932385</v>
      </c>
      <c r="L6">
        <f t="shared" si="0"/>
        <v>1.0793488668922078</v>
      </c>
      <c r="M6">
        <v>24820348</v>
      </c>
      <c r="N6">
        <v>8080963</v>
      </c>
      <c r="O6">
        <f t="shared" si="6"/>
        <v>0.32557815063672757</v>
      </c>
      <c r="P6">
        <v>886441</v>
      </c>
      <c r="Q6">
        <f t="shared" si="1"/>
        <v>24623.361111111109</v>
      </c>
      <c r="R6">
        <f t="shared" si="2"/>
        <v>7.4868869999999994</v>
      </c>
      <c r="S6">
        <f t="shared" si="3"/>
        <v>24.820348000000003</v>
      </c>
      <c r="T6">
        <f t="shared" si="7"/>
        <v>0.69835688846909005</v>
      </c>
      <c r="U6">
        <v>303193</v>
      </c>
      <c r="V6">
        <f t="shared" si="4"/>
        <v>10914948</v>
      </c>
    </row>
    <row r="7" spans="1:22" x14ac:dyDescent="0.2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13</v>
      </c>
      <c r="G7">
        <v>50000</v>
      </c>
      <c r="H7">
        <v>280628</v>
      </c>
      <c r="I7">
        <v>126293</v>
      </c>
      <c r="J7">
        <v>10102611</v>
      </c>
      <c r="K7">
        <v>3393548</v>
      </c>
      <c r="L7">
        <f t="shared" si="0"/>
        <v>1.1910366537917771</v>
      </c>
      <c r="M7">
        <v>42548423</v>
      </c>
      <c r="N7">
        <v>12032580</v>
      </c>
      <c r="O7">
        <f t="shared" si="6"/>
        <v>0.28279732012629472</v>
      </c>
      <c r="P7">
        <v>1467185</v>
      </c>
      <c r="Q7">
        <f t="shared" si="1"/>
        <v>40755.138888888891</v>
      </c>
      <c r="R7">
        <f t="shared" si="2"/>
        <v>10.102611000000001</v>
      </c>
      <c r="S7">
        <f t="shared" si="3"/>
        <v>42.548423</v>
      </c>
      <c r="T7">
        <f t="shared" si="7"/>
        <v>0.7625620343202848</v>
      </c>
      <c r="U7">
        <v>466388</v>
      </c>
      <c r="V7">
        <f t="shared" si="4"/>
        <v>16789968</v>
      </c>
    </row>
    <row r="8" spans="1:22" x14ac:dyDescent="0.2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13</v>
      </c>
      <c r="G8">
        <v>30000</v>
      </c>
      <c r="H8">
        <v>216556</v>
      </c>
      <c r="I8">
        <v>73367.399999999994</v>
      </c>
      <c r="J8">
        <v>7796001</v>
      </c>
      <c r="K8">
        <v>2216708</v>
      </c>
      <c r="L8">
        <f t="shared" si="0"/>
        <v>1.2327583077529107</v>
      </c>
      <c r="M8">
        <v>30216782</v>
      </c>
      <c r="N8">
        <v>9610585</v>
      </c>
      <c r="O8">
        <f t="shared" si="6"/>
        <v>0.31805454995174537</v>
      </c>
      <c r="P8">
        <v>1041956</v>
      </c>
      <c r="Q8">
        <f t="shared" si="1"/>
        <v>28943.222222222223</v>
      </c>
      <c r="R8">
        <f t="shared" si="2"/>
        <v>7.7960010000000004</v>
      </c>
      <c r="S8">
        <f t="shared" si="3"/>
        <v>30.216781999999998</v>
      </c>
      <c r="T8">
        <f t="shared" si="7"/>
        <v>0.7419976422373501</v>
      </c>
      <c r="U8">
        <v>286107</v>
      </c>
      <c r="V8">
        <f t="shared" si="4"/>
        <v>10299852</v>
      </c>
    </row>
    <row r="9" spans="1:22" x14ac:dyDescent="0.2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13</v>
      </c>
      <c r="G9">
        <v>30000</v>
      </c>
      <c r="H9">
        <v>200676</v>
      </c>
      <c r="I9">
        <v>90174</v>
      </c>
      <c r="J9">
        <v>7625673</v>
      </c>
      <c r="K9">
        <v>1935489</v>
      </c>
      <c r="L9">
        <f t="shared" si="0"/>
        <v>1.0597048942434326</v>
      </c>
      <c r="M9" s="4">
        <v>24820432</v>
      </c>
      <c r="N9">
        <v>8080963</v>
      </c>
      <c r="O9">
        <f t="shared" si="6"/>
        <v>0.32557704877981175</v>
      </c>
      <c r="P9">
        <v>886441</v>
      </c>
      <c r="Q9">
        <f t="shared" si="1"/>
        <v>23327.394736842107</v>
      </c>
      <c r="R9">
        <f t="shared" si="2"/>
        <v>7.6256729999999999</v>
      </c>
      <c r="S9">
        <f t="shared" si="3"/>
        <v>24.820432</v>
      </c>
      <c r="T9">
        <f t="shared" si="7"/>
        <v>0.69276630640433656</v>
      </c>
      <c r="U9">
        <v>298535</v>
      </c>
      <c r="V9">
        <f t="shared" si="4"/>
        <v>11344330</v>
      </c>
    </row>
    <row r="10" spans="1:22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13</v>
      </c>
      <c r="G10">
        <v>40000</v>
      </c>
      <c r="H10">
        <v>248301</v>
      </c>
      <c r="I10">
        <v>118427</v>
      </c>
      <c r="J10">
        <v>9435446</v>
      </c>
      <c r="K10">
        <v>3178384</v>
      </c>
      <c r="L10">
        <f t="shared" si="0"/>
        <v>1.2752529133228043</v>
      </c>
      <c r="M10">
        <v>42548423</v>
      </c>
      <c r="N10">
        <v>12032580</v>
      </c>
      <c r="O10">
        <f t="shared" si="6"/>
        <v>0.28279732012629472</v>
      </c>
      <c r="P10">
        <v>1467185</v>
      </c>
      <c r="Q10">
        <f t="shared" si="1"/>
        <v>38610.131578947367</v>
      </c>
      <c r="R10">
        <f t="shared" si="2"/>
        <v>9.4354460000000007</v>
      </c>
      <c r="S10">
        <f t="shared" si="3"/>
        <v>42.548423</v>
      </c>
      <c r="T10">
        <f t="shared" si="7"/>
        <v>0.77824216892832909</v>
      </c>
      <c r="U10">
        <v>401156</v>
      </c>
      <c r="V10">
        <f t="shared" si="4"/>
        <v>15243928</v>
      </c>
    </row>
    <row r="11" spans="1:22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13</v>
      </c>
      <c r="G11">
        <v>30000</v>
      </c>
      <c r="H11">
        <v>212808</v>
      </c>
      <c r="I11">
        <v>83541.3</v>
      </c>
      <c r="J11">
        <v>8086709</v>
      </c>
      <c r="K11">
        <v>2309314</v>
      </c>
      <c r="L11">
        <f t="shared" si="0"/>
        <v>1.1884420473149213</v>
      </c>
      <c r="M11">
        <v>30216782</v>
      </c>
      <c r="N11">
        <v>9610585</v>
      </c>
      <c r="O11">
        <f t="shared" si="6"/>
        <v>0.31805454995174537</v>
      </c>
      <c r="P11">
        <v>1041956</v>
      </c>
      <c r="Q11">
        <f t="shared" si="1"/>
        <v>27419.894736842107</v>
      </c>
      <c r="R11">
        <f t="shared" si="2"/>
        <v>8.086708999999999</v>
      </c>
      <c r="S11">
        <f t="shared" si="3"/>
        <v>30.216781999999998</v>
      </c>
      <c r="T11">
        <f t="shared" si="7"/>
        <v>0.732376895726355</v>
      </c>
      <c r="U11">
        <v>290646</v>
      </c>
      <c r="V11">
        <f t="shared" si="4"/>
        <v>11044548</v>
      </c>
    </row>
    <row r="19" spans="1:1" x14ac:dyDescent="0.25">
      <c r="A19" t="s">
        <v>106</v>
      </c>
    </row>
  </sheetData>
  <mergeCells count="1">
    <mergeCell ref="H1:L1"/>
  </mergeCells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6" workbookViewId="0">
      <selection activeCell="D8" sqref="D8"/>
    </sheetView>
  </sheetViews>
  <sheetFormatPr defaultRowHeight="14.4" x14ac:dyDescent="0.25"/>
  <cols>
    <col min="2" max="4" width="9.44140625" bestFit="1" customWidth="1"/>
    <col min="6" max="8" width="9.44140625" bestFit="1" customWidth="1"/>
  </cols>
  <sheetData>
    <row r="1" spans="1:8" x14ac:dyDescent="0.25">
      <c r="A1" s="4" t="s">
        <v>114</v>
      </c>
      <c r="B1" s="4" t="s">
        <v>115</v>
      </c>
      <c r="C1" s="4" t="s">
        <v>117</v>
      </c>
      <c r="D1" s="4" t="s">
        <v>116</v>
      </c>
      <c r="E1" s="4" t="s">
        <v>120</v>
      </c>
      <c r="F1" s="4" t="s">
        <v>118</v>
      </c>
      <c r="G1" s="4" t="s">
        <v>119</v>
      </c>
      <c r="H1" s="4" t="s">
        <v>116</v>
      </c>
    </row>
    <row r="2" spans="1:8" x14ac:dyDescent="0.25">
      <c r="A2" t="s">
        <v>111</v>
      </c>
      <c r="B2" s="8">
        <v>81905600</v>
      </c>
      <c r="C2" s="8">
        <v>32002300</v>
      </c>
      <c r="D2" s="8">
        <v>13000000</v>
      </c>
      <c r="E2">
        <v>8080963</v>
      </c>
      <c r="F2" s="8">
        <f>E2/B2</f>
        <v>9.866191078509895E-2</v>
      </c>
      <c r="G2" s="8">
        <f>E2/C2</f>
        <v>0.25251194445399239</v>
      </c>
      <c r="H2" s="8">
        <f>E2/D2</f>
        <v>0.62161253846153841</v>
      </c>
    </row>
    <row r="3" spans="1:8" x14ac:dyDescent="0.25">
      <c r="A3" t="s">
        <v>112</v>
      </c>
      <c r="B3" s="8">
        <v>158440000</v>
      </c>
      <c r="C3" s="8">
        <v>98905700</v>
      </c>
      <c r="D3" s="8">
        <v>20800000</v>
      </c>
      <c r="E3">
        <v>12032580</v>
      </c>
      <c r="F3" s="8">
        <f t="shared" ref="F3:F10" si="0">E3/B3</f>
        <v>7.5944079777833878E-2</v>
      </c>
      <c r="G3" s="8">
        <f t="shared" ref="G3:G10" si="1">E3/C3</f>
        <v>0.12165709357499113</v>
      </c>
      <c r="H3" s="8">
        <f t="shared" ref="H3:H10" si="2">E3/D3</f>
        <v>0.57848942307692308</v>
      </c>
    </row>
    <row r="4" spans="1:8" x14ac:dyDescent="0.25">
      <c r="A4" t="s">
        <v>113</v>
      </c>
      <c r="B4" s="8">
        <v>87277800</v>
      </c>
      <c r="C4" s="8">
        <v>36287700</v>
      </c>
      <c r="D4" s="8">
        <v>15600000</v>
      </c>
      <c r="E4">
        <v>9610585</v>
      </c>
      <c r="F4" s="8">
        <f t="shared" si="0"/>
        <v>0.11011488603058281</v>
      </c>
      <c r="G4" s="8">
        <f t="shared" si="1"/>
        <v>0.26484414829267217</v>
      </c>
      <c r="H4" s="8">
        <f t="shared" si="2"/>
        <v>0.61606314102564097</v>
      </c>
    </row>
    <row r="5" spans="1:8" x14ac:dyDescent="0.25">
      <c r="A5" t="s">
        <v>111</v>
      </c>
      <c r="B5" s="8">
        <v>111450000</v>
      </c>
      <c r="C5" s="8">
        <v>34855600</v>
      </c>
      <c r="D5" s="8">
        <v>14040000</v>
      </c>
      <c r="E5">
        <v>8080963</v>
      </c>
      <c r="F5" s="8">
        <f t="shared" si="0"/>
        <v>7.2507519066846118E-2</v>
      </c>
      <c r="G5" s="8">
        <f t="shared" si="1"/>
        <v>0.2318411675598756</v>
      </c>
      <c r="H5" s="8">
        <f t="shared" si="2"/>
        <v>0.57556716524216522</v>
      </c>
    </row>
    <row r="6" spans="1:8" x14ac:dyDescent="0.25">
      <c r="A6" t="s">
        <v>112</v>
      </c>
      <c r="B6" s="8">
        <v>314523000</v>
      </c>
      <c r="C6" s="8">
        <v>146020000</v>
      </c>
      <c r="D6" s="8">
        <v>23400000</v>
      </c>
      <c r="E6">
        <v>12032580</v>
      </c>
      <c r="F6" s="8">
        <f t="shared" si="0"/>
        <v>3.8256598086626417E-2</v>
      </c>
      <c r="G6" s="8">
        <f t="shared" si="1"/>
        <v>8.2403643336529248E-2</v>
      </c>
      <c r="H6" s="8">
        <f t="shared" si="2"/>
        <v>0.51421282051282047</v>
      </c>
    </row>
    <row r="7" spans="1:8" x14ac:dyDescent="0.25">
      <c r="A7" t="s">
        <v>113</v>
      </c>
      <c r="B7" s="8">
        <v>131693000</v>
      </c>
      <c r="C7" s="8">
        <v>46638600</v>
      </c>
      <c r="D7" s="8">
        <v>14040000</v>
      </c>
      <c r="E7">
        <v>9610585</v>
      </c>
      <c r="F7" s="8">
        <f t="shared" si="0"/>
        <v>7.297718937225213E-2</v>
      </c>
      <c r="G7" s="8">
        <f t="shared" si="1"/>
        <v>0.20606504054581398</v>
      </c>
      <c r="H7" s="8">
        <f t="shared" si="2"/>
        <v>0.68451460113960116</v>
      </c>
    </row>
    <row r="8" spans="1:8" x14ac:dyDescent="0.25">
      <c r="A8" t="s">
        <v>111</v>
      </c>
      <c r="B8" s="8">
        <v>114890000</v>
      </c>
      <c r="C8" s="8">
        <v>37095300</v>
      </c>
      <c r="D8" s="8">
        <v>14820000</v>
      </c>
      <c r="E8">
        <v>8080963</v>
      </c>
      <c r="F8" s="8">
        <f t="shared" si="0"/>
        <v>7.0336521890503961E-2</v>
      </c>
      <c r="G8" s="8">
        <f t="shared" si="1"/>
        <v>0.21784331168638615</v>
      </c>
      <c r="H8" s="8">
        <f t="shared" si="2"/>
        <v>0.54527415654520917</v>
      </c>
    </row>
    <row r="9" spans="1:8" x14ac:dyDescent="0.25">
      <c r="A9" t="s">
        <v>112</v>
      </c>
      <c r="B9" s="8">
        <v>280169000</v>
      </c>
      <c r="C9" s="8">
        <v>155687000</v>
      </c>
      <c r="D9" s="8">
        <v>19760000</v>
      </c>
      <c r="E9">
        <v>12032580</v>
      </c>
      <c r="F9" s="8">
        <f t="shared" si="0"/>
        <v>4.2947578068951241E-2</v>
      </c>
      <c r="G9" s="8">
        <f t="shared" si="1"/>
        <v>7.7286992491344811E-2</v>
      </c>
      <c r="H9" s="8">
        <f t="shared" si="2"/>
        <v>0.60893623481781378</v>
      </c>
    </row>
    <row r="10" spans="1:8" x14ac:dyDescent="0.25">
      <c r="A10" t="s">
        <v>113</v>
      </c>
      <c r="B10" s="8">
        <v>125459000</v>
      </c>
      <c r="C10" s="8">
        <v>44820500</v>
      </c>
      <c r="D10" s="8">
        <v>14820000</v>
      </c>
      <c r="E10">
        <v>9610585</v>
      </c>
      <c r="F10" s="8">
        <f t="shared" si="0"/>
        <v>7.6603392343315341E-2</v>
      </c>
      <c r="G10" s="8">
        <f t="shared" si="1"/>
        <v>0.2144238685422965</v>
      </c>
      <c r="H10" s="8">
        <f t="shared" si="2"/>
        <v>0.64848751686909578</v>
      </c>
    </row>
    <row r="12" spans="1:8" x14ac:dyDescent="0.25">
      <c r="B12" s="8">
        <f>(B2-D2)/B2</f>
        <v>0.84128069387196969</v>
      </c>
      <c r="C12" s="8">
        <f>(C2-D2)/C2</f>
        <v>0.59377919712020699</v>
      </c>
      <c r="D12" s="8"/>
      <c r="E12" s="8"/>
      <c r="F12" s="8">
        <f>(H2-F2)/F2</f>
        <v>5.3004307692307693</v>
      </c>
      <c r="G12" s="8"/>
      <c r="H12" s="8">
        <f>(H2-G2)/G2</f>
        <v>1.4617153846153843</v>
      </c>
    </row>
    <row r="13" spans="1:8" x14ac:dyDescent="0.25">
      <c r="B13" s="8">
        <f t="shared" ref="B13:B20" si="3">(B3-D3)/B3</f>
        <v>0.86872002019691996</v>
      </c>
      <c r="C13" s="8">
        <f t="shared" ref="C13:C20" si="4">(C3-D3)/C3</f>
        <v>0.78969867257397708</v>
      </c>
      <c r="D13" s="8"/>
      <c r="F13" s="8">
        <f t="shared" ref="F13:F20" si="5">(H3-F3)/F3</f>
        <v>6.6173076923076923</v>
      </c>
      <c r="G13" s="8"/>
      <c r="H13" s="8">
        <f t="shared" ref="H13:H20" si="6">(H3-G3)/G3</f>
        <v>3.755081730769231</v>
      </c>
    </row>
    <row r="14" spans="1:8" x14ac:dyDescent="0.25">
      <c r="B14" s="8">
        <f t="shared" si="3"/>
        <v>0.82126038923987543</v>
      </c>
      <c r="C14" s="8">
        <f t="shared" si="4"/>
        <v>0.57010226605709369</v>
      </c>
      <c r="D14" s="8"/>
      <c r="F14" s="8">
        <f t="shared" si="5"/>
        <v>4.5947307692307682</v>
      </c>
      <c r="G14" s="8"/>
      <c r="H14" s="8">
        <f t="shared" si="6"/>
        <v>1.3261346153846152</v>
      </c>
    </row>
    <row r="15" spans="1:8" x14ac:dyDescent="0.25">
      <c r="B15" s="8">
        <f t="shared" si="3"/>
        <v>0.87402422611036334</v>
      </c>
      <c r="C15" s="8">
        <f t="shared" si="4"/>
        <v>0.59719528569297331</v>
      </c>
      <c r="D15" s="8"/>
      <c r="F15" s="8">
        <f t="shared" si="5"/>
        <v>6.9380341880341874</v>
      </c>
      <c r="G15" s="8"/>
      <c r="H15" s="8">
        <f t="shared" si="6"/>
        <v>1.4825925925925925</v>
      </c>
    </row>
    <row r="16" spans="1:8" x14ac:dyDescent="0.25">
      <c r="B16" s="8">
        <f t="shared" si="3"/>
        <v>0.92560162531833923</v>
      </c>
      <c r="C16" s="8">
        <f t="shared" si="4"/>
        <v>0.83974797972880433</v>
      </c>
      <c r="D16" s="8"/>
      <c r="F16" s="8">
        <f t="shared" si="5"/>
        <v>12.441153846153844</v>
      </c>
      <c r="G16" s="8"/>
      <c r="H16" s="8">
        <f t="shared" si="6"/>
        <v>5.2401709401709393</v>
      </c>
    </row>
    <row r="17" spans="1:8" x14ac:dyDescent="0.25">
      <c r="B17" s="8">
        <f t="shared" si="3"/>
        <v>0.89338841092540988</v>
      </c>
      <c r="C17" s="8">
        <f t="shared" si="4"/>
        <v>0.69896180417079412</v>
      </c>
      <c r="D17" s="8"/>
      <c r="F17" s="8">
        <f t="shared" si="5"/>
        <v>8.3798433048433054</v>
      </c>
      <c r="G17" s="8"/>
      <c r="H17" s="8">
        <f t="shared" si="6"/>
        <v>2.3218376068376068</v>
      </c>
    </row>
    <row r="18" spans="1:8" x14ac:dyDescent="0.25">
      <c r="B18" s="8">
        <f t="shared" si="3"/>
        <v>0.87100705022195146</v>
      </c>
      <c r="C18" s="8">
        <f t="shared" si="4"/>
        <v>0.60048847158534913</v>
      </c>
      <c r="D18" s="8"/>
      <c r="F18" s="8">
        <f t="shared" si="5"/>
        <v>6.7523616734143044</v>
      </c>
      <c r="G18" s="8"/>
      <c r="H18" s="8">
        <f t="shared" si="6"/>
        <v>1.5030566801619432</v>
      </c>
    </row>
    <row r="19" spans="1:8" x14ac:dyDescent="0.25">
      <c r="B19" s="8">
        <f t="shared" si="3"/>
        <v>0.92947114063297509</v>
      </c>
      <c r="C19" s="8">
        <f t="shared" si="4"/>
        <v>0.8730786770892881</v>
      </c>
      <c r="D19" s="8"/>
      <c r="F19" s="8">
        <f t="shared" si="5"/>
        <v>13.178593117408907</v>
      </c>
      <c r="G19" s="8"/>
      <c r="H19" s="8">
        <f t="shared" si="6"/>
        <v>6.8788967611336034</v>
      </c>
    </row>
    <row r="20" spans="1:8" x14ac:dyDescent="0.25">
      <c r="A20" s="4" t="s">
        <v>110</v>
      </c>
      <c r="B20" s="8">
        <f t="shared" si="3"/>
        <v>0.88187375955491432</v>
      </c>
      <c r="C20" s="8">
        <f t="shared" si="4"/>
        <v>0.66934773150678817</v>
      </c>
      <c r="D20" s="8"/>
      <c r="F20" s="8">
        <f t="shared" si="5"/>
        <v>7.465519568151147</v>
      </c>
      <c r="G20" s="8"/>
      <c r="H20" s="8">
        <f t="shared" si="6"/>
        <v>2.0243252361673409</v>
      </c>
    </row>
    <row r="22" spans="1:8" x14ac:dyDescent="0.25">
      <c r="A22" s="4" t="s">
        <v>121</v>
      </c>
      <c r="B22" s="4" t="s">
        <v>115</v>
      </c>
      <c r="C22" s="4" t="s">
        <v>117</v>
      </c>
      <c r="D22" s="4" t="s">
        <v>116</v>
      </c>
      <c r="E22" s="4" t="s">
        <v>120</v>
      </c>
      <c r="F22" s="4" t="s">
        <v>118</v>
      </c>
      <c r="G22" s="4" t="s">
        <v>119</v>
      </c>
      <c r="H22" s="4" t="s">
        <v>116</v>
      </c>
    </row>
    <row r="23" spans="1:8" x14ac:dyDescent="0.25">
      <c r="A23" t="s">
        <v>111</v>
      </c>
      <c r="B23" s="8">
        <v>27673300</v>
      </c>
      <c r="C23" s="8">
        <v>11544700</v>
      </c>
      <c r="D23" s="8">
        <v>9999740</v>
      </c>
      <c r="E23">
        <v>8080963</v>
      </c>
      <c r="F23" s="8">
        <f>E23/B23</f>
        <v>0.2920129872476358</v>
      </c>
      <c r="G23" s="8">
        <f>E23/C23</f>
        <v>0.69997167531421345</v>
      </c>
      <c r="H23" s="8">
        <f>E23/D23</f>
        <v>0.80811731105008733</v>
      </c>
    </row>
    <row r="24" spans="1:8" x14ac:dyDescent="0.25">
      <c r="A24" t="s">
        <v>112</v>
      </c>
      <c r="B24" s="8">
        <v>33881800</v>
      </c>
      <c r="C24" s="8">
        <v>21891100</v>
      </c>
      <c r="D24" s="8">
        <v>14154100</v>
      </c>
      <c r="E24">
        <v>12032580</v>
      </c>
      <c r="F24" s="8">
        <f t="shared" ref="F24:F31" si="7">E24/B24</f>
        <v>0.35513402475665401</v>
      </c>
      <c r="G24" s="8">
        <f t="shared" ref="G24:G31" si="8">E24/C24</f>
        <v>0.54965625299779364</v>
      </c>
      <c r="H24" s="8">
        <f t="shared" ref="H24:H31" si="9">E24/D24</f>
        <v>0.85011268819635299</v>
      </c>
    </row>
    <row r="25" spans="1:8" x14ac:dyDescent="0.25">
      <c r="A25" t="s">
        <v>113</v>
      </c>
      <c r="B25" s="8">
        <v>28849900</v>
      </c>
      <c r="C25" s="8">
        <v>12228100</v>
      </c>
      <c r="D25" s="8">
        <v>11415100</v>
      </c>
      <c r="E25">
        <v>9610585</v>
      </c>
      <c r="F25" s="8">
        <f t="shared" si="7"/>
        <v>0.33312368500410744</v>
      </c>
      <c r="G25" s="8">
        <f t="shared" si="8"/>
        <v>0.78594262395629733</v>
      </c>
      <c r="H25" s="8">
        <f t="shared" si="9"/>
        <v>0.84191859904862854</v>
      </c>
    </row>
    <row r="26" spans="1:8" x14ac:dyDescent="0.25">
      <c r="A26" t="s">
        <v>111</v>
      </c>
      <c r="B26" s="8">
        <v>36956000</v>
      </c>
      <c r="C26" s="8">
        <v>12618300</v>
      </c>
      <c r="D26" s="8">
        <v>10914900</v>
      </c>
      <c r="E26">
        <v>8080963</v>
      </c>
      <c r="F26" s="8">
        <f t="shared" si="7"/>
        <v>0.21866443879207706</v>
      </c>
      <c r="G26" s="8">
        <f t="shared" si="8"/>
        <v>0.64041614163556104</v>
      </c>
      <c r="H26" s="8">
        <f t="shared" si="9"/>
        <v>0.74036069959413275</v>
      </c>
    </row>
    <row r="27" spans="1:8" x14ac:dyDescent="0.25">
      <c r="A27" t="s">
        <v>112</v>
      </c>
      <c r="B27" s="8">
        <v>73620500</v>
      </c>
      <c r="C27" s="8">
        <v>30999100</v>
      </c>
      <c r="D27" s="8">
        <v>16790000</v>
      </c>
      <c r="E27">
        <v>12032580</v>
      </c>
      <c r="F27" s="8">
        <f t="shared" si="7"/>
        <v>0.16344061776271554</v>
      </c>
      <c r="G27" s="8">
        <f t="shared" si="8"/>
        <v>0.38815901106806328</v>
      </c>
      <c r="H27" s="8">
        <f t="shared" si="9"/>
        <v>0.71665157832042881</v>
      </c>
    </row>
    <row r="28" spans="1:8" x14ac:dyDescent="0.25">
      <c r="A28" t="s">
        <v>113</v>
      </c>
      <c r="B28" s="8">
        <v>43333900</v>
      </c>
      <c r="C28" s="8">
        <v>15746800</v>
      </c>
      <c r="D28" s="8">
        <v>10299900</v>
      </c>
      <c r="E28">
        <v>9610585</v>
      </c>
      <c r="F28" s="8">
        <f t="shared" si="7"/>
        <v>0.22177983057144637</v>
      </c>
      <c r="G28" s="8">
        <f t="shared" si="8"/>
        <v>0.61031987451418701</v>
      </c>
      <c r="H28" s="8">
        <f t="shared" si="9"/>
        <v>0.93307556384042567</v>
      </c>
    </row>
    <row r="29" spans="1:8" x14ac:dyDescent="0.25">
      <c r="A29" t="s">
        <v>111</v>
      </c>
      <c r="B29" s="8">
        <v>38190600</v>
      </c>
      <c r="C29" s="8">
        <v>12459000</v>
      </c>
      <c r="D29" s="8">
        <v>11344300</v>
      </c>
      <c r="E29">
        <v>8080963</v>
      </c>
      <c r="F29" s="8">
        <f t="shared" si="7"/>
        <v>0.21159560205914543</v>
      </c>
      <c r="G29" s="8">
        <f t="shared" si="8"/>
        <v>0.64860446263745086</v>
      </c>
      <c r="H29" s="8">
        <f t="shared" si="9"/>
        <v>0.71233685639484146</v>
      </c>
    </row>
    <row r="30" spans="1:8" x14ac:dyDescent="0.25">
      <c r="A30" t="s">
        <v>112</v>
      </c>
      <c r="B30" s="8">
        <v>61032200</v>
      </c>
      <c r="C30" s="8">
        <v>32578500</v>
      </c>
      <c r="D30" s="8">
        <v>15243900</v>
      </c>
      <c r="E30">
        <v>12032580</v>
      </c>
      <c r="F30" s="8">
        <f t="shared" si="7"/>
        <v>0.19715133978457272</v>
      </c>
      <c r="G30" s="8">
        <f t="shared" si="8"/>
        <v>0.36934112988627471</v>
      </c>
      <c r="H30" s="8">
        <f t="shared" si="9"/>
        <v>0.78933737429397988</v>
      </c>
    </row>
    <row r="31" spans="1:8" x14ac:dyDescent="0.25">
      <c r="A31" t="s">
        <v>113</v>
      </c>
      <c r="B31" s="8">
        <v>41846700</v>
      </c>
      <c r="C31" s="8">
        <v>16045700</v>
      </c>
      <c r="D31" s="8">
        <v>11044500</v>
      </c>
      <c r="E31">
        <v>9610585</v>
      </c>
      <c r="F31" s="8">
        <f t="shared" si="7"/>
        <v>0.22966171765037627</v>
      </c>
      <c r="G31" s="8">
        <f t="shared" si="8"/>
        <v>0.59895080925107658</v>
      </c>
      <c r="H31" s="8">
        <f t="shared" si="9"/>
        <v>0.87016931504368689</v>
      </c>
    </row>
    <row r="33" spans="2:8" x14ac:dyDescent="0.25">
      <c r="B33" s="8">
        <f>(B23-D23)/B23</f>
        <v>0.63865025132528463</v>
      </c>
      <c r="C33" s="8">
        <f>(C23-D23)/C23</f>
        <v>0.13382417906052127</v>
      </c>
      <c r="D33" s="8"/>
      <c r="G33" s="8">
        <f>(G23-F23)/F23</f>
        <v>1.3970566580335566</v>
      </c>
      <c r="H33" s="8">
        <f>(H23-F23)/F23</f>
        <v>1.7674019524507638</v>
      </c>
    </row>
    <row r="34" spans="2:8" x14ac:dyDescent="0.25">
      <c r="B34" s="8">
        <f t="shared" ref="B34:B41" si="10">(B24-D24)/B24</f>
        <v>0.58225064784043346</v>
      </c>
      <c r="C34" s="8">
        <f t="shared" ref="C34:C41" si="11">(C24-D24)/C24</f>
        <v>0.35343130313232318</v>
      </c>
      <c r="D34" s="8"/>
      <c r="G34" s="8">
        <f t="shared" ref="G34:G41" si="12">(G24-F24)/F24</f>
        <v>0.54774314675827174</v>
      </c>
      <c r="H34" s="8">
        <f t="shared" ref="H34:H41" si="13">(H24-F24)/F24</f>
        <v>1.3937798941649415</v>
      </c>
    </row>
    <row r="35" spans="2:8" x14ac:dyDescent="0.25">
      <c r="B35" s="8">
        <f t="shared" si="10"/>
        <v>0.60432791794772256</v>
      </c>
      <c r="C35" s="8">
        <f t="shared" si="11"/>
        <v>6.6486207996336311E-2</v>
      </c>
      <c r="D35" s="8"/>
      <c r="G35" s="8">
        <f t="shared" si="12"/>
        <v>1.3593117491679001</v>
      </c>
      <c r="H35" s="8">
        <f t="shared" si="13"/>
        <v>1.5273453583411449</v>
      </c>
    </row>
    <row r="36" spans="2:8" x14ac:dyDescent="0.25">
      <c r="B36" s="8">
        <f t="shared" si="10"/>
        <v>0.70465147743262257</v>
      </c>
      <c r="C36" s="8">
        <f t="shared" si="11"/>
        <v>0.13499441287653646</v>
      </c>
      <c r="D36" s="8"/>
      <c r="G36" s="8">
        <f t="shared" si="12"/>
        <v>1.9287621945903963</v>
      </c>
      <c r="H36" s="8">
        <f t="shared" si="13"/>
        <v>2.3858303786566983</v>
      </c>
    </row>
    <row r="37" spans="2:8" x14ac:dyDescent="0.25">
      <c r="B37" s="8">
        <f t="shared" si="10"/>
        <v>0.77193852255825479</v>
      </c>
      <c r="C37" s="8">
        <f t="shared" si="11"/>
        <v>0.45837137207209244</v>
      </c>
      <c r="D37" s="8"/>
      <c r="G37" s="8">
        <f t="shared" si="12"/>
        <v>1.3749237881099776</v>
      </c>
      <c r="H37" s="8">
        <f t="shared" si="13"/>
        <v>3.3847826086956521</v>
      </c>
    </row>
    <row r="38" spans="2:8" x14ac:dyDescent="0.25">
      <c r="B38" s="8">
        <f t="shared" si="10"/>
        <v>0.76231310821320031</v>
      </c>
      <c r="C38" s="8">
        <f t="shared" si="11"/>
        <v>0.34590519978662332</v>
      </c>
      <c r="D38" s="8"/>
      <c r="G38" s="8">
        <f t="shared" si="12"/>
        <v>1.7519178499758683</v>
      </c>
      <c r="H38" s="8">
        <f t="shared" si="13"/>
        <v>3.2072156040349911</v>
      </c>
    </row>
    <row r="39" spans="2:8" x14ac:dyDescent="0.25">
      <c r="B39" s="8">
        <f t="shared" si="10"/>
        <v>0.70295570114111849</v>
      </c>
      <c r="C39" s="8">
        <f t="shared" si="11"/>
        <v>8.9469459828236619E-2</v>
      </c>
      <c r="D39" s="8"/>
      <c r="G39" s="8">
        <f t="shared" si="12"/>
        <v>2.0653021911870941</v>
      </c>
      <c r="H39" s="8">
        <f t="shared" si="13"/>
        <v>2.3665012385074444</v>
      </c>
    </row>
    <row r="40" spans="2:8" x14ac:dyDescent="0.25">
      <c r="B40" s="8">
        <f t="shared" si="10"/>
        <v>0.75023184482945071</v>
      </c>
      <c r="C40" s="8">
        <f t="shared" si="11"/>
        <v>0.53208711266632902</v>
      </c>
      <c r="D40" s="8"/>
      <c r="G40" s="8">
        <f t="shared" si="12"/>
        <v>0.87338889144681331</v>
      </c>
      <c r="H40" s="8">
        <f t="shared" si="13"/>
        <v>3.0037129605940742</v>
      </c>
    </row>
    <row r="41" spans="2:8" x14ac:dyDescent="0.25">
      <c r="B41" s="8">
        <f t="shared" si="10"/>
        <v>0.73607237846711926</v>
      </c>
      <c r="C41" s="8">
        <f t="shared" si="11"/>
        <v>0.31168475043157978</v>
      </c>
      <c r="D41" s="8"/>
      <c r="G41" s="8">
        <f t="shared" si="12"/>
        <v>1.6079697364402923</v>
      </c>
      <c r="H41" s="8">
        <f t="shared" si="13"/>
        <v>2.788917560776857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T8" sqref="T8"/>
    </sheetView>
  </sheetViews>
  <sheetFormatPr defaultRowHeight="14.4" x14ac:dyDescent="0.25"/>
  <cols>
    <col min="21" max="21" width="9.44140625" bestFit="1" customWidth="1"/>
  </cols>
  <sheetData>
    <row r="1" spans="1:22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5" t="s">
        <v>84</v>
      </c>
      <c r="G1" s="9" t="s">
        <v>92</v>
      </c>
      <c r="H1" s="9" t="s">
        <v>26</v>
      </c>
      <c r="I1" s="9" t="s">
        <v>93</v>
      </c>
      <c r="J1" s="9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75</v>
      </c>
      <c r="R1" s="5" t="s">
        <v>76</v>
      </c>
      <c r="S1" s="5" t="s">
        <v>70</v>
      </c>
      <c r="T1" s="5" t="s">
        <v>87</v>
      </c>
      <c r="U1" s="5" t="s">
        <v>94</v>
      </c>
    </row>
    <row r="2" spans="1:22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612682</v>
      </c>
      <c r="H2">
        <v>112381</v>
      </c>
      <c r="I2">
        <v>12253631</v>
      </c>
      <c r="J2">
        <v>1882617</v>
      </c>
      <c r="K2">
        <f>M2/I2</f>
        <v>0.65947750507584246</v>
      </c>
      <c r="L2" s="4">
        <v>24820432</v>
      </c>
      <c r="M2">
        <v>8080994</v>
      </c>
      <c r="N2">
        <f>M2/L2</f>
        <v>0.32557829775082076</v>
      </c>
      <c r="O2">
        <v>886441</v>
      </c>
      <c r="P2">
        <f>O2/C2</f>
        <v>44322.05</v>
      </c>
      <c r="Q2">
        <f t="shared" ref="Q2:Q10" si="0">I2/1000/1000</f>
        <v>12.253630999999999</v>
      </c>
      <c r="R2">
        <f t="shared" ref="R2:R10" si="1">L2/1000/1000</f>
        <v>24.820432</v>
      </c>
      <c r="S2">
        <f>(R2-Q2)/R2</f>
        <v>0.50630871372424147</v>
      </c>
      <c r="T2">
        <f>F2*E2</f>
        <v>650000</v>
      </c>
      <c r="U2">
        <f>T2*C2</f>
        <v>13000000</v>
      </c>
    </row>
    <row r="3" spans="1:22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627375</v>
      </c>
      <c r="H3">
        <v>87752.5</v>
      </c>
      <c r="I3">
        <v>12547496</v>
      </c>
      <c r="J3">
        <v>2629343</v>
      </c>
      <c r="K3">
        <f t="shared" ref="K3:K10" si="2">M3/I3</f>
        <v>0.95896424274612246</v>
      </c>
      <c r="L3">
        <v>42548423</v>
      </c>
      <c r="M3">
        <v>12032600</v>
      </c>
      <c r="N3">
        <f t="shared" ref="N3:N10" si="3">M3/L3</f>
        <v>0.28279779017896856</v>
      </c>
      <c r="O3">
        <v>1467185</v>
      </c>
      <c r="P3">
        <f t="shared" ref="P3:P10" si="4">O3/C3</f>
        <v>73359.25</v>
      </c>
      <c r="Q3">
        <f t="shared" si="0"/>
        <v>12.547495999999999</v>
      </c>
      <c r="R3">
        <f t="shared" si="1"/>
        <v>42.548423</v>
      </c>
      <c r="S3">
        <f t="shared" ref="S3:S10" si="5">(R3-Q3)/R3</f>
        <v>0.70510079774284473</v>
      </c>
      <c r="T3">
        <f t="shared" ref="T3:T10" si="6">F3*E3</f>
        <v>1040000</v>
      </c>
      <c r="U3">
        <f t="shared" ref="U3:U10" si="7">T3*C3</f>
        <v>20800000</v>
      </c>
    </row>
    <row r="4" spans="1:22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910983</v>
      </c>
      <c r="H4">
        <v>235335</v>
      </c>
      <c r="I4">
        <v>18219656</v>
      </c>
      <c r="J4">
        <v>2816093</v>
      </c>
      <c r="K4">
        <f t="shared" si="2"/>
        <v>0.52748553540198562</v>
      </c>
      <c r="L4">
        <v>30216782</v>
      </c>
      <c r="M4">
        <v>9610605</v>
      </c>
      <c r="N4">
        <f t="shared" si="3"/>
        <v>0.31805521183559521</v>
      </c>
      <c r="O4">
        <v>1041956</v>
      </c>
      <c r="P4">
        <f t="shared" si="4"/>
        <v>52097.8</v>
      </c>
      <c r="Q4">
        <f t="shared" si="0"/>
        <v>18.219656000000001</v>
      </c>
      <c r="R4">
        <f t="shared" si="1"/>
        <v>30.216781999999998</v>
      </c>
      <c r="S4">
        <f t="shared" si="5"/>
        <v>0.39703519719604818</v>
      </c>
      <c r="T4">
        <f t="shared" si="6"/>
        <v>780000</v>
      </c>
      <c r="U4">
        <f t="shared" si="7"/>
        <v>15600000</v>
      </c>
    </row>
    <row r="5" spans="1:22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319909</v>
      </c>
      <c r="H5">
        <v>117135</v>
      </c>
      <c r="I5">
        <v>11516726</v>
      </c>
      <c r="J5">
        <v>1844849</v>
      </c>
      <c r="K5">
        <f t="shared" si="2"/>
        <v>0.70167459050428049</v>
      </c>
      <c r="L5" s="4">
        <v>24820432</v>
      </c>
      <c r="M5">
        <v>8080994</v>
      </c>
      <c r="N5">
        <f t="shared" si="3"/>
        <v>0.32557829775082076</v>
      </c>
      <c r="O5">
        <v>886441</v>
      </c>
      <c r="P5">
        <f t="shared" si="4"/>
        <v>24623.361111111109</v>
      </c>
      <c r="Q5">
        <f t="shared" si="0"/>
        <v>11.516726</v>
      </c>
      <c r="R5">
        <f t="shared" si="1"/>
        <v>24.820432</v>
      </c>
      <c r="S5">
        <f t="shared" si="5"/>
        <v>0.53599816473782569</v>
      </c>
      <c r="T5">
        <f t="shared" si="6"/>
        <v>390000</v>
      </c>
      <c r="U5">
        <f t="shared" si="7"/>
        <v>14040000</v>
      </c>
    </row>
    <row r="6" spans="1:22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482184</v>
      </c>
      <c r="H6">
        <v>209656</v>
      </c>
      <c r="I6">
        <v>17358614</v>
      </c>
      <c r="J6">
        <v>3280249</v>
      </c>
      <c r="K6">
        <f>M6/I6</f>
        <v>0.69317746220982845</v>
      </c>
      <c r="L6">
        <v>42548423</v>
      </c>
      <c r="M6">
        <v>12032600</v>
      </c>
      <c r="N6">
        <f t="shared" si="3"/>
        <v>0.28279779017896856</v>
      </c>
      <c r="O6">
        <v>1467185</v>
      </c>
      <c r="P6">
        <f t="shared" si="4"/>
        <v>40755.138888888891</v>
      </c>
      <c r="Q6">
        <f t="shared" si="0"/>
        <v>17.358614000000003</v>
      </c>
      <c r="R6">
        <f t="shared" si="1"/>
        <v>42.548423</v>
      </c>
      <c r="S6">
        <f t="shared" si="5"/>
        <v>0.59202685373321584</v>
      </c>
      <c r="T6">
        <f t="shared" si="6"/>
        <v>650000</v>
      </c>
      <c r="U6">
        <f t="shared" si="7"/>
        <v>23400000</v>
      </c>
    </row>
    <row r="7" spans="1:22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325298</v>
      </c>
      <c r="H7">
        <v>101417</v>
      </c>
      <c r="I7">
        <v>11710725</v>
      </c>
      <c r="J7">
        <v>2085049</v>
      </c>
      <c r="K7">
        <f t="shared" si="2"/>
        <v>0.82066695272922896</v>
      </c>
      <c r="L7">
        <v>30216782</v>
      </c>
      <c r="M7">
        <v>9610605</v>
      </c>
      <c r="N7">
        <f t="shared" si="3"/>
        <v>0.31805521183559521</v>
      </c>
      <c r="O7">
        <v>1041956</v>
      </c>
      <c r="P7">
        <f t="shared" si="4"/>
        <v>28943.222222222223</v>
      </c>
      <c r="Q7">
        <f t="shared" si="0"/>
        <v>11.710725</v>
      </c>
      <c r="R7">
        <f t="shared" si="1"/>
        <v>30.216781999999998</v>
      </c>
      <c r="S7">
        <f t="shared" si="5"/>
        <v>0.61244301262788337</v>
      </c>
      <c r="T7">
        <f t="shared" si="6"/>
        <v>390000</v>
      </c>
      <c r="U7">
        <f t="shared" si="7"/>
        <v>14040000</v>
      </c>
    </row>
    <row r="8" spans="1:22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307102</v>
      </c>
      <c r="H8">
        <v>133074</v>
      </c>
      <c r="I8">
        <v>11669866</v>
      </c>
      <c r="J8">
        <v>1914922</v>
      </c>
      <c r="K8">
        <f t="shared" si="2"/>
        <v>0.69246673440809003</v>
      </c>
      <c r="L8" s="4">
        <v>24820432</v>
      </c>
      <c r="M8">
        <v>8080994</v>
      </c>
      <c r="N8">
        <f t="shared" si="3"/>
        <v>0.32557829775082076</v>
      </c>
      <c r="O8">
        <v>886441</v>
      </c>
      <c r="P8">
        <f t="shared" si="4"/>
        <v>23327.394736842107</v>
      </c>
      <c r="Q8">
        <f t="shared" si="0"/>
        <v>11.669866000000001</v>
      </c>
      <c r="R8">
        <f t="shared" si="1"/>
        <v>24.820432</v>
      </c>
      <c r="S8">
        <f t="shared" si="5"/>
        <v>0.52982824795313799</v>
      </c>
      <c r="T8">
        <f t="shared" si="6"/>
        <v>390000</v>
      </c>
      <c r="U8">
        <f t="shared" si="7"/>
        <v>14820000</v>
      </c>
    </row>
    <row r="9" spans="1:22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384382</v>
      </c>
      <c r="H9">
        <v>185996</v>
      </c>
      <c r="I9">
        <v>14606501</v>
      </c>
      <c r="J9">
        <v>1923433</v>
      </c>
      <c r="K9">
        <f t="shared" si="2"/>
        <v>0.82378387541273579</v>
      </c>
      <c r="L9">
        <v>42548423</v>
      </c>
      <c r="M9">
        <v>12032600</v>
      </c>
      <c r="N9">
        <f t="shared" si="3"/>
        <v>0.28279779017896856</v>
      </c>
      <c r="O9">
        <v>1467185</v>
      </c>
      <c r="P9">
        <f t="shared" si="4"/>
        <v>38610.131578947367</v>
      </c>
      <c r="Q9">
        <f t="shared" si="0"/>
        <v>14.606501</v>
      </c>
      <c r="R9">
        <f t="shared" si="1"/>
        <v>42.548423</v>
      </c>
      <c r="S9">
        <f t="shared" si="5"/>
        <v>0.65670875745500601</v>
      </c>
      <c r="T9">
        <f t="shared" si="6"/>
        <v>520000</v>
      </c>
      <c r="U9">
        <f t="shared" si="7"/>
        <v>19760000</v>
      </c>
    </row>
    <row r="10" spans="1:22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318832</v>
      </c>
      <c r="H10">
        <v>116538</v>
      </c>
      <c r="I10">
        <v>12115610</v>
      </c>
      <c r="J10">
        <v>2234549</v>
      </c>
      <c r="K10">
        <f t="shared" si="2"/>
        <v>0.79324152890362098</v>
      </c>
      <c r="L10">
        <v>30216782</v>
      </c>
      <c r="M10">
        <v>9610605</v>
      </c>
      <c r="N10">
        <f t="shared" si="3"/>
        <v>0.31805521183559521</v>
      </c>
      <c r="O10">
        <v>1041956</v>
      </c>
      <c r="P10">
        <f t="shared" si="4"/>
        <v>27419.894736842107</v>
      </c>
      <c r="Q10">
        <f t="shared" si="0"/>
        <v>12.11561</v>
      </c>
      <c r="R10">
        <f t="shared" si="1"/>
        <v>30.216781999999998</v>
      </c>
      <c r="S10">
        <f t="shared" si="5"/>
        <v>0.59904367050071705</v>
      </c>
      <c r="T10">
        <f t="shared" si="6"/>
        <v>390000</v>
      </c>
      <c r="U10">
        <f t="shared" si="7"/>
        <v>14820000</v>
      </c>
    </row>
    <row r="14" spans="1:22" x14ac:dyDescent="0.25">
      <c r="A14" s="4"/>
      <c r="B14" s="5"/>
      <c r="L14" s="4"/>
    </row>
    <row r="15" spans="1:22" x14ac:dyDescent="0.25">
      <c r="A15" s="4"/>
      <c r="B15" s="5"/>
      <c r="G15" s="8"/>
      <c r="H15" s="8"/>
      <c r="V15" s="4"/>
    </row>
    <row r="16" spans="1:22" x14ac:dyDescent="0.25">
      <c r="A16" s="4"/>
      <c r="B16" s="5"/>
    </row>
    <row r="17" spans="1:22" x14ac:dyDescent="0.25">
      <c r="A17" s="4"/>
      <c r="B17" s="5"/>
      <c r="L17" s="4"/>
    </row>
    <row r="18" spans="1:22" x14ac:dyDescent="0.25">
      <c r="A18" s="4"/>
      <c r="B18" s="5"/>
    </row>
    <row r="19" spans="1:22" x14ac:dyDescent="0.25">
      <c r="A19" s="4"/>
      <c r="B19" s="5"/>
    </row>
    <row r="20" spans="1:22" x14ac:dyDescent="0.25">
      <c r="A20" s="4"/>
      <c r="B20" s="5"/>
      <c r="L20" s="4"/>
    </row>
    <row r="21" spans="1:22" x14ac:dyDescent="0.25">
      <c r="A21" s="4"/>
      <c r="B21" s="5"/>
      <c r="V21" s="4"/>
    </row>
    <row r="22" spans="1:22" x14ac:dyDescent="0.25">
      <c r="A22" s="4"/>
      <c r="B22" s="5"/>
    </row>
    <row r="24" spans="1:22" x14ac:dyDescent="0.25">
      <c r="A24" s="10" t="s">
        <v>123</v>
      </c>
    </row>
    <row r="26" spans="1:22" x14ac:dyDescent="0.25">
      <c r="A26" s="10" t="s">
        <v>71</v>
      </c>
      <c r="B26" s="10" t="s">
        <v>122</v>
      </c>
      <c r="C2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B19" sqref="B19"/>
    </sheetView>
  </sheetViews>
  <sheetFormatPr defaultRowHeight="14.4" x14ac:dyDescent="0.25"/>
  <sheetData>
    <row r="1" spans="1:22" x14ac:dyDescent="0.25">
      <c r="A1" t="s">
        <v>71</v>
      </c>
      <c r="B1" s="4" t="s">
        <v>126</v>
      </c>
      <c r="D1" s="4" t="s">
        <v>78</v>
      </c>
      <c r="E1" s="7" t="s">
        <v>127</v>
      </c>
      <c r="F1" s="7"/>
      <c r="G1" s="7"/>
      <c r="H1" s="11" t="s">
        <v>128</v>
      </c>
      <c r="I1" s="11"/>
      <c r="J1" s="11"/>
      <c r="K1" s="11"/>
      <c r="L1" s="12"/>
      <c r="N1" s="4" t="s">
        <v>129</v>
      </c>
    </row>
    <row r="2" spans="1:22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52</v>
      </c>
      <c r="G2" s="5" t="s">
        <v>84</v>
      </c>
      <c r="H2" s="5" t="s">
        <v>55</v>
      </c>
      <c r="I2" s="1" t="s">
        <v>26</v>
      </c>
      <c r="J2" s="5" t="s">
        <v>56</v>
      </c>
      <c r="K2" s="1" t="s">
        <v>28</v>
      </c>
      <c r="L2" s="5" t="s">
        <v>59</v>
      </c>
      <c r="M2" s="5" t="s">
        <v>68</v>
      </c>
      <c r="N2" s="5" t="s">
        <v>58</v>
      </c>
      <c r="O2" s="5" t="s">
        <v>60</v>
      </c>
      <c r="P2" s="4" t="s">
        <v>43</v>
      </c>
      <c r="Q2" s="5" t="s">
        <v>63</v>
      </c>
      <c r="R2" s="5" t="s">
        <v>75</v>
      </c>
      <c r="S2" s="5" t="s">
        <v>76</v>
      </c>
      <c r="T2" s="5" t="s">
        <v>70</v>
      </c>
      <c r="U2" s="5" t="s">
        <v>85</v>
      </c>
      <c r="V2" s="5" t="s">
        <v>86</v>
      </c>
    </row>
    <row r="3" spans="1:22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13</v>
      </c>
      <c r="G3">
        <v>50000</v>
      </c>
      <c r="H3">
        <v>358302</v>
      </c>
      <c r="I3">
        <v>112927</v>
      </c>
      <c r="J3">
        <v>7166046</v>
      </c>
      <c r="K3">
        <v>1882617</v>
      </c>
      <c r="L3">
        <f t="shared" ref="L3:L11" si="0">N3/J3</f>
        <v>1.1276738943623861</v>
      </c>
      <c r="M3" s="4">
        <v>24820432</v>
      </c>
      <c r="N3">
        <v>8080963</v>
      </c>
      <c r="O3">
        <f>N3/M3</f>
        <v>0.32557704877981175</v>
      </c>
      <c r="P3">
        <v>886441</v>
      </c>
      <c r="Q3">
        <f t="shared" ref="Q3:Q11" si="1">P3/C3</f>
        <v>44322.05</v>
      </c>
      <c r="R3">
        <f t="shared" ref="R3:R11" si="2">J3/1000/1000</f>
        <v>7.1660460000000006</v>
      </c>
      <c r="S3">
        <f t="shared" ref="S3:S11" si="3">M3/1000/1000</f>
        <v>24.820432</v>
      </c>
      <c r="T3">
        <f>(S3-R3)/S3</f>
        <v>0.71128439666158905</v>
      </c>
      <c r="U3">
        <v>498631</v>
      </c>
      <c r="V3">
        <f t="shared" ref="V3:V11" si="4">U3*C3</f>
        <v>9972620</v>
      </c>
    </row>
    <row r="4" spans="1:22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13</v>
      </c>
      <c r="G4">
        <v>80000</v>
      </c>
      <c r="H4">
        <v>513073</v>
      </c>
      <c r="I4">
        <v>196392</v>
      </c>
      <c r="J4">
        <v>10261457</v>
      </c>
      <c r="K4">
        <v>3410175</v>
      </c>
      <c r="L4">
        <f t="shared" si="0"/>
        <v>1.1725995635902386</v>
      </c>
      <c r="M4">
        <v>42548423</v>
      </c>
      <c r="N4">
        <v>12032580</v>
      </c>
      <c r="O4">
        <f t="shared" ref="O4:O11" si="6">N4/M4</f>
        <v>0.28279732012629472</v>
      </c>
      <c r="P4">
        <v>1467185</v>
      </c>
      <c r="Q4">
        <f t="shared" si="1"/>
        <v>73359.25</v>
      </c>
      <c r="R4">
        <f t="shared" si="2"/>
        <v>10.261457</v>
      </c>
      <c r="S4">
        <f t="shared" si="3"/>
        <v>42.548423</v>
      </c>
      <c r="T4">
        <f t="shared" ref="T4:T11" si="7">(S4-R4)/S4</f>
        <v>0.75882873496862624</v>
      </c>
      <c r="U4">
        <v>789235</v>
      </c>
      <c r="V4">
        <f t="shared" si="4"/>
        <v>15784700</v>
      </c>
    </row>
    <row r="5" spans="1:22" x14ac:dyDescent="0.2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13</v>
      </c>
      <c r="G5">
        <v>60000</v>
      </c>
      <c r="H5">
        <v>440637</v>
      </c>
      <c r="I5">
        <v>138818</v>
      </c>
      <c r="J5">
        <v>8812731</v>
      </c>
      <c r="K5">
        <v>2657882</v>
      </c>
      <c r="L5">
        <f t="shared" si="0"/>
        <v>1.0905342509603437</v>
      </c>
      <c r="M5">
        <v>30216782</v>
      </c>
      <c r="N5">
        <v>9610585</v>
      </c>
      <c r="O5">
        <f t="shared" si="6"/>
        <v>0.31805454995174537</v>
      </c>
      <c r="P5">
        <v>1041956</v>
      </c>
      <c r="Q5">
        <f t="shared" si="1"/>
        <v>52097.8</v>
      </c>
      <c r="R5">
        <f t="shared" si="2"/>
        <v>8.8127309999999994</v>
      </c>
      <c r="S5">
        <f t="shared" si="3"/>
        <v>30.216781999999998</v>
      </c>
      <c r="T5">
        <f t="shared" si="7"/>
        <v>0.70834978390485126</v>
      </c>
      <c r="U5">
        <v>568339</v>
      </c>
      <c r="V5">
        <f t="shared" si="4"/>
        <v>11366780</v>
      </c>
    </row>
    <row r="6" spans="1:22" x14ac:dyDescent="0.2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13</v>
      </c>
      <c r="G6">
        <v>30000</v>
      </c>
      <c r="H6">
        <v>195270</v>
      </c>
      <c r="I6">
        <v>86347.9</v>
      </c>
      <c r="J6">
        <v>7029717</v>
      </c>
      <c r="K6">
        <v>1844849</v>
      </c>
      <c r="L6">
        <f t="shared" si="0"/>
        <v>1.1495431466160018</v>
      </c>
      <c r="M6">
        <v>24820348</v>
      </c>
      <c r="N6">
        <v>8080963</v>
      </c>
      <c r="O6">
        <f t="shared" si="6"/>
        <v>0.32557815063672757</v>
      </c>
      <c r="P6">
        <v>886441</v>
      </c>
      <c r="Q6">
        <f t="shared" si="1"/>
        <v>24623.361111111109</v>
      </c>
      <c r="R6">
        <f t="shared" si="2"/>
        <v>7.0297169999999998</v>
      </c>
      <c r="S6">
        <f t="shared" si="3"/>
        <v>24.820348000000003</v>
      </c>
      <c r="T6">
        <f t="shared" si="7"/>
        <v>0.71677605003765466</v>
      </c>
      <c r="U6">
        <v>302753</v>
      </c>
      <c r="V6">
        <f t="shared" si="4"/>
        <v>10899108</v>
      </c>
    </row>
    <row r="7" spans="1:22" x14ac:dyDescent="0.2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13</v>
      </c>
      <c r="G7">
        <v>50000</v>
      </c>
      <c r="H7">
        <v>268317</v>
      </c>
      <c r="I7">
        <v>143556</v>
      </c>
      <c r="J7">
        <v>9659399</v>
      </c>
      <c r="K7">
        <v>3280249</v>
      </c>
      <c r="L7">
        <f t="shared" si="0"/>
        <v>1.2456861964186385</v>
      </c>
      <c r="M7">
        <v>42548423</v>
      </c>
      <c r="N7">
        <v>12032580</v>
      </c>
      <c r="O7">
        <f t="shared" si="6"/>
        <v>0.28279732012629472</v>
      </c>
      <c r="P7">
        <v>1467185</v>
      </c>
      <c r="Q7">
        <f t="shared" si="1"/>
        <v>40755.138888888891</v>
      </c>
      <c r="R7">
        <f t="shared" si="2"/>
        <v>9.6593989999999987</v>
      </c>
      <c r="S7">
        <f t="shared" si="3"/>
        <v>42.548423</v>
      </c>
      <c r="T7">
        <f t="shared" si="7"/>
        <v>0.77297868360479538</v>
      </c>
      <c r="U7">
        <v>516086</v>
      </c>
      <c r="V7">
        <f t="shared" si="4"/>
        <v>18579096</v>
      </c>
    </row>
    <row r="8" spans="1:22" x14ac:dyDescent="0.2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13</v>
      </c>
      <c r="G8">
        <v>30000</v>
      </c>
      <c r="H8">
        <v>206469</v>
      </c>
      <c r="I8">
        <v>76732</v>
      </c>
      <c r="J8">
        <v>7432872</v>
      </c>
      <c r="K8">
        <v>2085049</v>
      </c>
      <c r="L8">
        <f t="shared" si="0"/>
        <v>1.2929840578446663</v>
      </c>
      <c r="M8">
        <v>30216782</v>
      </c>
      <c r="N8">
        <v>9610585</v>
      </c>
      <c r="O8">
        <f t="shared" si="6"/>
        <v>0.31805454995174537</v>
      </c>
      <c r="P8">
        <v>1041956</v>
      </c>
      <c r="Q8">
        <f t="shared" si="1"/>
        <v>28943.222222222223</v>
      </c>
      <c r="R8">
        <f t="shared" si="2"/>
        <v>7.4328720000000006</v>
      </c>
      <c r="S8">
        <f t="shared" si="3"/>
        <v>30.216781999999998</v>
      </c>
      <c r="T8">
        <f t="shared" si="7"/>
        <v>0.75401510326281596</v>
      </c>
      <c r="U8">
        <v>281807</v>
      </c>
      <c r="V8">
        <f t="shared" si="4"/>
        <v>10145052</v>
      </c>
    </row>
    <row r="9" spans="1:22" x14ac:dyDescent="0.2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13</v>
      </c>
      <c r="G9">
        <v>30000</v>
      </c>
      <c r="H9">
        <v>191157</v>
      </c>
      <c r="I9">
        <v>94340.3</v>
      </c>
      <c r="J9">
        <v>7263959</v>
      </c>
      <c r="K9">
        <v>1914922</v>
      </c>
      <c r="L9">
        <f t="shared" si="0"/>
        <v>1.1124736524531595</v>
      </c>
      <c r="M9" s="4">
        <v>24820432</v>
      </c>
      <c r="N9">
        <v>8080963</v>
      </c>
      <c r="O9">
        <f t="shared" si="6"/>
        <v>0.32557704877981175</v>
      </c>
      <c r="P9">
        <v>886441</v>
      </c>
      <c r="Q9">
        <f t="shared" si="1"/>
        <v>23327.394736842107</v>
      </c>
      <c r="R9">
        <f t="shared" si="2"/>
        <v>7.2639589999999998</v>
      </c>
      <c r="S9">
        <f t="shared" si="3"/>
        <v>24.820432</v>
      </c>
      <c r="T9">
        <f t="shared" si="7"/>
        <v>0.70733954187421078</v>
      </c>
      <c r="U9">
        <v>299427</v>
      </c>
      <c r="V9">
        <f t="shared" si="4"/>
        <v>11378226</v>
      </c>
    </row>
    <row r="10" spans="1:22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13</v>
      </c>
      <c r="G10">
        <v>40000</v>
      </c>
      <c r="H10">
        <v>209910</v>
      </c>
      <c r="I10">
        <v>117084</v>
      </c>
      <c r="J10">
        <v>7976564</v>
      </c>
      <c r="K10">
        <v>1923433</v>
      </c>
      <c r="L10">
        <f t="shared" si="0"/>
        <v>1.5084916262190087</v>
      </c>
      <c r="M10">
        <v>42548423</v>
      </c>
      <c r="N10">
        <v>12032580</v>
      </c>
      <c r="O10">
        <f t="shared" si="6"/>
        <v>0.28279732012629472</v>
      </c>
      <c r="P10">
        <v>1467185</v>
      </c>
      <c r="Q10">
        <f t="shared" si="1"/>
        <v>38610.131578947367</v>
      </c>
      <c r="R10">
        <f t="shared" si="2"/>
        <v>7.9765640000000007</v>
      </c>
      <c r="S10">
        <f t="shared" si="3"/>
        <v>42.548423</v>
      </c>
      <c r="T10">
        <f t="shared" si="7"/>
        <v>0.81252973817619512</v>
      </c>
      <c r="U10">
        <v>394858</v>
      </c>
      <c r="V10">
        <f t="shared" si="4"/>
        <v>15004604</v>
      </c>
    </row>
    <row r="11" spans="1:22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13</v>
      </c>
      <c r="G11">
        <v>30000</v>
      </c>
      <c r="H11">
        <v>200460</v>
      </c>
      <c r="I11">
        <v>90927.2</v>
      </c>
      <c r="J11">
        <v>7617470</v>
      </c>
      <c r="K11">
        <v>2234549</v>
      </c>
      <c r="L11">
        <f t="shared" si="0"/>
        <v>1.2616505217611622</v>
      </c>
      <c r="M11">
        <v>30216782</v>
      </c>
      <c r="N11">
        <v>9610585</v>
      </c>
      <c r="O11">
        <f t="shared" si="6"/>
        <v>0.31805454995174537</v>
      </c>
      <c r="P11">
        <v>1041956</v>
      </c>
      <c r="Q11">
        <f t="shared" si="1"/>
        <v>27419.894736842107</v>
      </c>
      <c r="R11">
        <f t="shared" si="2"/>
        <v>7.61747</v>
      </c>
      <c r="S11">
        <f t="shared" si="3"/>
        <v>30.216781999999998</v>
      </c>
      <c r="T11">
        <f t="shared" si="7"/>
        <v>0.74790598151715826</v>
      </c>
      <c r="U11">
        <v>291322</v>
      </c>
      <c r="V11">
        <f t="shared" si="4"/>
        <v>11070236</v>
      </c>
    </row>
    <row r="19" spans="1:1" x14ac:dyDescent="0.25">
      <c r="A19" s="4" t="s">
        <v>125</v>
      </c>
    </row>
  </sheetData>
  <mergeCells count="1"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3" sqref="B13"/>
    </sheetView>
  </sheetViews>
  <sheetFormatPr defaultColWidth="9" defaultRowHeight="14.4" x14ac:dyDescent="0.25"/>
  <cols>
    <col min="2" max="2" width="11.77734375" customWidth="1"/>
    <col min="3" max="3" width="13" customWidth="1"/>
    <col min="4" max="4" width="13.44140625" customWidth="1"/>
  </cols>
  <sheetData>
    <row r="1" spans="1:6" x14ac:dyDescent="0.25">
      <c r="A1" t="s">
        <v>8</v>
      </c>
      <c r="B1" t="s">
        <v>9</v>
      </c>
    </row>
    <row r="2" spans="1:6" x14ac:dyDescent="0.25">
      <c r="A2" t="s">
        <v>10</v>
      </c>
      <c r="B2" t="s">
        <v>11</v>
      </c>
    </row>
    <row r="3" spans="1:6" x14ac:dyDescent="0.25">
      <c r="A3" t="s">
        <v>12</v>
      </c>
      <c r="B3">
        <v>23331556</v>
      </c>
      <c r="C3" t="s">
        <v>13</v>
      </c>
      <c r="D3">
        <v>28</v>
      </c>
    </row>
    <row r="4" spans="1:6" x14ac:dyDescent="0.25">
      <c r="A4" t="s">
        <v>14</v>
      </c>
      <c r="B4">
        <v>904123</v>
      </c>
      <c r="C4" t="s">
        <v>15</v>
      </c>
      <c r="D4">
        <v>8224748</v>
      </c>
    </row>
    <row r="5" spans="1:6" ht="43.2" x14ac:dyDescent="0.25">
      <c r="A5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</row>
    <row r="6" spans="1:6" x14ac:dyDescent="0.25">
      <c r="A6">
        <v>100</v>
      </c>
      <c r="B6">
        <v>28</v>
      </c>
      <c r="C6">
        <v>16</v>
      </c>
      <c r="D6">
        <f>910000/A6+1</f>
        <v>9101</v>
      </c>
      <c r="E6" s="2">
        <v>0.57520000000000004</v>
      </c>
      <c r="F6">
        <v>3846918</v>
      </c>
    </row>
    <row r="7" spans="1:6" x14ac:dyDescent="0.25">
      <c r="A7">
        <v>500</v>
      </c>
      <c r="B7">
        <v>28</v>
      </c>
      <c r="C7">
        <v>16</v>
      </c>
      <c r="D7">
        <f>910000/500+1</f>
        <v>1821</v>
      </c>
      <c r="E7" s="2">
        <v>0.57550000000000001</v>
      </c>
      <c r="F7" s="1">
        <v>2841214</v>
      </c>
    </row>
    <row r="8" spans="1:6" x14ac:dyDescent="0.25">
      <c r="A8">
        <v>500</v>
      </c>
      <c r="B8">
        <v>28</v>
      </c>
      <c r="C8">
        <v>16</v>
      </c>
      <c r="D8" t="s">
        <v>16</v>
      </c>
      <c r="E8" t="s">
        <v>17</v>
      </c>
    </row>
    <row r="9" spans="1:6" x14ac:dyDescent="0.25">
      <c r="A9">
        <v>100</v>
      </c>
      <c r="B9">
        <v>28</v>
      </c>
      <c r="C9">
        <v>16</v>
      </c>
      <c r="D9" t="s">
        <v>16</v>
      </c>
      <c r="E9" s="2">
        <v>0.63859999999999995</v>
      </c>
      <c r="F9">
        <v>2320614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5" sqref="C25"/>
    </sheetView>
  </sheetViews>
  <sheetFormatPr defaultColWidth="9" defaultRowHeight="14.4" x14ac:dyDescent="0.25"/>
  <cols>
    <col min="1" max="1" width="14.77734375" customWidth="1"/>
    <col min="2" max="2" width="12.6640625" customWidth="1"/>
    <col min="3" max="3" width="21.77734375" customWidth="1"/>
    <col min="4" max="4" width="13.33203125" customWidth="1"/>
    <col min="6" max="6" width="10.44140625" customWidth="1"/>
    <col min="7" max="7" width="10.33203125" customWidth="1"/>
    <col min="8" max="8" width="12.33203125" customWidth="1"/>
    <col min="9" max="9" width="13.88671875" customWidth="1"/>
  </cols>
  <sheetData>
    <row r="1" spans="1:9" x14ac:dyDescent="0.25">
      <c r="A1" t="s">
        <v>8</v>
      </c>
      <c r="B1" t="s">
        <v>18</v>
      </c>
    </row>
    <row r="2" spans="1:9" x14ac:dyDescent="0.25">
      <c r="A2" t="s">
        <v>10</v>
      </c>
      <c r="B2" t="s">
        <v>11</v>
      </c>
    </row>
    <row r="3" spans="1:9" x14ac:dyDescent="0.25">
      <c r="A3" t="s">
        <v>12</v>
      </c>
      <c r="C3" t="s">
        <v>13</v>
      </c>
      <c r="D3">
        <v>28</v>
      </c>
    </row>
    <row r="4" spans="1:9" x14ac:dyDescent="0.25">
      <c r="A4" t="s">
        <v>14</v>
      </c>
      <c r="B4">
        <v>886444</v>
      </c>
      <c r="C4" t="s">
        <v>15</v>
      </c>
      <c r="D4">
        <v>8080994</v>
      </c>
    </row>
    <row r="5" spans="1:9" x14ac:dyDescent="0.25">
      <c r="A5" t="s">
        <v>19</v>
      </c>
      <c r="B5" t="s">
        <v>20</v>
      </c>
      <c r="C5" t="s">
        <v>21</v>
      </c>
      <c r="D5">
        <v>0.32557829775081998</v>
      </c>
    </row>
    <row r="6" spans="1:9" x14ac:dyDescent="0.25">
      <c r="A6" t="s">
        <v>8</v>
      </c>
      <c r="B6" t="s">
        <v>22</v>
      </c>
      <c r="C6" t="s">
        <v>23</v>
      </c>
      <c r="D6" t="s">
        <v>24</v>
      </c>
    </row>
    <row r="7" spans="1:9" ht="43.2" x14ac:dyDescent="0.25">
      <c r="A7" t="s">
        <v>2</v>
      </c>
      <c r="B7" s="1" t="s">
        <v>3</v>
      </c>
      <c r="C7" s="1" t="s">
        <v>4</v>
      </c>
      <c r="D7" s="1" t="s">
        <v>5</v>
      </c>
      <c r="E7" s="1" t="s">
        <v>25</v>
      </c>
      <c r="F7" s="1" t="s">
        <v>26</v>
      </c>
      <c r="G7" s="1" t="s">
        <v>27</v>
      </c>
      <c r="H7" s="1" t="s">
        <v>28</v>
      </c>
      <c r="I7" s="1" t="s">
        <v>21</v>
      </c>
    </row>
    <row r="8" spans="1:9" x14ac:dyDescent="0.25">
      <c r="A8">
        <v>20</v>
      </c>
      <c r="B8">
        <v>28</v>
      </c>
      <c r="C8">
        <v>16</v>
      </c>
      <c r="D8">
        <v>70000</v>
      </c>
      <c r="E8" t="s">
        <v>29</v>
      </c>
      <c r="F8" t="s">
        <v>30</v>
      </c>
      <c r="G8">
        <v>17463424</v>
      </c>
      <c r="H8">
        <v>860585</v>
      </c>
      <c r="I8">
        <v>0.46273823506776202</v>
      </c>
    </row>
    <row r="9" spans="1:9" x14ac:dyDescent="0.25">
      <c r="C9">
        <v>10</v>
      </c>
      <c r="E9" t="s">
        <v>31</v>
      </c>
      <c r="F9" t="s">
        <v>32</v>
      </c>
      <c r="G9" t="s">
        <v>33</v>
      </c>
      <c r="H9">
        <v>8710661</v>
      </c>
      <c r="I9">
        <v>0.63197493682983097</v>
      </c>
    </row>
    <row r="10" spans="1:9" x14ac:dyDescent="0.25">
      <c r="C10">
        <v>13</v>
      </c>
      <c r="E10" t="s">
        <v>34</v>
      </c>
      <c r="F10" t="s">
        <v>35</v>
      </c>
      <c r="G10" t="s">
        <v>36</v>
      </c>
      <c r="H10">
        <v>2162884</v>
      </c>
      <c r="I10">
        <v>0.54017678988089801</v>
      </c>
    </row>
    <row r="11" spans="1:9" x14ac:dyDescent="0.25">
      <c r="D11">
        <v>50000</v>
      </c>
      <c r="E11" t="s">
        <v>37</v>
      </c>
      <c r="F11" t="s">
        <v>38</v>
      </c>
      <c r="G11" t="s">
        <v>39</v>
      </c>
      <c r="H11">
        <v>4153648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4" sqref="C4"/>
    </sheetView>
  </sheetViews>
  <sheetFormatPr defaultColWidth="9" defaultRowHeight="14.4" x14ac:dyDescent="0.25"/>
  <cols>
    <col min="1" max="1" width="30.77734375" customWidth="1"/>
    <col min="2" max="2" width="11" customWidth="1"/>
    <col min="3" max="3" width="17.44140625" customWidth="1"/>
    <col min="4" max="4" width="11.109375" customWidth="1"/>
    <col min="5" max="5" width="10.88671875" customWidth="1"/>
  </cols>
  <sheetData>
    <row r="1" spans="1:6" x14ac:dyDescent="0.25">
      <c r="A1" s="4" t="s">
        <v>42</v>
      </c>
      <c r="B1" t="s">
        <v>41</v>
      </c>
      <c r="C1" s="4" t="s">
        <v>47</v>
      </c>
      <c r="D1" s="4" t="s">
        <v>43</v>
      </c>
      <c r="E1" s="4" t="s">
        <v>46</v>
      </c>
      <c r="F1" s="4"/>
    </row>
    <row r="2" spans="1:6" ht="27" customHeight="1" x14ac:dyDescent="0.25">
      <c r="A2" s="5" t="s">
        <v>40</v>
      </c>
      <c r="B2">
        <v>28</v>
      </c>
      <c r="C2">
        <v>8080994</v>
      </c>
      <c r="D2">
        <v>886444</v>
      </c>
      <c r="E2" s="4">
        <v>24820432</v>
      </c>
    </row>
    <row r="3" spans="1:6" ht="27" customHeight="1" x14ac:dyDescent="0.25">
      <c r="A3" s="5" t="s">
        <v>44</v>
      </c>
      <c r="B3">
        <v>29</v>
      </c>
      <c r="C3">
        <v>12032600</v>
      </c>
      <c r="D3">
        <v>1467187</v>
      </c>
      <c r="E3">
        <v>42548423</v>
      </c>
    </row>
    <row r="4" spans="1:6" ht="28.8" x14ac:dyDescent="0.25">
      <c r="A4" s="5" t="s">
        <v>45</v>
      </c>
      <c r="B4">
        <v>29</v>
      </c>
      <c r="C4">
        <v>9610605</v>
      </c>
      <c r="D4">
        <v>1041958</v>
      </c>
      <c r="E4">
        <v>30216782</v>
      </c>
    </row>
  </sheetData>
  <phoneticPr fontId="1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D12" sqref="D12"/>
    </sheetView>
  </sheetViews>
  <sheetFormatPr defaultRowHeight="14.4" x14ac:dyDescent="0.25"/>
  <cols>
    <col min="2" max="2" width="29.77734375" customWidth="1"/>
    <col min="3" max="3" width="10.109375" customWidth="1"/>
    <col min="4" max="5" width="9.88671875" customWidth="1"/>
    <col min="6" max="6" width="11" customWidth="1"/>
    <col min="7" max="8" width="10.109375" customWidth="1"/>
    <col min="9" max="9" width="9.6640625" customWidth="1"/>
    <col min="10" max="10" width="10.88671875" customWidth="1"/>
    <col min="11" max="11" width="10.77734375" customWidth="1"/>
    <col min="13" max="13" width="9.77734375" customWidth="1"/>
    <col min="14" max="14" width="10.77734375" customWidth="1"/>
    <col min="16" max="16" width="10" customWidth="1"/>
  </cols>
  <sheetData>
    <row r="1" spans="1:16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1" t="s">
        <v>53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6" t="s">
        <v>57</v>
      </c>
      <c r="M1" s="5" t="s">
        <v>58</v>
      </c>
      <c r="N1" s="5" t="s">
        <v>60</v>
      </c>
      <c r="O1" s="4" t="s">
        <v>43</v>
      </c>
      <c r="P1" s="5" t="s">
        <v>63</v>
      </c>
    </row>
    <row r="2" spans="1:16" ht="31.5" customHeight="1" x14ac:dyDescent="0.25">
      <c r="A2" s="4" t="s">
        <v>54</v>
      </c>
      <c r="B2" s="5" t="s">
        <v>40</v>
      </c>
      <c r="C2">
        <v>20</v>
      </c>
      <c r="D2">
        <v>28</v>
      </c>
      <c r="E2">
        <v>13</v>
      </c>
      <c r="F2">
        <v>50000</v>
      </c>
      <c r="G2">
        <v>517898</v>
      </c>
      <c r="H2">
        <v>167621</v>
      </c>
      <c r="I2">
        <v>10357958</v>
      </c>
      <c r="J2">
        <v>3796723</v>
      </c>
      <c r="K2">
        <f>M2/I2</f>
        <v>0.78017250118218284</v>
      </c>
      <c r="L2" s="4">
        <v>24820432</v>
      </c>
      <c r="M2">
        <v>8080994</v>
      </c>
      <c r="N2">
        <f>M2/L2</f>
        <v>0.32557829775082076</v>
      </c>
      <c r="O2">
        <v>886444</v>
      </c>
      <c r="P2">
        <f>O2/C2</f>
        <v>44322.2</v>
      </c>
    </row>
    <row r="3" spans="1:16" ht="27.75" customHeight="1" x14ac:dyDescent="0.25">
      <c r="A3" s="4" t="s">
        <v>54</v>
      </c>
      <c r="B3" s="5" t="s">
        <v>44</v>
      </c>
      <c r="C3">
        <v>20</v>
      </c>
      <c r="D3">
        <v>29</v>
      </c>
      <c r="E3">
        <v>13</v>
      </c>
      <c r="F3">
        <v>80000</v>
      </c>
      <c r="G3">
        <v>761604</v>
      </c>
      <c r="H3">
        <v>314285</v>
      </c>
      <c r="I3">
        <v>15232087</v>
      </c>
      <c r="J3">
        <v>4689683</v>
      </c>
      <c r="K3">
        <f t="shared" ref="K3:K10" si="0">M3/I3</f>
        <v>0.78995084521247816</v>
      </c>
      <c r="L3">
        <v>42548423</v>
      </c>
      <c r="M3">
        <v>12032600</v>
      </c>
      <c r="N3">
        <f t="shared" ref="N3:N10" si="1">M3/L3</f>
        <v>0.28279779017896856</v>
      </c>
      <c r="O3">
        <v>1467187</v>
      </c>
      <c r="P3">
        <f t="shared" ref="P3:P10" si="2">O3/C3</f>
        <v>73359.350000000006</v>
      </c>
    </row>
    <row r="4" spans="1:16" ht="37.5" customHeight="1" x14ac:dyDescent="0.25">
      <c r="A4" s="4" t="s">
        <v>54</v>
      </c>
      <c r="B4" s="5" t="s">
        <v>45</v>
      </c>
      <c r="C4">
        <v>20</v>
      </c>
      <c r="D4">
        <v>29</v>
      </c>
      <c r="E4">
        <v>13</v>
      </c>
      <c r="F4">
        <v>60000</v>
      </c>
      <c r="G4">
        <v>632983</v>
      </c>
      <c r="H4">
        <v>206841</v>
      </c>
      <c r="I4">
        <v>12659660</v>
      </c>
      <c r="J4">
        <v>4128978</v>
      </c>
      <c r="K4">
        <f t="shared" si="0"/>
        <v>0.75915190455351877</v>
      </c>
      <c r="L4">
        <v>30216782</v>
      </c>
      <c r="M4">
        <v>9610605</v>
      </c>
      <c r="N4">
        <f t="shared" si="1"/>
        <v>0.31805521183559521</v>
      </c>
      <c r="O4">
        <v>1041958</v>
      </c>
      <c r="P4">
        <f t="shared" si="2"/>
        <v>52097.9</v>
      </c>
    </row>
    <row r="5" spans="1:16" ht="36" customHeight="1" x14ac:dyDescent="0.25">
      <c r="A5" s="4" t="s">
        <v>61</v>
      </c>
      <c r="B5" s="5" t="s">
        <v>40</v>
      </c>
      <c r="C5">
        <v>36</v>
      </c>
      <c r="D5">
        <v>28</v>
      </c>
      <c r="E5">
        <v>13</v>
      </c>
      <c r="F5">
        <v>30000</v>
      </c>
      <c r="G5">
        <v>294490</v>
      </c>
      <c r="H5">
        <v>126049</v>
      </c>
      <c r="I5">
        <v>10601630</v>
      </c>
      <c r="J5">
        <v>3216396</v>
      </c>
      <c r="K5">
        <f t="shared" si="0"/>
        <v>0.76224071204145027</v>
      </c>
      <c r="L5" s="4">
        <v>24820432</v>
      </c>
      <c r="M5">
        <v>8080994</v>
      </c>
      <c r="N5">
        <f t="shared" si="1"/>
        <v>0.32557829775082076</v>
      </c>
      <c r="O5">
        <v>886444</v>
      </c>
      <c r="P5">
        <f t="shared" si="2"/>
        <v>24623.444444444445</v>
      </c>
    </row>
    <row r="6" spans="1:16" ht="29.25" customHeight="1" x14ac:dyDescent="0.25">
      <c r="A6" s="4" t="s">
        <v>61</v>
      </c>
      <c r="B6" s="5" t="s">
        <v>44</v>
      </c>
      <c r="C6">
        <v>36</v>
      </c>
      <c r="D6">
        <v>29</v>
      </c>
      <c r="E6">
        <v>13</v>
      </c>
      <c r="F6">
        <v>50000</v>
      </c>
      <c r="G6">
        <v>401711</v>
      </c>
      <c r="H6">
        <v>218661</v>
      </c>
      <c r="I6">
        <v>14461590</v>
      </c>
      <c r="J6">
        <v>5194082</v>
      </c>
      <c r="K6">
        <f>M6/I6</f>
        <v>0.8320385241180257</v>
      </c>
      <c r="L6">
        <v>42548423</v>
      </c>
      <c r="M6">
        <v>12032600</v>
      </c>
      <c r="N6">
        <f t="shared" si="1"/>
        <v>0.28279779017896856</v>
      </c>
      <c r="O6">
        <v>1467187</v>
      </c>
      <c r="P6">
        <f t="shared" si="2"/>
        <v>40755.194444444445</v>
      </c>
    </row>
    <row r="7" spans="1:16" ht="34.5" customHeight="1" x14ac:dyDescent="0.25">
      <c r="A7" s="4" t="s">
        <v>61</v>
      </c>
      <c r="B7" s="5" t="s">
        <v>45</v>
      </c>
      <c r="C7">
        <v>36</v>
      </c>
      <c r="D7">
        <v>29</v>
      </c>
      <c r="E7">
        <v>13</v>
      </c>
      <c r="F7">
        <v>30000</v>
      </c>
      <c r="G7">
        <v>301025</v>
      </c>
      <c r="H7">
        <v>116888</v>
      </c>
      <c r="I7">
        <v>10836891</v>
      </c>
      <c r="J7">
        <v>6739165</v>
      </c>
      <c r="K7">
        <f t="shared" si="0"/>
        <v>0.88684153047216219</v>
      </c>
      <c r="L7">
        <v>30216782</v>
      </c>
      <c r="M7">
        <v>9610605</v>
      </c>
      <c r="N7">
        <f t="shared" si="1"/>
        <v>0.31805521183559521</v>
      </c>
      <c r="O7">
        <v>1041958</v>
      </c>
      <c r="P7">
        <f t="shared" si="2"/>
        <v>28943.277777777777</v>
      </c>
    </row>
    <row r="8" spans="1:16" ht="29.25" customHeight="1" x14ac:dyDescent="0.25">
      <c r="A8" s="4" t="s">
        <v>62</v>
      </c>
      <c r="B8" s="5" t="s">
        <v>40</v>
      </c>
      <c r="C8">
        <v>38</v>
      </c>
      <c r="D8">
        <v>28</v>
      </c>
      <c r="E8">
        <v>13</v>
      </c>
      <c r="F8">
        <v>30000</v>
      </c>
      <c r="G8">
        <v>279973</v>
      </c>
      <c r="H8">
        <v>138679</v>
      </c>
      <c r="I8">
        <v>10638979</v>
      </c>
      <c r="J8">
        <v>3212542</v>
      </c>
      <c r="K8">
        <f t="shared" si="0"/>
        <v>0.75956480410385241</v>
      </c>
      <c r="L8" s="4">
        <v>24820432</v>
      </c>
      <c r="M8">
        <v>8080994</v>
      </c>
      <c r="N8">
        <f t="shared" si="1"/>
        <v>0.32557829775082076</v>
      </c>
      <c r="O8">
        <v>886444</v>
      </c>
      <c r="P8">
        <f t="shared" si="2"/>
        <v>23327.473684210527</v>
      </c>
    </row>
    <row r="9" spans="1:16" ht="32.25" customHeight="1" x14ac:dyDescent="0.25">
      <c r="A9" s="4" t="s">
        <v>62</v>
      </c>
      <c r="B9" s="5" t="s">
        <v>44</v>
      </c>
      <c r="C9">
        <v>38</v>
      </c>
      <c r="D9">
        <v>29</v>
      </c>
      <c r="E9">
        <v>13</v>
      </c>
      <c r="F9">
        <v>40000</v>
      </c>
      <c r="G9">
        <v>352537</v>
      </c>
      <c r="H9">
        <v>186350</v>
      </c>
      <c r="I9">
        <v>13396396</v>
      </c>
      <c r="J9">
        <v>6036809</v>
      </c>
      <c r="K9">
        <f t="shared" si="0"/>
        <v>0.8981967986016538</v>
      </c>
      <c r="L9">
        <v>42548423</v>
      </c>
      <c r="M9">
        <v>12032600</v>
      </c>
      <c r="N9">
        <f t="shared" si="1"/>
        <v>0.28279779017896856</v>
      </c>
      <c r="O9">
        <v>1467187</v>
      </c>
      <c r="P9">
        <f t="shared" si="2"/>
        <v>38610.184210526313</v>
      </c>
    </row>
    <row r="10" spans="1:16" ht="34.5" customHeight="1" x14ac:dyDescent="0.25">
      <c r="A10" s="4" t="s">
        <v>62</v>
      </c>
      <c r="B10" s="5" t="s">
        <v>45</v>
      </c>
      <c r="C10">
        <v>38</v>
      </c>
      <c r="D10">
        <v>29</v>
      </c>
      <c r="E10">
        <v>13</v>
      </c>
      <c r="F10">
        <v>30000</v>
      </c>
      <c r="G10">
        <v>293482</v>
      </c>
      <c r="H10">
        <v>132679</v>
      </c>
      <c r="I10">
        <v>11152310</v>
      </c>
      <c r="J10">
        <v>6245899</v>
      </c>
      <c r="K10">
        <f t="shared" si="0"/>
        <v>0.8617591333096013</v>
      </c>
      <c r="L10">
        <v>30216782</v>
      </c>
      <c r="M10">
        <v>9610605</v>
      </c>
      <c r="N10">
        <f t="shared" si="1"/>
        <v>0.31805521183559521</v>
      </c>
      <c r="O10">
        <v>1041958</v>
      </c>
      <c r="P10">
        <f t="shared" si="2"/>
        <v>27419.947368421053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G14" sqref="G14"/>
    </sheetView>
  </sheetViews>
  <sheetFormatPr defaultRowHeight="14.4" x14ac:dyDescent="0.25"/>
  <cols>
    <col min="17" max="17" width="11" customWidth="1"/>
  </cols>
  <sheetData>
    <row r="1" spans="1:19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1" t="s">
        <v>53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67</v>
      </c>
      <c r="R1" s="5" t="s">
        <v>69</v>
      </c>
      <c r="S1" s="5" t="s">
        <v>70</v>
      </c>
    </row>
    <row r="2" spans="1:19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517898</v>
      </c>
      <c r="H2">
        <v>167621</v>
      </c>
      <c r="I2">
        <v>10357958</v>
      </c>
      <c r="J2">
        <v>3796723</v>
      </c>
      <c r="K2">
        <f>M2/I2</f>
        <v>0.78017250118218284</v>
      </c>
      <c r="L2" s="4">
        <v>24820432</v>
      </c>
      <c r="M2">
        <v>8080994</v>
      </c>
      <c r="N2">
        <f>M2/L2</f>
        <v>0.32557829775082076</v>
      </c>
      <c r="O2">
        <v>886444</v>
      </c>
      <c r="P2">
        <f>O2/C2</f>
        <v>44322.2</v>
      </c>
      <c r="Q2">
        <f>I2/1024/1024/8</f>
        <v>1.2347648143768311</v>
      </c>
      <c r="R2">
        <f>L2/1024/1024/8</f>
        <v>2.9588260650634766</v>
      </c>
      <c r="S2">
        <f>(R2-Q2)/R2</f>
        <v>0.58268421758332012</v>
      </c>
    </row>
    <row r="3" spans="1:19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761604</v>
      </c>
      <c r="H3">
        <v>314285</v>
      </c>
      <c r="I3">
        <v>15232087</v>
      </c>
      <c r="J3">
        <v>4689683</v>
      </c>
      <c r="K3">
        <f t="shared" ref="K3:K10" si="0">M3/I3</f>
        <v>0.78995084521247816</v>
      </c>
      <c r="L3">
        <v>42548423</v>
      </c>
      <c r="M3">
        <v>12032600</v>
      </c>
      <c r="N3">
        <f t="shared" ref="N3:N10" si="1">M3/L3</f>
        <v>0.28279779017896856</v>
      </c>
      <c r="O3">
        <v>1467187</v>
      </c>
      <c r="P3">
        <f t="shared" ref="P3:P10" si="2">O3/C3</f>
        <v>73359.350000000006</v>
      </c>
      <c r="Q3">
        <f t="shared" ref="Q3:Q10" si="3">I3/1024/1024/8</f>
        <v>1.8158062696456909</v>
      </c>
      <c r="R3">
        <f t="shared" ref="R3:R10" si="4">L3/1024/1024/8</f>
        <v>5.0721672773361206</v>
      </c>
      <c r="S3">
        <f t="shared" ref="S3:S10" si="5">(R3-Q3)/R3</f>
        <v>0.64200583885329898</v>
      </c>
    </row>
    <row r="4" spans="1:19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632983</v>
      </c>
      <c r="H4">
        <v>206841</v>
      </c>
      <c r="I4">
        <v>12659660</v>
      </c>
      <c r="J4">
        <v>4128978</v>
      </c>
      <c r="K4">
        <f t="shared" si="0"/>
        <v>0.75915190455351877</v>
      </c>
      <c r="L4">
        <v>30216782</v>
      </c>
      <c r="M4">
        <v>9610605</v>
      </c>
      <c r="N4">
        <f t="shared" si="1"/>
        <v>0.31805521183559521</v>
      </c>
      <c r="O4">
        <v>1041958</v>
      </c>
      <c r="P4">
        <f t="shared" si="2"/>
        <v>52097.9</v>
      </c>
      <c r="Q4">
        <f t="shared" si="3"/>
        <v>1.5091490745544434</v>
      </c>
      <c r="R4">
        <f t="shared" si="4"/>
        <v>3.602121114730835</v>
      </c>
      <c r="S4">
        <f t="shared" si="5"/>
        <v>0.58103877507538693</v>
      </c>
    </row>
    <row r="5" spans="1:19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294490</v>
      </c>
      <c r="H5">
        <v>126049</v>
      </c>
      <c r="I5">
        <v>10601630</v>
      </c>
      <c r="J5">
        <v>3216396</v>
      </c>
      <c r="K5">
        <f t="shared" si="0"/>
        <v>0.76224071204145027</v>
      </c>
      <c r="L5" s="4">
        <v>24820432</v>
      </c>
      <c r="M5">
        <v>8080994</v>
      </c>
      <c r="N5">
        <f t="shared" si="1"/>
        <v>0.32557829775082076</v>
      </c>
      <c r="O5">
        <v>886444</v>
      </c>
      <c r="P5">
        <f t="shared" si="2"/>
        <v>24623.444444444445</v>
      </c>
      <c r="Q5">
        <f t="shared" si="3"/>
        <v>1.263812780380249</v>
      </c>
      <c r="R5">
        <f t="shared" si="4"/>
        <v>2.9588260650634766</v>
      </c>
      <c r="S5">
        <f t="shared" si="5"/>
        <v>0.57286682197956906</v>
      </c>
    </row>
    <row r="6" spans="1:19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401711</v>
      </c>
      <c r="H6">
        <v>218661</v>
      </c>
      <c r="I6">
        <v>14461590</v>
      </c>
      <c r="J6">
        <v>5194082</v>
      </c>
      <c r="K6">
        <f>M6/I6</f>
        <v>0.8320385241180257</v>
      </c>
      <c r="L6">
        <v>42548423</v>
      </c>
      <c r="M6">
        <v>12032600</v>
      </c>
      <c r="N6">
        <f t="shared" si="1"/>
        <v>0.28279779017896856</v>
      </c>
      <c r="O6">
        <v>1467187</v>
      </c>
      <c r="P6">
        <f t="shared" si="2"/>
        <v>40755.194444444445</v>
      </c>
      <c r="Q6">
        <f t="shared" si="3"/>
        <v>1.7239558696746826</v>
      </c>
      <c r="R6">
        <f t="shared" si="4"/>
        <v>5.0721672773361206</v>
      </c>
      <c r="S6">
        <f t="shared" si="5"/>
        <v>0.66011454760614752</v>
      </c>
    </row>
    <row r="7" spans="1:19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301025</v>
      </c>
      <c r="H7">
        <v>116888</v>
      </c>
      <c r="I7">
        <v>10836891</v>
      </c>
      <c r="J7">
        <v>6739165</v>
      </c>
      <c r="K7">
        <f t="shared" si="0"/>
        <v>0.88684153047216219</v>
      </c>
      <c r="L7">
        <v>30216782</v>
      </c>
      <c r="M7">
        <v>9610605</v>
      </c>
      <c r="N7">
        <f t="shared" si="1"/>
        <v>0.31805521183559521</v>
      </c>
      <c r="O7">
        <v>1041958</v>
      </c>
      <c r="P7">
        <f t="shared" si="2"/>
        <v>28943.277777777777</v>
      </c>
      <c r="Q7">
        <f t="shared" si="3"/>
        <v>1.2918580770492554</v>
      </c>
      <c r="R7">
        <f t="shared" si="4"/>
        <v>3.602121114730835</v>
      </c>
      <c r="S7">
        <f t="shared" si="5"/>
        <v>0.6413618432300302</v>
      </c>
    </row>
    <row r="8" spans="1:19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279973</v>
      </c>
      <c r="H8">
        <v>138679</v>
      </c>
      <c r="I8">
        <v>10638979</v>
      </c>
      <c r="J8">
        <v>3212542</v>
      </c>
      <c r="K8">
        <f t="shared" si="0"/>
        <v>0.75956480410385241</v>
      </c>
      <c r="L8" s="4">
        <v>24820432</v>
      </c>
      <c r="M8">
        <v>8080994</v>
      </c>
      <c r="N8">
        <f t="shared" si="1"/>
        <v>0.32557829775082076</v>
      </c>
      <c r="O8">
        <v>886444</v>
      </c>
      <c r="P8">
        <f t="shared" si="2"/>
        <v>23327.473684210527</v>
      </c>
      <c r="Q8">
        <f t="shared" si="3"/>
        <v>1.2682651281356812</v>
      </c>
      <c r="R8">
        <f t="shared" si="4"/>
        <v>2.9588260650634766</v>
      </c>
      <c r="S8">
        <f t="shared" si="5"/>
        <v>0.57136205364999293</v>
      </c>
    </row>
    <row r="9" spans="1:19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352537</v>
      </c>
      <c r="H9">
        <v>186350</v>
      </c>
      <c r="I9">
        <v>13396396</v>
      </c>
      <c r="J9">
        <v>6036809</v>
      </c>
      <c r="K9">
        <f t="shared" si="0"/>
        <v>0.8981967986016538</v>
      </c>
      <c r="L9">
        <v>42548423</v>
      </c>
      <c r="M9">
        <v>12032600</v>
      </c>
      <c r="N9">
        <f t="shared" si="1"/>
        <v>0.28279779017896856</v>
      </c>
      <c r="O9">
        <v>1467187</v>
      </c>
      <c r="P9">
        <f t="shared" si="2"/>
        <v>38610.184210526313</v>
      </c>
      <c r="Q9">
        <f t="shared" si="3"/>
        <v>1.5969748497009277</v>
      </c>
      <c r="R9">
        <f t="shared" si="4"/>
        <v>5.0721672773361206</v>
      </c>
      <c r="S9">
        <f t="shared" si="5"/>
        <v>0.68514941200053403</v>
      </c>
    </row>
    <row r="10" spans="1:19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293482</v>
      </c>
      <c r="H10">
        <v>132679</v>
      </c>
      <c r="I10">
        <v>11152310</v>
      </c>
      <c r="J10">
        <v>6245899</v>
      </c>
      <c r="K10">
        <f t="shared" si="0"/>
        <v>0.8617591333096013</v>
      </c>
      <c r="L10">
        <v>30216782</v>
      </c>
      <c r="M10">
        <v>9610605</v>
      </c>
      <c r="N10">
        <f t="shared" si="1"/>
        <v>0.31805521183559521</v>
      </c>
      <c r="O10">
        <v>1041958</v>
      </c>
      <c r="P10">
        <f t="shared" si="2"/>
        <v>27419.947368421053</v>
      </c>
      <c r="Q10">
        <f t="shared" si="3"/>
        <v>1.3294589519500732</v>
      </c>
      <c r="R10">
        <f t="shared" si="4"/>
        <v>3.602121114730835</v>
      </c>
      <c r="S10">
        <f t="shared" si="5"/>
        <v>0.63092330612836267</v>
      </c>
    </row>
    <row r="14" spans="1:19" x14ac:dyDescent="0.25">
      <c r="A14" t="s">
        <v>71</v>
      </c>
      <c r="B14" t="s">
        <v>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J10" sqref="J10"/>
    </sheetView>
  </sheetViews>
  <sheetFormatPr defaultRowHeight="14.4" x14ac:dyDescent="0.25"/>
  <sheetData>
    <row r="1" spans="1:19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1" t="s">
        <v>53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67</v>
      </c>
      <c r="R1" s="5" t="s">
        <v>69</v>
      </c>
      <c r="S1" s="5" t="s">
        <v>70</v>
      </c>
    </row>
    <row r="2" spans="1:19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510063</v>
      </c>
      <c r="H2">
        <v>175228</v>
      </c>
      <c r="I2">
        <v>10201269</v>
      </c>
      <c r="J2">
        <v>3517579</v>
      </c>
      <c r="K2">
        <f>M2/I2</f>
        <v>0.79215576022943812</v>
      </c>
      <c r="L2" s="4">
        <v>24820432</v>
      </c>
      <c r="M2">
        <v>8080994</v>
      </c>
      <c r="N2">
        <f>M2/L2</f>
        <v>0.32557829775082076</v>
      </c>
      <c r="O2">
        <v>886444</v>
      </c>
      <c r="P2">
        <f>O2/C2</f>
        <v>44322.2</v>
      </c>
      <c r="Q2">
        <f>I2/1024/1024/8</f>
        <v>1.2160860300064087</v>
      </c>
      <c r="R2">
        <f>L2/1024/1024/8</f>
        <v>2.9588260650634766</v>
      </c>
      <c r="S2">
        <f>(R2-Q2)/R2</f>
        <v>0.58899712140384985</v>
      </c>
    </row>
    <row r="3" spans="1:19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742721</v>
      </c>
      <c r="H3">
        <v>325111</v>
      </c>
      <c r="I3">
        <v>14854424</v>
      </c>
      <c r="J3">
        <v>4103869</v>
      </c>
      <c r="K3">
        <f t="shared" ref="K3:K10" si="0">M3/I3</f>
        <v>0.81003477482533148</v>
      </c>
      <c r="L3">
        <v>42548423</v>
      </c>
      <c r="M3">
        <v>12032600</v>
      </c>
      <c r="N3">
        <f t="shared" ref="N3:N10" si="1">M3/L3</f>
        <v>0.28279779017896856</v>
      </c>
      <c r="O3">
        <v>1467187</v>
      </c>
      <c r="P3">
        <f t="shared" ref="P3:P10" si="2">O3/C3</f>
        <v>73359.350000000006</v>
      </c>
      <c r="Q3">
        <f t="shared" ref="Q3:Q10" si="3">I3/1024/1024/8</f>
        <v>1.7707853317260742</v>
      </c>
      <c r="R3">
        <f t="shared" ref="R3:R10" si="4">L3/1024/1024/8</f>
        <v>5.0721672773361206</v>
      </c>
      <c r="S3">
        <f t="shared" ref="S3:S10" si="5">(R3-Q3)/R3</f>
        <v>0.65088191400184214</v>
      </c>
    </row>
    <row r="4" spans="1:19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621169</v>
      </c>
      <c r="H4">
        <v>215691</v>
      </c>
      <c r="I4">
        <v>12423385</v>
      </c>
      <c r="J4">
        <v>3566781</v>
      </c>
      <c r="K4">
        <f t="shared" si="0"/>
        <v>0.77358988713623544</v>
      </c>
      <c r="L4">
        <v>30216782</v>
      </c>
      <c r="M4">
        <v>9610605</v>
      </c>
      <c r="N4">
        <f t="shared" si="1"/>
        <v>0.31805521183559521</v>
      </c>
      <c r="O4">
        <v>1041958</v>
      </c>
      <c r="P4">
        <f t="shared" si="2"/>
        <v>52097.9</v>
      </c>
      <c r="Q4">
        <f t="shared" si="3"/>
        <v>1.4809828996658325</v>
      </c>
      <c r="R4">
        <f t="shared" si="4"/>
        <v>3.602121114730835</v>
      </c>
      <c r="S4">
        <f t="shared" si="5"/>
        <v>0.58885810540645922</v>
      </c>
    </row>
    <row r="5" spans="1:19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291877</v>
      </c>
      <c r="H5">
        <v>126724</v>
      </c>
      <c r="I5">
        <v>10507588</v>
      </c>
      <c r="J5">
        <v>2745671</v>
      </c>
      <c r="K5">
        <f t="shared" si="0"/>
        <v>0.76906270021245604</v>
      </c>
      <c r="L5" s="4">
        <v>24820432</v>
      </c>
      <c r="M5">
        <v>8080994</v>
      </c>
      <c r="N5">
        <f t="shared" si="1"/>
        <v>0.32557829775082076</v>
      </c>
      <c r="O5">
        <v>886444</v>
      </c>
      <c r="P5">
        <f t="shared" si="2"/>
        <v>24623.444444444445</v>
      </c>
      <c r="Q5">
        <f t="shared" si="3"/>
        <v>1.2526021003723145</v>
      </c>
      <c r="R5">
        <f t="shared" si="4"/>
        <v>2.9588260650634766</v>
      </c>
      <c r="S5">
        <f t="shared" si="5"/>
        <v>0.57665571654836623</v>
      </c>
    </row>
    <row r="6" spans="1:19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395471</v>
      </c>
      <c r="H6">
        <v>220838</v>
      </c>
      <c r="I6">
        <v>14236950</v>
      </c>
      <c r="J6">
        <v>4484209</v>
      </c>
      <c r="K6">
        <f>M6/I6</f>
        <v>0.84516697747761982</v>
      </c>
      <c r="L6">
        <v>42548423</v>
      </c>
      <c r="M6">
        <v>12032600</v>
      </c>
      <c r="N6">
        <f t="shared" si="1"/>
        <v>0.28279779017896856</v>
      </c>
      <c r="O6">
        <v>1467187</v>
      </c>
      <c r="P6">
        <f t="shared" si="2"/>
        <v>40755.194444444445</v>
      </c>
      <c r="Q6">
        <f t="shared" si="3"/>
        <v>1.6971766948699951</v>
      </c>
      <c r="R6">
        <f t="shared" si="4"/>
        <v>5.0721672773361206</v>
      </c>
      <c r="S6">
        <f t="shared" si="5"/>
        <v>0.66539417923902844</v>
      </c>
    </row>
    <row r="7" spans="1:19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299479</v>
      </c>
      <c r="H7">
        <v>117594</v>
      </c>
      <c r="I7">
        <v>10781251</v>
      </c>
      <c r="J7">
        <v>6229819</v>
      </c>
      <c r="K7">
        <f t="shared" si="0"/>
        <v>0.89141835210032672</v>
      </c>
      <c r="L7">
        <v>30216782</v>
      </c>
      <c r="M7">
        <v>9610605</v>
      </c>
      <c r="N7">
        <f t="shared" si="1"/>
        <v>0.31805521183559521</v>
      </c>
      <c r="O7">
        <v>1041958</v>
      </c>
      <c r="P7">
        <f t="shared" si="2"/>
        <v>28943.277777777777</v>
      </c>
      <c r="Q7">
        <f t="shared" si="3"/>
        <v>1.2852252721786499</v>
      </c>
      <c r="R7">
        <f t="shared" si="4"/>
        <v>3.602121114730835</v>
      </c>
      <c r="S7">
        <f t="shared" si="5"/>
        <v>0.64320320410029097</v>
      </c>
    </row>
    <row r="8" spans="1:19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276653</v>
      </c>
      <c r="H8">
        <v>139507</v>
      </c>
      <c r="I8">
        <v>10512814</v>
      </c>
      <c r="J8">
        <v>2829958</v>
      </c>
      <c r="K8">
        <f t="shared" si="0"/>
        <v>0.76868039328004856</v>
      </c>
      <c r="L8" s="4">
        <v>24820432</v>
      </c>
      <c r="M8">
        <v>8080994</v>
      </c>
      <c r="N8">
        <f t="shared" si="1"/>
        <v>0.32557829775082076</v>
      </c>
      <c r="O8">
        <v>886444</v>
      </c>
      <c r="P8">
        <f t="shared" si="2"/>
        <v>23327.473684210527</v>
      </c>
      <c r="Q8">
        <f t="shared" si="3"/>
        <v>1.2532250881195068</v>
      </c>
      <c r="R8">
        <f t="shared" si="4"/>
        <v>2.9588260650634766</v>
      </c>
      <c r="S8">
        <f t="shared" si="5"/>
        <v>0.57644516420987357</v>
      </c>
    </row>
    <row r="9" spans="1:19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348508</v>
      </c>
      <c r="H9">
        <v>188281</v>
      </c>
      <c r="I9">
        <v>13243308</v>
      </c>
      <c r="J9">
        <v>5280051</v>
      </c>
      <c r="K9">
        <f t="shared" si="0"/>
        <v>0.90857963886364346</v>
      </c>
      <c r="L9">
        <v>42548423</v>
      </c>
      <c r="M9">
        <v>12032600</v>
      </c>
      <c r="N9">
        <f t="shared" si="1"/>
        <v>0.28279779017896856</v>
      </c>
      <c r="O9">
        <v>1467187</v>
      </c>
      <c r="P9">
        <f t="shared" si="2"/>
        <v>38610.184210526313</v>
      </c>
      <c r="Q9">
        <f t="shared" si="3"/>
        <v>1.5787253379821777</v>
      </c>
      <c r="R9">
        <f t="shared" si="4"/>
        <v>5.0721672773361206</v>
      </c>
      <c r="S9">
        <f t="shared" si="5"/>
        <v>0.68874738318738626</v>
      </c>
    </row>
    <row r="10" spans="1:19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290480</v>
      </c>
      <c r="H10">
        <v>134031</v>
      </c>
      <c r="I10">
        <v>11038235</v>
      </c>
      <c r="J10">
        <v>5743723</v>
      </c>
      <c r="K10">
        <f t="shared" si="0"/>
        <v>0.8706650112087666</v>
      </c>
      <c r="L10">
        <v>30216782</v>
      </c>
      <c r="M10">
        <v>9610605</v>
      </c>
      <c r="N10">
        <f t="shared" si="1"/>
        <v>0.31805521183559521</v>
      </c>
      <c r="O10">
        <v>1041958</v>
      </c>
      <c r="P10">
        <f t="shared" si="2"/>
        <v>27419.947368421053</v>
      </c>
      <c r="Q10">
        <f t="shared" si="3"/>
        <v>1.3158601522445679</v>
      </c>
      <c r="R10">
        <f t="shared" si="4"/>
        <v>3.602121114730835</v>
      </c>
      <c r="S10">
        <f t="shared" si="5"/>
        <v>0.6346985261368997</v>
      </c>
    </row>
    <row r="14" spans="1:19" x14ac:dyDescent="0.25">
      <c r="A14" t="s">
        <v>71</v>
      </c>
      <c r="B14" s="4" t="s">
        <v>73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K4" sqref="K4"/>
    </sheetView>
  </sheetViews>
  <sheetFormatPr defaultRowHeight="14.4" x14ac:dyDescent="0.25"/>
  <cols>
    <col min="21" max="21" width="9.44140625" bestFit="1" customWidth="1"/>
  </cols>
  <sheetData>
    <row r="1" spans="1:22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5" t="s">
        <v>108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75</v>
      </c>
      <c r="R1" s="5" t="s">
        <v>76</v>
      </c>
      <c r="S1" s="5" t="s">
        <v>70</v>
      </c>
      <c r="T1" s="5" t="s">
        <v>87</v>
      </c>
      <c r="U1" s="5" t="s">
        <v>86</v>
      </c>
      <c r="V1" t="s">
        <v>100</v>
      </c>
    </row>
    <row r="2" spans="1:22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614093</v>
      </c>
      <c r="H2">
        <v>111270</v>
      </c>
      <c r="I2">
        <v>12281867</v>
      </c>
      <c r="J2">
        <v>2035145</v>
      </c>
      <c r="K2">
        <f>M2/I2</f>
        <v>0.65796136694852658</v>
      </c>
      <c r="L2" s="4">
        <v>24820432</v>
      </c>
      <c r="M2">
        <v>8080994</v>
      </c>
      <c r="N2">
        <f>M2/L2</f>
        <v>0.32557829775082076</v>
      </c>
      <c r="O2">
        <v>886441</v>
      </c>
      <c r="P2">
        <f>O2/C2</f>
        <v>44322.05</v>
      </c>
      <c r="Q2">
        <f t="shared" ref="Q2:Q10" si="0">I2/1000/1000</f>
        <v>12.281867</v>
      </c>
      <c r="R2">
        <f t="shared" ref="R2:R10" si="1">L2/1000/1000</f>
        <v>24.820432</v>
      </c>
      <c r="S2">
        <f>(R2-Q2)/R2</f>
        <v>0.50517110258193731</v>
      </c>
      <c r="T2">
        <f>F2*E2</f>
        <v>650000</v>
      </c>
      <c r="U2">
        <f>T2*C2</f>
        <v>13000000</v>
      </c>
    </row>
    <row r="3" spans="1:22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933217</v>
      </c>
      <c r="H3">
        <v>213466</v>
      </c>
      <c r="I3">
        <v>18664334</v>
      </c>
      <c r="J3">
        <v>3488955</v>
      </c>
      <c r="K3">
        <f t="shared" ref="K3:K10" si="2">M3/I3</f>
        <v>0.6446841339208782</v>
      </c>
      <c r="L3">
        <v>42548423</v>
      </c>
      <c r="M3">
        <v>12032600</v>
      </c>
      <c r="N3">
        <f t="shared" ref="N3:N10" si="3">M3/L3</f>
        <v>0.28279779017896856</v>
      </c>
      <c r="O3">
        <v>1467185</v>
      </c>
      <c r="P3">
        <f t="shared" ref="P3:P10" si="4">O3/C3</f>
        <v>73359.25</v>
      </c>
      <c r="Q3">
        <f t="shared" si="0"/>
        <v>18.664334</v>
      </c>
      <c r="R3">
        <f t="shared" si="1"/>
        <v>42.548423</v>
      </c>
      <c r="S3">
        <f t="shared" ref="S3:S10" si="5">(R3-Q3)/R3</f>
        <v>0.56133899486709526</v>
      </c>
      <c r="T3">
        <f t="shared" ref="T3:T10" si="6">F3*E3</f>
        <v>1040000</v>
      </c>
      <c r="U3">
        <f t="shared" ref="U3:U10" si="7">T3*C3</f>
        <v>20800000</v>
      </c>
      <c r="V3" t="s">
        <v>98</v>
      </c>
    </row>
    <row r="4" spans="1:22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727441</v>
      </c>
      <c r="H4">
        <v>120789</v>
      </c>
      <c r="I4">
        <v>14548820</v>
      </c>
      <c r="J4">
        <v>2707727</v>
      </c>
      <c r="K4">
        <f t="shared" si="2"/>
        <v>0.66057625291948074</v>
      </c>
      <c r="L4">
        <v>30216782</v>
      </c>
      <c r="M4">
        <v>9610605</v>
      </c>
      <c r="N4">
        <f t="shared" si="3"/>
        <v>0.31805521183559521</v>
      </c>
      <c r="O4">
        <v>1041956</v>
      </c>
      <c r="P4">
        <f t="shared" si="4"/>
        <v>52097.8</v>
      </c>
      <c r="Q4">
        <f t="shared" si="0"/>
        <v>14.548819999999999</v>
      </c>
      <c r="R4">
        <f t="shared" si="1"/>
        <v>30.216781999999998</v>
      </c>
      <c r="S4">
        <f t="shared" si="5"/>
        <v>0.51851855038700023</v>
      </c>
      <c r="T4">
        <f t="shared" si="6"/>
        <v>780000</v>
      </c>
      <c r="U4">
        <f t="shared" si="7"/>
        <v>15600000</v>
      </c>
    </row>
    <row r="5" spans="1:22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320515</v>
      </c>
      <c r="H5">
        <v>116268</v>
      </c>
      <c r="I5">
        <v>11538540</v>
      </c>
      <c r="J5">
        <v>1931877</v>
      </c>
      <c r="K5">
        <f t="shared" si="2"/>
        <v>0.70034805096658681</v>
      </c>
      <c r="L5" s="4">
        <v>24820432</v>
      </c>
      <c r="M5">
        <v>8080994</v>
      </c>
      <c r="N5">
        <f t="shared" si="3"/>
        <v>0.32557829775082076</v>
      </c>
      <c r="O5">
        <v>886441</v>
      </c>
      <c r="P5">
        <f t="shared" si="4"/>
        <v>24623.361111111109</v>
      </c>
      <c r="Q5">
        <f t="shared" si="0"/>
        <v>11.538540000000001</v>
      </c>
      <c r="R5">
        <f t="shared" si="1"/>
        <v>24.820432</v>
      </c>
      <c r="S5">
        <f t="shared" si="5"/>
        <v>0.53511929204133102</v>
      </c>
      <c r="T5">
        <f t="shared" si="6"/>
        <v>390000</v>
      </c>
      <c r="U5">
        <f t="shared" si="7"/>
        <v>14040000</v>
      </c>
      <c r="V5" t="s">
        <v>96</v>
      </c>
    </row>
    <row r="6" spans="1:22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484314</v>
      </c>
      <c r="H6">
        <v>208307</v>
      </c>
      <c r="I6">
        <v>17435301</v>
      </c>
      <c r="J6">
        <v>3397804</v>
      </c>
      <c r="K6">
        <f>M6/I6</f>
        <v>0.69012860747285065</v>
      </c>
      <c r="L6">
        <v>42548423</v>
      </c>
      <c r="M6">
        <v>12032600</v>
      </c>
      <c r="N6">
        <f t="shared" si="3"/>
        <v>0.28279779017896856</v>
      </c>
      <c r="O6">
        <v>1467185</v>
      </c>
      <c r="P6">
        <f t="shared" si="4"/>
        <v>40755.138888888891</v>
      </c>
      <c r="Q6">
        <f t="shared" si="0"/>
        <v>17.435300999999999</v>
      </c>
      <c r="R6">
        <f t="shared" si="1"/>
        <v>42.548423</v>
      </c>
      <c r="S6">
        <f t="shared" si="5"/>
        <v>0.59022450726317166</v>
      </c>
      <c r="T6">
        <f t="shared" si="6"/>
        <v>650000</v>
      </c>
      <c r="U6">
        <f t="shared" si="7"/>
        <v>23400000</v>
      </c>
    </row>
    <row r="7" spans="1:22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325298</v>
      </c>
      <c r="H7">
        <v>101417</v>
      </c>
      <c r="I7">
        <v>11710725</v>
      </c>
      <c r="J7">
        <v>2216708</v>
      </c>
      <c r="K7">
        <f t="shared" si="2"/>
        <v>0.82066695272922896</v>
      </c>
      <c r="L7">
        <v>30216782</v>
      </c>
      <c r="M7">
        <v>9610605</v>
      </c>
      <c r="N7">
        <f t="shared" si="3"/>
        <v>0.31805521183559521</v>
      </c>
      <c r="O7">
        <v>1041956</v>
      </c>
      <c r="P7">
        <f t="shared" si="4"/>
        <v>28943.222222222223</v>
      </c>
      <c r="Q7">
        <f t="shared" si="0"/>
        <v>11.710725</v>
      </c>
      <c r="R7">
        <f t="shared" si="1"/>
        <v>30.216781999999998</v>
      </c>
      <c r="S7">
        <f t="shared" si="5"/>
        <v>0.61244301262788337</v>
      </c>
      <c r="T7">
        <f t="shared" si="6"/>
        <v>390000</v>
      </c>
      <c r="U7">
        <f t="shared" si="7"/>
        <v>14040000</v>
      </c>
    </row>
    <row r="8" spans="1:22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307175</v>
      </c>
      <c r="H8">
        <v>133021</v>
      </c>
      <c r="I8">
        <v>11672635</v>
      </c>
      <c r="J8">
        <v>1935486</v>
      </c>
      <c r="K8">
        <f t="shared" si="2"/>
        <v>0.69230246640968385</v>
      </c>
      <c r="L8" s="4">
        <v>24820432</v>
      </c>
      <c r="M8">
        <v>8080994</v>
      </c>
      <c r="N8">
        <f t="shared" si="3"/>
        <v>0.32557829775082076</v>
      </c>
      <c r="O8">
        <v>886441</v>
      </c>
      <c r="P8">
        <f t="shared" si="4"/>
        <v>23327.394736842107</v>
      </c>
      <c r="Q8">
        <f t="shared" si="0"/>
        <v>11.672635</v>
      </c>
      <c r="R8">
        <f t="shared" si="1"/>
        <v>24.820432</v>
      </c>
      <c r="S8">
        <f t="shared" si="5"/>
        <v>0.52971668663945903</v>
      </c>
      <c r="T8">
        <f t="shared" si="6"/>
        <v>390000</v>
      </c>
      <c r="U8">
        <f t="shared" si="7"/>
        <v>14820000</v>
      </c>
    </row>
    <row r="9" spans="1:22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397485</v>
      </c>
      <c r="H9">
        <v>174244</v>
      </c>
      <c r="I9">
        <v>15104414</v>
      </c>
      <c r="J9">
        <v>3177513</v>
      </c>
      <c r="K9">
        <f t="shared" si="2"/>
        <v>0.79662805852646779</v>
      </c>
      <c r="L9">
        <v>42548423</v>
      </c>
      <c r="M9">
        <v>12032600</v>
      </c>
      <c r="N9">
        <f t="shared" si="3"/>
        <v>0.28279779017896856</v>
      </c>
      <c r="O9">
        <v>1467185</v>
      </c>
      <c r="P9">
        <f t="shared" si="4"/>
        <v>38610.131578947367</v>
      </c>
      <c r="Q9">
        <f t="shared" si="0"/>
        <v>15.104414</v>
      </c>
      <c r="R9">
        <f t="shared" si="1"/>
        <v>42.548423</v>
      </c>
      <c r="S9">
        <f t="shared" si="5"/>
        <v>0.64500649060483395</v>
      </c>
      <c r="T9">
        <f t="shared" si="6"/>
        <v>520000</v>
      </c>
      <c r="U9">
        <f t="shared" si="7"/>
        <v>19760000</v>
      </c>
      <c r="V9" t="s">
        <v>99</v>
      </c>
    </row>
    <row r="10" spans="1:22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319332</v>
      </c>
      <c r="H10">
        <v>116071</v>
      </c>
      <c r="I10">
        <v>12134603</v>
      </c>
      <c r="J10">
        <v>2309314</v>
      </c>
      <c r="K10">
        <f t="shared" si="2"/>
        <v>0.79199995253243971</v>
      </c>
      <c r="L10">
        <v>30216782</v>
      </c>
      <c r="M10">
        <v>9610605</v>
      </c>
      <c r="N10">
        <f t="shared" si="3"/>
        <v>0.31805521183559521</v>
      </c>
      <c r="O10">
        <v>1041956</v>
      </c>
      <c r="P10">
        <f t="shared" si="4"/>
        <v>27419.894736842107</v>
      </c>
      <c r="Q10">
        <f t="shared" si="0"/>
        <v>12.134602999999998</v>
      </c>
      <c r="R10">
        <f t="shared" si="1"/>
        <v>30.216781999999998</v>
      </c>
      <c r="S10">
        <f t="shared" si="5"/>
        <v>0.59841511250271462</v>
      </c>
      <c r="T10">
        <f t="shared" si="6"/>
        <v>390000</v>
      </c>
      <c r="U10">
        <f t="shared" si="7"/>
        <v>14820000</v>
      </c>
    </row>
    <row r="12" spans="1:22" x14ac:dyDescent="0.25">
      <c r="A12" t="s">
        <v>71</v>
      </c>
      <c r="B12" s="4" t="s">
        <v>74</v>
      </c>
    </row>
    <row r="14" spans="1:22" x14ac:dyDescent="0.25">
      <c r="A14" s="4" t="s">
        <v>61</v>
      </c>
      <c r="B14" s="5" t="s">
        <v>64</v>
      </c>
      <c r="C14">
        <v>36</v>
      </c>
      <c r="D14">
        <v>28</v>
      </c>
      <c r="E14">
        <v>13</v>
      </c>
      <c r="F14">
        <v>100000</v>
      </c>
      <c r="G14">
        <v>647209</v>
      </c>
      <c r="H14">
        <v>426672</v>
      </c>
      <c r="I14">
        <v>23299510</v>
      </c>
      <c r="J14">
        <v>1773631</v>
      </c>
      <c r="K14">
        <f t="shared" ref="K14" si="8">M14/I14</f>
        <v>0.34683107069633651</v>
      </c>
      <c r="L14" s="4">
        <v>24820432</v>
      </c>
      <c r="M14">
        <v>8080994</v>
      </c>
      <c r="N14">
        <f t="shared" ref="N14" si="9">M14/L14</f>
        <v>0.32557829775082076</v>
      </c>
      <c r="O14">
        <v>886441</v>
      </c>
      <c r="P14">
        <f t="shared" ref="P14" si="10">O14/C14</f>
        <v>24623.361111111109</v>
      </c>
      <c r="Q14">
        <f>I14/1000/1000</f>
        <v>23.299509999999998</v>
      </c>
      <c r="R14">
        <f>L14/1000/1000</f>
        <v>24.820432</v>
      </c>
      <c r="S14">
        <f t="shared" ref="S14" si="11">(R14-Q14)/R14</f>
        <v>6.1277015645819631E-2</v>
      </c>
    </row>
    <row r="18" spans="1:1" x14ac:dyDescent="0.25">
      <c r="A18" t="s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T9" sqref="T9:T11"/>
    </sheetView>
  </sheetViews>
  <sheetFormatPr defaultRowHeight="14.4" x14ac:dyDescent="0.25"/>
  <cols>
    <col min="4" max="4" width="14.21875" customWidth="1"/>
    <col min="5" max="5" width="11.33203125" customWidth="1"/>
    <col min="19" max="19" width="10" customWidth="1"/>
  </cols>
  <sheetData>
    <row r="1" spans="1:20" x14ac:dyDescent="0.25">
      <c r="A1" t="s">
        <v>71</v>
      </c>
      <c r="B1" s="4" t="s">
        <v>77</v>
      </c>
      <c r="D1" s="4" t="s">
        <v>78</v>
      </c>
      <c r="E1" s="7" t="s">
        <v>79</v>
      </c>
      <c r="F1" s="11" t="s">
        <v>80</v>
      </c>
      <c r="G1" s="11"/>
      <c r="H1" s="11"/>
      <c r="K1" s="4"/>
      <c r="R1" s="4"/>
    </row>
    <row r="2" spans="1:20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84</v>
      </c>
      <c r="S2" s="5" t="s">
        <v>85</v>
      </c>
      <c r="T2" s="5" t="s">
        <v>86</v>
      </c>
    </row>
    <row r="3" spans="1:20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 s="8">
        <v>1241020</v>
      </c>
      <c r="G3">
        <v>320220</v>
      </c>
      <c r="H3">
        <v>24820348</v>
      </c>
      <c r="I3">
        <f t="shared" ref="I3:I11" si="0">K3/H3</f>
        <v>0.32557939961196353</v>
      </c>
      <c r="J3" s="4">
        <v>24820432</v>
      </c>
      <c r="K3">
        <v>8080994</v>
      </c>
      <c r="L3">
        <f>K3/J3</f>
        <v>0.32557829775082076</v>
      </c>
      <c r="M3">
        <v>886441</v>
      </c>
      <c r="N3">
        <f t="shared" ref="N3:N11" si="1">M3/C3</f>
        <v>44322.05</v>
      </c>
      <c r="O3">
        <f t="shared" ref="O3:O11" si="2">H3/1000/1000</f>
        <v>24.820348000000003</v>
      </c>
      <c r="P3">
        <f t="shared" ref="P3:P11" si="3">J3/1000/1000</f>
        <v>24.820432</v>
      </c>
      <c r="Q3">
        <f>(P3-O3)/P3</f>
        <v>3.3843085405415382E-6</v>
      </c>
      <c r="R3">
        <v>57147</v>
      </c>
      <c r="S3">
        <f>R3*D3</f>
        <v>1600116</v>
      </c>
      <c r="T3">
        <f>S3*C3</f>
        <v>32002320</v>
      </c>
    </row>
    <row r="4" spans="1:20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4">D4</f>
        <v>29</v>
      </c>
      <c r="F4" s="8">
        <v>2127420</v>
      </c>
      <c r="G4" s="8">
        <v>1245390</v>
      </c>
      <c r="H4">
        <v>42548365</v>
      </c>
      <c r="I4">
        <f t="shared" si="0"/>
        <v>0.28279817567608062</v>
      </c>
      <c r="J4">
        <v>42548423</v>
      </c>
      <c r="K4">
        <v>12032600</v>
      </c>
      <c r="L4">
        <f t="shared" ref="L4:L11" si="5">K4/J4</f>
        <v>0.28279779017896856</v>
      </c>
      <c r="M4">
        <v>1467185</v>
      </c>
      <c r="N4">
        <f t="shared" si="1"/>
        <v>73359.25</v>
      </c>
      <c r="O4">
        <f t="shared" si="2"/>
        <v>42.548364999999997</v>
      </c>
      <c r="P4">
        <f t="shared" si="3"/>
        <v>42.548423</v>
      </c>
      <c r="Q4">
        <f t="shared" ref="Q4:Q11" si="6">(P4-O4)/P4</f>
        <v>1.3631527542813526E-6</v>
      </c>
      <c r="R4">
        <v>170527</v>
      </c>
      <c r="S4">
        <f t="shared" ref="S4:S11" si="7">R4*D4</f>
        <v>4945283</v>
      </c>
      <c r="T4">
        <f t="shared" ref="T4:T11" si="8">S4*C4</f>
        <v>98905660</v>
      </c>
    </row>
    <row r="5" spans="1:20" x14ac:dyDescent="0.25">
      <c r="A5" s="4" t="s">
        <v>54</v>
      </c>
      <c r="B5" s="5" t="s">
        <v>66</v>
      </c>
      <c r="C5">
        <v>20</v>
      </c>
      <c r="D5">
        <v>29</v>
      </c>
      <c r="E5">
        <f t="shared" si="4"/>
        <v>29</v>
      </c>
      <c r="F5" s="8">
        <v>1510840</v>
      </c>
      <c r="G5">
        <v>296745</v>
      </c>
      <c r="H5">
        <v>30216724</v>
      </c>
      <c r="I5">
        <f t="shared" si="0"/>
        <v>0.31805582233203045</v>
      </c>
      <c r="J5">
        <v>30216782</v>
      </c>
      <c r="K5">
        <v>9610605</v>
      </c>
      <c r="L5">
        <f t="shared" si="5"/>
        <v>0.31805521183559521</v>
      </c>
      <c r="M5">
        <v>1041956</v>
      </c>
      <c r="N5">
        <f t="shared" si="1"/>
        <v>52097.8</v>
      </c>
      <c r="O5">
        <f t="shared" si="2"/>
        <v>30.216723999999999</v>
      </c>
      <c r="P5">
        <f t="shared" si="3"/>
        <v>30.216781999999998</v>
      </c>
      <c r="Q5">
        <f t="shared" si="6"/>
        <v>1.919463164516504E-6</v>
      </c>
      <c r="R5">
        <v>62565</v>
      </c>
      <c r="S5">
        <f t="shared" si="7"/>
        <v>1814385</v>
      </c>
      <c r="T5">
        <f t="shared" si="8"/>
        <v>36287700</v>
      </c>
    </row>
    <row r="6" spans="1:20" x14ac:dyDescent="0.25">
      <c r="A6" s="4" t="s">
        <v>61</v>
      </c>
      <c r="B6" s="5" t="s">
        <v>64</v>
      </c>
      <c r="C6">
        <v>36</v>
      </c>
      <c r="D6">
        <v>28</v>
      </c>
      <c r="E6">
        <f t="shared" si="4"/>
        <v>28</v>
      </c>
      <c r="F6">
        <v>689454</v>
      </c>
      <c r="G6">
        <v>277069</v>
      </c>
      <c r="H6">
        <v>24820348</v>
      </c>
      <c r="I6">
        <f t="shared" si="0"/>
        <v>0.32557815063672757</v>
      </c>
      <c r="J6">
        <v>24820348</v>
      </c>
      <c r="K6">
        <v>8080963</v>
      </c>
      <c r="L6">
        <f t="shared" si="5"/>
        <v>0.32557815063672757</v>
      </c>
      <c r="M6">
        <v>886441</v>
      </c>
      <c r="N6">
        <f t="shared" si="1"/>
        <v>24623.361111111109</v>
      </c>
      <c r="O6">
        <f t="shared" si="2"/>
        <v>24.820348000000003</v>
      </c>
      <c r="P6">
        <f t="shared" si="3"/>
        <v>24.820348000000003</v>
      </c>
      <c r="Q6">
        <f t="shared" si="6"/>
        <v>0</v>
      </c>
      <c r="R6">
        <v>34579</v>
      </c>
      <c r="S6">
        <f t="shared" si="7"/>
        <v>968212</v>
      </c>
      <c r="T6">
        <f t="shared" si="8"/>
        <v>34855632</v>
      </c>
    </row>
    <row r="7" spans="1:20" x14ac:dyDescent="0.25">
      <c r="A7" s="4" t="s">
        <v>61</v>
      </c>
      <c r="B7" s="5" t="s">
        <v>65</v>
      </c>
      <c r="C7">
        <v>36</v>
      </c>
      <c r="D7">
        <v>29</v>
      </c>
      <c r="E7">
        <f t="shared" si="4"/>
        <v>29</v>
      </c>
      <c r="F7" s="8">
        <v>1181900</v>
      </c>
      <c r="G7">
        <v>997748</v>
      </c>
      <c r="H7">
        <v>42548365</v>
      </c>
      <c r="I7">
        <f t="shared" si="0"/>
        <v>0.28279817567608062</v>
      </c>
      <c r="J7">
        <v>42548423</v>
      </c>
      <c r="K7">
        <v>12032600</v>
      </c>
      <c r="L7">
        <f t="shared" si="5"/>
        <v>0.28279779017896856</v>
      </c>
      <c r="M7">
        <v>1467185</v>
      </c>
      <c r="N7">
        <f t="shared" si="1"/>
        <v>40755.138888888891</v>
      </c>
      <c r="O7">
        <f t="shared" si="2"/>
        <v>42.548364999999997</v>
      </c>
      <c r="P7">
        <f t="shared" si="3"/>
        <v>42.548423</v>
      </c>
      <c r="Q7">
        <f t="shared" si="6"/>
        <v>1.3631527542813526E-6</v>
      </c>
      <c r="R7">
        <v>139866</v>
      </c>
      <c r="S7">
        <f t="shared" si="7"/>
        <v>4056114</v>
      </c>
      <c r="T7">
        <f t="shared" si="8"/>
        <v>146020104</v>
      </c>
    </row>
    <row r="8" spans="1:20" x14ac:dyDescent="0.25">
      <c r="A8" s="4" t="s">
        <v>61</v>
      </c>
      <c r="B8" s="5" t="s">
        <v>66</v>
      </c>
      <c r="C8">
        <v>36</v>
      </c>
      <c r="D8">
        <v>29</v>
      </c>
      <c r="E8">
        <f t="shared" si="4"/>
        <v>29</v>
      </c>
      <c r="F8">
        <v>839353</v>
      </c>
      <c r="G8">
        <v>344901</v>
      </c>
      <c r="H8">
        <v>30216724</v>
      </c>
      <c r="I8">
        <f t="shared" si="0"/>
        <v>0.31805582233203045</v>
      </c>
      <c r="J8">
        <v>30216782</v>
      </c>
      <c r="K8">
        <v>9610605</v>
      </c>
      <c r="L8">
        <f t="shared" si="5"/>
        <v>0.31805521183559521</v>
      </c>
      <c r="M8">
        <v>1041956</v>
      </c>
      <c r="N8">
        <f t="shared" si="1"/>
        <v>28943.222222222223</v>
      </c>
      <c r="O8">
        <f t="shared" si="2"/>
        <v>30.216723999999999</v>
      </c>
      <c r="P8">
        <f t="shared" si="3"/>
        <v>30.216781999999998</v>
      </c>
      <c r="Q8">
        <f t="shared" si="6"/>
        <v>1.919463164516504E-6</v>
      </c>
      <c r="R8">
        <v>44673</v>
      </c>
      <c r="S8">
        <f t="shared" si="7"/>
        <v>1295517</v>
      </c>
      <c r="T8">
        <f t="shared" si="8"/>
        <v>46638612</v>
      </c>
    </row>
    <row r="9" spans="1:20" x14ac:dyDescent="0.25">
      <c r="A9" s="4" t="s">
        <v>62</v>
      </c>
      <c r="B9" s="5" t="s">
        <v>64</v>
      </c>
      <c r="C9">
        <v>38</v>
      </c>
      <c r="D9">
        <v>28</v>
      </c>
      <c r="E9">
        <f t="shared" si="4"/>
        <v>28</v>
      </c>
      <c r="F9">
        <v>653167</v>
      </c>
      <c r="G9">
        <v>300824</v>
      </c>
      <c r="H9">
        <v>24820348</v>
      </c>
      <c r="I9">
        <f t="shared" si="0"/>
        <v>0.32557939961196353</v>
      </c>
      <c r="J9" s="4">
        <v>24820432</v>
      </c>
      <c r="K9">
        <v>8080994</v>
      </c>
      <c r="L9">
        <f t="shared" si="5"/>
        <v>0.32557829775082076</v>
      </c>
      <c r="M9">
        <v>886441</v>
      </c>
      <c r="N9">
        <f t="shared" si="1"/>
        <v>23327.394736842107</v>
      </c>
      <c r="O9">
        <f t="shared" si="2"/>
        <v>24.820348000000003</v>
      </c>
      <c r="P9">
        <f t="shared" si="3"/>
        <v>24.820432</v>
      </c>
      <c r="Q9">
        <f t="shared" si="6"/>
        <v>3.3843085405415382E-6</v>
      </c>
      <c r="R9">
        <v>34864</v>
      </c>
      <c r="S9">
        <f t="shared" si="7"/>
        <v>976192</v>
      </c>
      <c r="T9">
        <f t="shared" si="8"/>
        <v>37095296</v>
      </c>
    </row>
    <row r="10" spans="1:20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4"/>
        <v>29</v>
      </c>
      <c r="F10" s="8">
        <v>1119690</v>
      </c>
      <c r="G10">
        <v>989632</v>
      </c>
      <c r="H10">
        <v>42548365</v>
      </c>
      <c r="I10">
        <f t="shared" si="0"/>
        <v>0.28279817567608062</v>
      </c>
      <c r="J10">
        <v>42548423</v>
      </c>
      <c r="K10">
        <v>12032600</v>
      </c>
      <c r="L10">
        <f t="shared" si="5"/>
        <v>0.28279779017896856</v>
      </c>
      <c r="M10">
        <v>1467185</v>
      </c>
      <c r="N10">
        <f t="shared" si="1"/>
        <v>38610.131578947367</v>
      </c>
      <c r="O10">
        <f t="shared" si="2"/>
        <v>42.548364999999997</v>
      </c>
      <c r="P10">
        <f t="shared" si="3"/>
        <v>42.548423</v>
      </c>
      <c r="Q10">
        <f t="shared" si="6"/>
        <v>1.3631527542813526E-6</v>
      </c>
      <c r="R10">
        <v>141277</v>
      </c>
      <c r="S10">
        <f t="shared" si="7"/>
        <v>4097033</v>
      </c>
      <c r="T10">
        <f t="shared" si="8"/>
        <v>155687254</v>
      </c>
    </row>
    <row r="11" spans="1:20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4"/>
        <v>29</v>
      </c>
      <c r="F11">
        <v>795177</v>
      </c>
      <c r="G11">
        <v>349140</v>
      </c>
      <c r="H11">
        <v>30216724</v>
      </c>
      <c r="I11">
        <f t="shared" si="0"/>
        <v>0.31805582233203045</v>
      </c>
      <c r="J11">
        <v>30216782</v>
      </c>
      <c r="K11">
        <v>9610605</v>
      </c>
      <c r="L11">
        <f t="shared" si="5"/>
        <v>0.31805521183559521</v>
      </c>
      <c r="M11">
        <v>1041956</v>
      </c>
      <c r="N11">
        <f t="shared" si="1"/>
        <v>27419.894736842107</v>
      </c>
      <c r="O11">
        <f t="shared" si="2"/>
        <v>30.216723999999999</v>
      </c>
      <c r="P11">
        <f t="shared" si="3"/>
        <v>30.216781999999998</v>
      </c>
      <c r="Q11">
        <f t="shared" si="6"/>
        <v>1.919463164516504E-6</v>
      </c>
      <c r="R11">
        <v>40672</v>
      </c>
      <c r="S11">
        <f t="shared" si="7"/>
        <v>1179488</v>
      </c>
      <c r="T11">
        <f t="shared" si="8"/>
        <v>44820544</v>
      </c>
    </row>
    <row r="14" spans="1:20" x14ac:dyDescent="0.25">
      <c r="A14" t="s">
        <v>104</v>
      </c>
    </row>
  </sheetData>
  <mergeCells count="1">
    <mergeCell ref="F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DIAL</vt:lpstr>
      <vt:lpstr>FULLSIZE</vt:lpstr>
      <vt:lpstr>BRICK</vt:lpstr>
      <vt:lpstr>random</vt:lpstr>
      <vt:lpstr>Sheet11</vt:lpstr>
      <vt:lpstr>Sheet12</vt:lpstr>
      <vt:lpstr>Sheet8</vt:lpstr>
      <vt:lpstr>Sheet9</vt:lpstr>
      <vt:lpstr>CARROT-FIXED</vt:lpstr>
      <vt:lpstr>CARROT-VARIABLE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2017-08-31T12:10:00Z</dcterms:created>
  <dcterms:modified xsi:type="dcterms:W3CDTF">2019-08-02T13:41:20Z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