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s" sheetId="1" r:id="rId4"/>
  </sheets>
  <definedNames/>
  <calcPr/>
</workbook>
</file>

<file path=xl/sharedStrings.xml><?xml version="1.0" encoding="utf-8"?>
<sst xmlns="http://schemas.openxmlformats.org/spreadsheetml/2006/main" count="19" uniqueCount="19">
  <si>
    <t>Increase from 2021 to 2022</t>
  </si>
  <si>
    <t>Increase from 2022 to 2023</t>
  </si>
  <si>
    <t>Increase from 2023 to 2024</t>
  </si>
  <si>
    <t>Increase from 2024 to 2025</t>
  </si>
  <si>
    <t>New Library Clerk (began in Jan. 2021)</t>
  </si>
  <si>
    <t>New Library Assistant I (began in Jan. 2021)</t>
  </si>
  <si>
    <t>New Library Assistant II (began in Jan. 2021)</t>
  </si>
  <si>
    <t>New Library Specialist (began in Jan. 2021)</t>
  </si>
  <si>
    <t>Mid-Career Library Clerk (began in Jan. 2016)</t>
  </si>
  <si>
    <t>Mid-Career Library Assistant I (began in Jan. 2016)</t>
  </si>
  <si>
    <t>Mid-Career Library Assistant II (began in Jan. 2016)</t>
  </si>
  <si>
    <t>Mid-Career Library Specialist (began in Jan. 2016)</t>
  </si>
  <si>
    <t>Later-Career Library Clerk (began in Jan. 2010)</t>
  </si>
  <si>
    <t>Later-Career Library Assistant I (began in Jan. 2010)</t>
  </si>
  <si>
    <t>Later-Career Library Assistant II (began in Jan. 2010)</t>
  </si>
  <si>
    <t>Later-Career Library Specialist (began in Jan. 2010)</t>
  </si>
  <si>
    <t>Average increase of sample using all four job classes and three stages of career</t>
  </si>
  <si>
    <t>Compare to Penn's merit pool increase -- average availability -- that year</t>
  </si>
  <si>
    <t>not yet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</si>
</sst>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1" numFmtId="0" xfId="0" applyAlignment="1" applyFill="1" applyFont="1">
      <alignment readingOrder="0" shrinkToFit="0" vertical="top" wrapText="1"/>
    </xf>
    <xf borderId="0" fillId="2" fontId="2" numFmtId="10" xfId="0" applyFont="1" applyNumberFormat="1"/>
    <xf borderId="0" fillId="3" fontId="1" numFmtId="0" xfId="0" applyAlignment="1" applyFill="1" applyFont="1">
      <alignment readingOrder="0" shrinkToFit="0" vertical="top" wrapText="1"/>
    </xf>
    <xf borderId="0" fillId="3" fontId="2" numFmtId="10" xfId="0" applyAlignment="1" applyFont="1" applyNumberForma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4">
        <f>(44377.6 - 43085.05)/43085.05</f>
        <v>0.02999996519</v>
      </c>
      <c r="C2" s="4">
        <f>(52297.88 - 44377.6)/44377.6</f>
        <v>0.178474726</v>
      </c>
      <c r="D2" s="4">
        <f>(53736.07 - 52297.88)/52297.88</f>
        <v>0.02749996749</v>
      </c>
      <c r="E2" s="4">
        <f>(56888.66 - 53736.07)/53736.07</f>
        <v>0.05866804178</v>
      </c>
    </row>
    <row r="3">
      <c r="A3" s="3" t="s">
        <v>5</v>
      </c>
      <c r="B3" s="4">
        <f>(53644.15 - 52081.7)/52081.7</f>
        <v>0.0299999808</v>
      </c>
      <c r="C3" s="4">
        <f>(56744.88 - 53644.15)/53644.15</f>
        <v>0.05780182928</v>
      </c>
      <c r="D3" s="4">
        <f>(58305.36 - 56744.88)/56744.88</f>
        <v>0.02749992598</v>
      </c>
      <c r="E3" s="4">
        <f>(61580.58 - 58305.36)/58305.36</f>
        <v>0.0561735662</v>
      </c>
    </row>
    <row r="4">
      <c r="A4" s="3" t="s">
        <v>6</v>
      </c>
      <c r="B4" s="4">
        <f>(57602.92 - 55925.17)/55925.17</f>
        <v>0.02999990881</v>
      </c>
      <c r="C4" s="4">
        <f>(61171.93 - 57602.92)/57602.92</f>
        <v>0.0619588382</v>
      </c>
      <c r="D4" s="4">
        <f>(62854.16 - 61171.93)/61171.93</f>
        <v>0.02750003147</v>
      </c>
      <c r="E4" s="4">
        <f>(66590.04 - 62854.16)/62854.16</f>
        <v>0.05943727511</v>
      </c>
      <c r="G4" s="4"/>
    </row>
    <row r="5">
      <c r="A5" s="3" t="s">
        <v>7</v>
      </c>
      <c r="B5" s="4">
        <f>(60614.24 - 58848.77)/58848.77</f>
        <v>0.03000011725</v>
      </c>
      <c r="C5" s="4">
        <f>(64251.92 - 60614.24)/60614.24</f>
        <v>0.06001362056</v>
      </c>
      <c r="D5" s="4">
        <f>(66018.85 - 64251.92)/64251.92</f>
        <v>0.02750003424</v>
      </c>
      <c r="E5" s="4">
        <f>(69992.38 - 66018.85)/66018.85</f>
        <v>0.06018781</v>
      </c>
    </row>
    <row r="6">
      <c r="A6" s="3" t="s">
        <v>8</v>
      </c>
      <c r="B6" s="4">
        <f>(54382.47  - 50840.45)/50840.45</f>
        <v>0.06966932826</v>
      </c>
      <c r="C6" s="4">
        <f>(55959.56 - 54382.47)/54382.47</f>
        <v>0.02899997003</v>
      </c>
      <c r="D6" s="4">
        <f>(57498.45  - 55959.56)/55959.56</f>
        <v>0.02750003753</v>
      </c>
      <c r="E6" s="4">
        <f>(59079.65  - 57498.45)/57498.45</f>
        <v>0.02749987174</v>
      </c>
    </row>
    <row r="7">
      <c r="A7" s="3" t="s">
        <v>9</v>
      </c>
      <c r="B7" s="4">
        <f>(58212.39  - 55033.54)/55033.54</f>
        <v>0.05776204838</v>
      </c>
      <c r="C7" s="4">
        <f>(59900.55  - 58212.39)/58212.39</f>
        <v>0.02900001185</v>
      </c>
      <c r="D7" s="4">
        <f>(61547.82  - 59900.55)/59900.55</f>
        <v>0.02750008138</v>
      </c>
      <c r="E7" s="4">
        <f>(63240.38  - 61547.82)/61547.82</f>
        <v>0.02749991795</v>
      </c>
    </row>
    <row r="8">
      <c r="A8" s="3" t="s">
        <v>10</v>
      </c>
      <c r="B8" s="4">
        <f>(63149.06 - 59510.42)/59510.42</f>
        <v>0.06114290573</v>
      </c>
      <c r="C8" s="4">
        <f>(64980.38 - 63149.06)/63149.06</f>
        <v>0.02899995661</v>
      </c>
      <c r="D8" s="4">
        <f>(66767.34 - 64980.38)/64980.38</f>
        <v>0.02749999307</v>
      </c>
      <c r="E8" s="4">
        <f>(68603.45 - 66767.34)/66767.34</f>
        <v>0.02750012207</v>
      </c>
    </row>
    <row r="9">
      <c r="A9" s="3" t="s">
        <v>11</v>
      </c>
      <c r="B9" s="4">
        <f>(66325.21  - 62551.03)/62551.03</f>
        <v>0.06033761554</v>
      </c>
      <c r="C9" s="4">
        <f>(68248.65  - 66325.21)/66325.21</f>
        <v>0.02900013434</v>
      </c>
      <c r="D9" s="4">
        <f>(70125.48  - 68248.65)/68248.65</f>
        <v>0.02749988461</v>
      </c>
      <c r="E9" s="4">
        <f>(72053.93  - 70125.48)/70125.48</f>
        <v>0.02749999002</v>
      </c>
    </row>
    <row r="10">
      <c r="A10" s="3" t="s">
        <v>12</v>
      </c>
      <c r="B10" s="4">
        <f>(55649.86  - 52798.51)/52798.51</f>
        <v>0.0540043649</v>
      </c>
      <c r="C10" s="4">
        <f>(57263.7  - 55649.86)/55649.86</f>
        <v>0.02899989326</v>
      </c>
      <c r="D10" s="4">
        <f>(58838.46 - 57263.7)/57263.7</f>
        <v>0.02750014407</v>
      </c>
      <c r="E10" s="4">
        <f>(60456.51 - 58838.46)/58838.46</f>
        <v>0.02749986998</v>
      </c>
    </row>
    <row r="11">
      <c r="A11" s="3" t="s">
        <v>13</v>
      </c>
      <c r="B11" s="4">
        <f>(59967.37 - 56516.88)/56516.88</f>
        <v>0.0610523794</v>
      </c>
      <c r="C11" s="4">
        <f>(61706.42 - 59967.37)/59967.37</f>
        <v>0.0289999378</v>
      </c>
      <c r="D11" s="4">
        <f>(63403.35 - 61706.42)/61706.42</f>
        <v>0.02750005591</v>
      </c>
      <c r="E11" s="4">
        <f>(65146.94 - 63403.35)/63403.35</f>
        <v>0.02749996648</v>
      </c>
    </row>
    <row r="12">
      <c r="A12" s="3" t="s">
        <v>14</v>
      </c>
      <c r="B12" s="4">
        <f>(64890.2 - 61309.77)/61309.77</f>
        <v>0.0583990121</v>
      </c>
      <c r="C12" s="4">
        <f>(66772.01 - 64890.2)/64890.2</f>
        <v>0.02899991062</v>
      </c>
      <c r="D12" s="4">
        <f>(68608.24 - 66772.01)/66772.01</f>
        <v>0.02749999588</v>
      </c>
      <c r="E12" s="4">
        <f>(70494.97 - 68608.24)/68608.24</f>
        <v>0.02750004956</v>
      </c>
    </row>
    <row r="13">
      <c r="A13" s="3" t="s">
        <v>15</v>
      </c>
      <c r="B13" s="4">
        <f>(68138.37 - 64393.41)/64393.41</f>
        <v>0.05815750401</v>
      </c>
      <c r="C13" s="4">
        <f>(70114.39 - 68138.37)/68138.37</f>
        <v>0.02900010669</v>
      </c>
      <c r="D13" s="4">
        <f>(72042.53 - 70114.39)/70114.39</f>
        <v>0.02749991835</v>
      </c>
      <c r="E13" s="4">
        <f>(74023.7 - 72042.53)/72042.53</f>
        <v>0.0275000059</v>
      </c>
    </row>
    <row r="14" ht="27.0" customHeight="1">
      <c r="A14" s="5" t="s">
        <v>16</v>
      </c>
      <c r="B14" s="6">
        <f t="shared" ref="B14:E14" si="1">average(B2:B13)</f>
        <v>0.05004376086</v>
      </c>
      <c r="C14" s="6">
        <f t="shared" si="1"/>
        <v>0.04918741127</v>
      </c>
      <c r="D14" s="6">
        <f t="shared" si="1"/>
        <v>0.02750000583</v>
      </c>
      <c r="E14" s="6">
        <f t="shared" si="1"/>
        <v>0.03787220723</v>
      </c>
    </row>
    <row r="16" ht="30.0" customHeight="1">
      <c r="A16" s="7" t="s">
        <v>17</v>
      </c>
      <c r="B16" s="8">
        <v>0.045</v>
      </c>
      <c r="C16" s="8">
        <v>0.0425</v>
      </c>
      <c r="D16" s="8">
        <v>0.0375</v>
      </c>
      <c r="E16" s="9" t="s">
        <v>18</v>
      </c>
    </row>
  </sheetData>
  <conditionalFormatting sqref="B2:E13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