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460" windowWidth="38400" windowHeight="21060" activeTab="15"/>
  </bookViews>
  <sheets>
    <sheet name="利润表raw" sheetId="1" r:id="rId1"/>
    <sheet name="工作表4" sheetId="18" r:id="rId2"/>
    <sheet name="利润表（季度）" sheetId="2" r:id="rId3"/>
    <sheet name="利润表（年）" sheetId="4" r:id="rId4"/>
    <sheet name="利润表v2" sheetId="14" r:id="rId5"/>
    <sheet name="资产负债raw" sheetId="3" r:id="rId6"/>
    <sheet name="资产负债v2" sheetId="15" r:id="rId7"/>
    <sheet name="资产负债（年）" sheetId="12" r:id="rId8"/>
    <sheet name="现金流量raw" sheetId="6" r:id="rId9"/>
    <sheet name="现金流量（年）" sheetId="13" r:id="rId10"/>
    <sheet name="现金流量v2" sheetId="16" r:id="rId11"/>
    <sheet name="CAPEX" sheetId="9" r:id="rId12"/>
    <sheet name="运营资本追加" sheetId="10" r:id="rId13"/>
    <sheet name="DCF按年估值" sheetId="11" r:id="rId14"/>
    <sheet name="NCC" sheetId="7" r:id="rId15"/>
    <sheet name="FCFF" sheetId="17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7" l="1"/>
  <c r="L74" i="17"/>
  <c r="M74" i="17"/>
  <c r="L76" i="17"/>
  <c r="M76" i="17"/>
  <c r="K71" i="17"/>
  <c r="L71" i="17"/>
  <c r="M71" i="17"/>
  <c r="N71" i="17"/>
  <c r="L70" i="17"/>
  <c r="M70" i="17"/>
  <c r="K70" i="17"/>
  <c r="M69" i="17"/>
  <c r="L69" i="17"/>
  <c r="D36" i="17"/>
  <c r="C36" i="17"/>
  <c r="C70" i="17"/>
  <c r="E36" i="17"/>
  <c r="D70" i="17"/>
  <c r="F36" i="17"/>
  <c r="E70" i="17"/>
  <c r="G36" i="17"/>
  <c r="F70" i="17"/>
  <c r="H36" i="17"/>
  <c r="H59" i="17"/>
  <c r="G70" i="17"/>
  <c r="I36" i="17"/>
  <c r="I59" i="17"/>
  <c r="H70" i="17"/>
  <c r="J36" i="17"/>
  <c r="J59" i="17"/>
  <c r="I70" i="17"/>
  <c r="B36" i="17"/>
  <c r="B70" i="17"/>
  <c r="M36" i="17"/>
  <c r="N36" i="17"/>
  <c r="L36" i="17"/>
  <c r="M18" i="17"/>
  <c r="M19" i="17"/>
  <c r="N18" i="17"/>
  <c r="N19" i="17"/>
  <c r="L18" i="17"/>
  <c r="L19" i="17"/>
  <c r="D67" i="17"/>
  <c r="D69" i="17"/>
  <c r="E49" i="17"/>
  <c r="D49" i="17"/>
  <c r="D71" i="17"/>
  <c r="C74" i="17"/>
  <c r="C76" i="17"/>
  <c r="E67" i="17"/>
  <c r="E69" i="17"/>
  <c r="F49" i="17"/>
  <c r="E71" i="17"/>
  <c r="D74" i="17"/>
  <c r="D76" i="17"/>
  <c r="F67" i="17"/>
  <c r="F69" i="17"/>
  <c r="G49" i="17"/>
  <c r="F71" i="17"/>
  <c r="E74" i="17"/>
  <c r="E76" i="17"/>
  <c r="G67" i="17"/>
  <c r="G69" i="17"/>
  <c r="H49" i="17"/>
  <c r="G71" i="17"/>
  <c r="F74" i="17"/>
  <c r="F76" i="17"/>
  <c r="H69" i="17"/>
  <c r="I49" i="17"/>
  <c r="H71" i="17"/>
  <c r="G74" i="17"/>
  <c r="G76" i="17"/>
  <c r="I69" i="17"/>
  <c r="J49" i="17"/>
  <c r="I71" i="17"/>
  <c r="H74" i="17"/>
  <c r="J71" i="17"/>
  <c r="I74" i="17"/>
  <c r="I76" i="17"/>
  <c r="C67" i="17"/>
  <c r="C69" i="17"/>
  <c r="C49" i="17"/>
  <c r="C71" i="17"/>
  <c r="B74" i="17"/>
  <c r="B76" i="17"/>
  <c r="B67" i="17"/>
  <c r="B69" i="17"/>
  <c r="B49" i="17"/>
  <c r="B71" i="17"/>
  <c r="B62" i="17"/>
  <c r="C62" i="17"/>
  <c r="D62" i="17"/>
  <c r="E62" i="17"/>
  <c r="F62" i="17"/>
  <c r="G62" i="17"/>
  <c r="H62" i="17"/>
  <c r="I62" i="17"/>
  <c r="J62" i="17"/>
  <c r="B64" i="17"/>
  <c r="C64" i="17"/>
  <c r="D64" i="17"/>
  <c r="E64" i="17"/>
  <c r="F64" i="17"/>
  <c r="G64" i="17"/>
  <c r="H18" i="17"/>
  <c r="H19" i="17"/>
  <c r="H64" i="17"/>
  <c r="I18" i="17"/>
  <c r="I19" i="17"/>
  <c r="I64" i="17"/>
  <c r="J18" i="17"/>
  <c r="J19" i="17"/>
  <c r="J64" i="17"/>
  <c r="H3" i="18"/>
  <c r="G3" i="18"/>
  <c r="F3" i="18"/>
  <c r="E3" i="18"/>
  <c r="D3" i="18"/>
  <c r="C3" i="18"/>
  <c r="B3" i="18"/>
  <c r="B6" i="14"/>
  <c r="C6" i="14"/>
  <c r="D6" i="14"/>
  <c r="E6" i="14"/>
  <c r="F6" i="14"/>
  <c r="G6" i="14"/>
  <c r="H6" i="14"/>
  <c r="N14" i="11"/>
  <c r="M19" i="11"/>
  <c r="Q14" i="11"/>
  <c r="Q19" i="11"/>
  <c r="Q21" i="11"/>
  <c r="S2" i="11"/>
  <c r="S6" i="11"/>
  <c r="S14" i="11"/>
  <c r="U2" i="11"/>
  <c r="U6" i="11"/>
  <c r="U14" i="11"/>
  <c r="U17" i="11"/>
  <c r="U19" i="11"/>
  <c r="P14" i="11"/>
  <c r="P19" i="11"/>
  <c r="P21" i="11"/>
  <c r="M14" i="11"/>
  <c r="M21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<sst xmlns="http://schemas.openxmlformats.org/spreadsheetml/2006/main" count="833" uniqueCount="253">
  <si>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</si>
  <si>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</si>
  <si>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</si>
  <si>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</si>
  <si>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</si>
  <si>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</si>
  <si>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</si>
  <si>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</si>
  <si>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</si>
  <si>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</si>
  <si>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</si>
  <si>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</si>
  <si>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</si>
  <si>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</si>
  <si>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</si>
  <si>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</si>
  <si>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</si>
  <si>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</si>
  <si>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</si>
  <si>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</si>
  <si>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</si>
  <si>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</si>
  <si>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</si>
  <si>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</si>
  <si>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</si>
  <si>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</si>
  <si>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</si>
  <si>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</si>
  <si>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</si>
  <si>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</si>
  <si>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</si>
  <si>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</si>
  <si>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</si>
  <si>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</si>
  <si>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</si>
  <si>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</si>
  <si>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</si>
  <si>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</si>
  <si>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</si>
  <si>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</si>
  <si>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</si>
  <si>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</si>
  <si>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</si>
  <si>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</si>
  <si>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</si>
  <si>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</si>
  <si>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</si>
  <si>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</si>
  <si>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</si>
  <si>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</si>
  <si>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</si>
  <si>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</si>
  <si>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</si>
  <si>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</si>
  <si>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</si>
  <si>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</si>
  <si>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</si>
  <si>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</si>
  <si>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</si>
  <si>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</si>
  <si>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</si>
  <si>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</si>
  <si>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</si>
  <si>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</si>
  <si>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</si>
  <si>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</si>
  <si>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</si>
  <si>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</si>
  <si>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</si>
  <si>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</si>
  <si>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</si>
  <si>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</si>
  <si>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</si>
  <si>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</si>
  <si>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</si>
  <si>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</si>
  <si>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</si>
  <si>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</si>
  <si>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</si>
  <si>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</si>
  <si>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</si>
  <si>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</si>
  <si>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</si>
  <si>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</si>
  <si>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</si>
  <si>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</si>
  <si>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</si>
  <si>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</si>
  <si>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</si>
  <si>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</si>
  <si>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</si>
  <si>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</si>
  <si>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</si>
  <si>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</si>
  <si>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</si>
  <si>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</si>
  <si>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</si>
  <si>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</si>
  <si>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</si>
  <si>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</si>
  <si>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</si>
  <si>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</si>
  <si>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</si>
  <si>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</si>
  <si>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</si>
  <si>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</si>
  <si>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</si>
  <si>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</si>
  <si>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</si>
  <si>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</si>
  <si>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</si>
  <si>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</si>
  <si>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</si>
  <si>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</si>
  <si>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</si>
  <si>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</si>
  <si>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</si>
  <si>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</si>
  <si>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</si>
  <si>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</si>
  <si>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</si>
  <si>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</si>
  <si>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</si>
  <si>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</si>
  <si>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</si>
  <si>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</si>
  <si>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</si>
  <si>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</si>
  <si>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</si>
  <si>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</si>
  <si>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</si>
  <si>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</si>
  <si>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</si>
  <si>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</si>
  <si>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</si>
  <si>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</si>
  <si>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</si>
  <si>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</si>
  <si>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</si>
  <si>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</si>
  <si>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</si>
  <si>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</si>
  <si>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</si>
  <si>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</si>
  <si>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</si>
  <si>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</si>
  <si>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</si>
  <si>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</si>
  <si>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</si>
  <si>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</si>
  <si>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</si>
  <si>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</si>
  <si>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</si>
  <si>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</si>
  <si>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</si>
  <si>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</si>
  <si>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</si>
  <si>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</si>
  <si>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</si>
  <si>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</si>
  <si>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</si>
  <si>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</si>
  <si>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</si>
  <si>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</si>
  <si>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</si>
  <si>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</si>
  <si>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</si>
  <si>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</si>
  <si>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</si>
  <si>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</si>
  <si>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</si>
  <si>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</si>
  <si>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</si>
  <si>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</si>
  <si>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</si>
  <si>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</si>
  <si>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</si>
  <si>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</si>
  <si>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</si>
  <si>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</si>
  <si>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</si>
  <si>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</si>
  <si>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</si>
  <si>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</si>
  <si>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</si>
  <si>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</si>
  <si>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</si>
  <si>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</si>
  <si>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</si>
  <si>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</si>
  <si>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</si>
  <si>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</si>
  <si>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</si>
  <si>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</si>
  <si>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</si>
  <si>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</si>
  <si>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</si>
  <si>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</si>
  <si>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</si>
  <si>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</si>
  <si>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</si>
  <si>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</si>
  <si>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</si>
  <si>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</si>
  <si>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流通股数量（百万股）</t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</si>
  <si>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</si>
  <si>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</si>
  <si>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</si>
  <si>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</si>
  <si>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</si>
  <si>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</si>
  <si>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</si>
  <si>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</si>
  <si>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</si>
  <si>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</si>
  <si>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</si>
  <si>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</si>
  <si>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</si>
  <si>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</si>
  <si>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</si>
  <si>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</si>
  <si>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</si>
  <si>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</si>
  <si>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</si>
  <si>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</si>
  <si>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2017 Baseline</t>
    <phoneticPr fontId="18" type="noConversion"/>
  </si>
  <si>
    <t>2018 E price</t>
    <phoneticPr fontId="18" type="noConversion"/>
  </si>
  <si>
    <t>2019E</t>
    <phoneticPr fontId="18" type="noConversion"/>
  </si>
  <si>
    <t>2018 E Price</t>
    <phoneticPr fontId="18" type="noConversion"/>
  </si>
  <si>
    <t xml:space="preserve">2019E </t>
    <phoneticPr fontId="18" type="noConversion"/>
  </si>
  <si>
    <t>报表日期 单位 百万</t>
    <rPh sb="5" eb="6">
      <t>ujw</t>
    </rPh>
    <rPh sb="8" eb="9">
      <t>djf</t>
    </rPh>
    <rPh sb="9" eb="10">
      <t>dnv</t>
    </rPh>
    <phoneticPr fontId="18" type="noConversion"/>
  </si>
  <si>
    <t>毛利率</t>
    <rPh sb="0" eb="1">
      <t>tfn</t>
    </rPh>
    <rPh sb="1" eb="2">
      <t>tjy</t>
    </rPh>
    <phoneticPr fontId="18" type="noConversion"/>
  </si>
  <si>
    <t>利润分析</t>
    <rPh sb="0" eb="1">
      <t>tji</t>
    </rPh>
    <rPh sb="2" eb="3">
      <t>wvs</t>
    </rPh>
    <phoneticPr fontId="18" type="noConversion"/>
  </si>
  <si>
    <t>净利率</t>
    <rPh sb="0" eb="1">
      <t>uqv</t>
    </rPh>
    <rPh sb="1" eb="2">
      <t>tjy</t>
    </rPh>
    <phoneticPr fontId="18" type="noConversion"/>
  </si>
  <si>
    <t>2018E</t>
    <phoneticPr fontId="18" type="noConversion"/>
  </si>
  <si>
    <t>2020E</t>
    <phoneticPr fontId="18" type="noConversion"/>
  </si>
  <si>
    <t>中泰</t>
    <rPh sb="0" eb="1">
      <t>kh</t>
    </rPh>
    <rPh sb="1" eb="2">
      <t>dwi</t>
    </rPh>
    <phoneticPr fontId="18" type="noConversion"/>
  </si>
  <si>
    <t>光大</t>
    <rPh sb="0" eb="1">
      <t>iq</t>
    </rPh>
    <rPh sb="1" eb="2">
      <t>dd</t>
    </rPh>
    <phoneticPr fontId="18" type="noConversion"/>
  </si>
  <si>
    <t>流动资产合计（营运资本计算）</t>
    <rPh sb="0" eb="1">
      <t>iyfc</t>
    </rPh>
    <rPh sb="2" eb="3">
      <t>uqwm</t>
    </rPh>
    <rPh sb="3" eb="4">
      <t>u</t>
    </rPh>
    <rPh sb="4" eb="5">
      <t>wgyf</t>
    </rPh>
    <rPh sb="7" eb="8">
      <t>apfc</t>
    </rPh>
    <rPh sb="9" eb="10">
      <t>uqsg</t>
    </rPh>
    <rPh sb="11" eb="12">
      <t>yfth</t>
    </rPh>
    <phoneticPr fontId="18" type="noConversion"/>
  </si>
  <si>
    <t>流动负债合计 （营运资本计算）</t>
    <rPh sb="8" eb="9">
      <t>apfc</t>
    </rPh>
    <rPh sb="10" eb="11">
      <t>uqsg</t>
    </rPh>
    <rPh sb="12" eb="13">
      <t>yfth</t>
    </rPh>
    <phoneticPr fontId="18" type="noConversion"/>
  </si>
  <si>
    <t>营业成本</t>
    <rPh sb="0" eb="1">
      <t>apo</t>
    </rPh>
    <rPh sb="2" eb="3">
      <t>dns</t>
    </rPh>
    <phoneticPr fontId="18" type="noConversion"/>
  </si>
  <si>
    <t>资产负债</t>
    <rPh sb="0" eb="1">
      <t>uqwm</t>
    </rPh>
    <rPh sb="1" eb="2">
      <t>u</t>
    </rPh>
    <rPh sb="2" eb="3">
      <t>qmw</t>
    </rPh>
    <phoneticPr fontId="18" type="noConversion"/>
  </si>
  <si>
    <t>利润率分析</t>
    <rPh sb="0" eb="1">
      <t>tji</t>
    </rPh>
    <rPh sb="2" eb="3">
      <t>yx</t>
    </rPh>
    <rPh sb="3" eb="4">
      <t>wvs</t>
    </rPh>
    <phoneticPr fontId="18" type="noConversion"/>
  </si>
  <si>
    <t>净利润</t>
    <rPh sb="0" eb="1">
      <t>uqv</t>
    </rPh>
    <rPh sb="1" eb="2">
      <t>tji</t>
    </rPh>
    <phoneticPr fontId="18" type="noConversion"/>
  </si>
  <si>
    <t>NCC</t>
    <phoneticPr fontId="18" type="noConversion"/>
  </si>
  <si>
    <t>CAPEX</t>
    <phoneticPr fontId="18" type="noConversion"/>
  </si>
  <si>
    <t>固定资产（资本支出计算）</t>
    <rPh sb="0" eb="1">
      <t>ldp</t>
    </rPh>
    <rPh sb="2" eb="3">
      <t>uqwm</t>
    </rPh>
    <rPh sb="3" eb="4">
      <t>u</t>
    </rPh>
    <rPh sb="5" eb="6">
      <t>uqsg</t>
    </rPh>
    <rPh sb="7" eb="8">
      <t>fcb</t>
    </rPh>
    <rPh sb="9" eb="10">
      <t>yfth</t>
    </rPh>
    <phoneticPr fontId="18" type="noConversion"/>
  </si>
  <si>
    <t>WCINV</t>
    <phoneticPr fontId="18" type="noConversion"/>
  </si>
  <si>
    <t>FCFF</t>
    <phoneticPr fontId="18" type="noConversion"/>
  </si>
  <si>
    <t>现金流终值</t>
    <rPh sb="0" eb="1">
      <t>gmq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</si>
  <si>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流通股（百万股）</t>
    <rPh sb="0" eb="1">
      <t>iyce</t>
    </rPh>
    <rPh sb="2" eb="3">
      <t>emc</t>
    </rPh>
    <rPh sb="4" eb="5">
      <t>djf</t>
    </rPh>
    <rPh sb="5" eb="6">
      <t>dnv</t>
    </rPh>
    <rPh sb="6" eb="7">
      <t>emc</t>
    </rPh>
    <phoneticPr fontId="18" type="noConversion"/>
  </si>
  <si>
    <t>股价</t>
    <rPh sb="0" eb="1">
      <t>emc</t>
    </rPh>
    <rPh sb="1" eb="2">
      <t>wwj</t>
    </rPh>
    <phoneticPr fontId="18" type="noConversion"/>
  </si>
  <si>
    <t>fff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</si>
</sst>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);[Red]\(0.000\)"/>
    <numFmt numFmtId="178" formatCode="0_);[Red]\(0\)"/>
    <numFmt numFmtId="179" formatCode="0.000_ "/>
  </numFmts>
  <fonts count="29" x14ac:knownFonts="1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i/>
      <sz val="11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76" fontId="0" fillId="0" borderId="0" xfId="0" applyNumberFormat="1"/>
    <xf numFmtId="0" fontId="1" fillId="0" borderId="0" xfId="41" applyFill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22" fillId="0" borderId="0" xfId="0" applyNumberFormat="1" applyFont="1"/>
    <xf numFmtId="0" fontId="0" fillId="0" borderId="0" xfId="0" applyAlignment="1">
      <alignment wrapText="1"/>
    </xf>
    <xf numFmtId="177" fontId="0" fillId="0" borderId="0" xfId="0" applyNumberFormat="1"/>
    <xf numFmtId="178" fontId="1" fillId="0" borderId="0" xfId="41" applyNumberFormat="1"/>
    <xf numFmtId="179" fontId="0" fillId="0" borderId="0" xfId="0" applyNumberFormat="1"/>
    <xf numFmtId="0" fontId="28" fillId="0" borderId="0" xfId="0" applyFont="1"/>
    <xf numFmtId="177" fontId="25" fillId="0" borderId="0" xfId="0" applyNumberFormat="1" applyFont="1"/>
    <xf numFmtId="9" fontId="0" fillId="0" borderId="0" xfId="0" applyNumberFormat="1"/>
    <xf numFmtId="0" fontId="25" fillId="0" borderId="0" xfId="41" applyFont="1"/>
    <xf numFmtId="176" fontId="25" fillId="0" borderId="0" xfId="0" applyNumberFormat="1" applyFont="1"/>
    <xf numFmtId="177" fontId="16" fillId="0" borderId="0" xfId="0" applyNumberFormat="1" applyFont="1"/>
  </cellXfs>
  <cellStyles count="61">
    <cellStyle name="20%-个性色1" xfId="18" builtinId="30" customBuiltin="1"/>
    <cellStyle name="20%-个性色2" xfId="22" builtinId="34" customBuiltin="1"/>
    <cellStyle name="20%-个性色3" xfId="26" builtinId="38" customBuiltin="1"/>
    <cellStyle name="20%-个性色4" xfId="30" builtinId="42" customBuiltin="1"/>
    <cellStyle name="20%-个性色5" xfId="34" builtinId="46" customBuiltin="1"/>
    <cellStyle name="20%-个性色6" xfId="38" builtinId="50" customBuiltin="1"/>
    <cellStyle name="40%-个性色1" xfId="19" builtinId="31" customBuiltin="1"/>
    <cellStyle name="40%-个性色2" xfId="23" builtinId="35" customBuiltin="1"/>
    <cellStyle name="40%-个性色3" xfId="27" builtinId="39" customBuiltin="1"/>
    <cellStyle name="40%-个性色4" xfId="31" builtinId="43" customBuiltin="1"/>
    <cellStyle name="40%-个性色5" xfId="35" builtinId="47" customBuiltin="1"/>
    <cellStyle name="40%-个性色6" xfId="39" builtinId="51" customBuiltin="1"/>
    <cellStyle name="60%-个性色1" xfId="20" builtinId="32" customBuiltin="1"/>
    <cellStyle name="60%-个性色2" xfId="24" builtinId="36" customBuiltin="1"/>
    <cellStyle name="60%-个性色3" xfId="28" builtinId="40" customBuiltin="1"/>
    <cellStyle name="60%-个性色4" xfId="32" builtinId="44" customBuiltin="1"/>
    <cellStyle name="60%-个性色5" xfId="36" builtinId="48" customBuiltin="1"/>
    <cellStyle name="60%-个性色6" xfId="40" builtinId="52" customBuiltin="1"/>
    <cellStyle name="Normal 2" xfId="41"/>
    <cellStyle name="Note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个性色1" xfId="17" builtinId="29" customBuiltin="1"/>
    <cellStyle name="个性色2" xfId="21" builtinId="33" customBuiltin="1"/>
    <cellStyle name="个性色3" xfId="25" builtinId="37" customBuiltin="1"/>
    <cellStyle name="个性色4" xfId="29" builtinId="41" customBuiltin="1"/>
    <cellStyle name="个性色5" xfId="33" builtinId="45" customBuiltin="1"/>
    <cellStyle name="个性色6" xfId="37" builtinId="49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431.26423733</c:v>
                </c:pt>
                <c:pt idx="1">
                  <c:v>1101.89618506</c:v>
                </c:pt>
                <c:pt idx="2">
                  <c:v>639.6908736</c:v>
                </c:pt>
                <c:pt idx="3">
                  <c:v>1169.84681812</c:v>
                </c:pt>
                <c:pt idx="4">
                  <c:v>437.04861007</c:v>
                </c:pt>
                <c:pt idx="5">
                  <c:v>578.0277131500001</c:v>
                </c:pt>
                <c:pt idx="6">
                  <c:v>518.6978192400001</c:v>
                </c:pt>
                <c:pt idx="7">
                  <c:v>588.1151921799999</c:v>
                </c:pt>
                <c:pt idx="8">
                  <c:v>581.3675876099993</c:v>
                </c:pt>
                <c:pt idx="9">
                  <c:v>780.1015113999995</c:v>
                </c:pt>
                <c:pt idx="10">
                  <c:v>889.6945717099995</c:v>
                </c:pt>
                <c:pt idx="11">
                  <c:v>965.3219846100004</c:v>
                </c:pt>
                <c:pt idx="12">
                  <c:v>902.9111498599995</c:v>
                </c:pt>
                <c:pt idx="13">
                  <c:v>1183.23571039</c:v>
                </c:pt>
                <c:pt idx="14">
                  <c:v>1278.1558289</c:v>
                </c:pt>
                <c:pt idx="15">
                  <c:v>1161.74291991</c:v>
                </c:pt>
                <c:pt idx="16">
                  <c:v>843.43404217</c:v>
                </c:pt>
                <c:pt idx="17">
                  <c:v>1168.88171162</c:v>
                </c:pt>
                <c:pt idx="18">
                  <c:v>946.29359808</c:v>
                </c:pt>
                <c:pt idx="19">
                  <c:v>992.09683827</c:v>
                </c:pt>
                <c:pt idx="20">
                  <c:v>949.05876201</c:v>
                </c:pt>
                <c:pt idx="21">
                  <c:v>945.4663590999991</c:v>
                </c:pt>
                <c:pt idx="22">
                  <c:v>753.4474996799999</c:v>
                </c:pt>
                <c:pt idx="23">
                  <c:v>725.4765811300003</c:v>
                </c:pt>
                <c:pt idx="24">
                  <c:v>904.18796335</c:v>
                </c:pt>
                <c:pt idx="25">
                  <c:v>883.3173373000002</c:v>
                </c:pt>
                <c:pt idx="26">
                  <c:v>854.5695267699994</c:v>
                </c:pt>
                <c:pt idx="27">
                  <c:v>806.9340411100002</c:v>
                </c:pt>
                <c:pt idx="28">
                  <c:v>633.9578744500001</c:v>
                </c:pt>
                <c:pt idx="29">
                  <c:v>557.43508356</c:v>
                </c:pt>
                <c:pt idx="30">
                  <c:v>605.49781106</c:v>
                </c:pt>
                <c:pt idx="31">
                  <c:v>533.5155219199999</c:v>
                </c:pt>
                <c:pt idx="32">
                  <c:v>473.3281420499995</c:v>
                </c:pt>
                <c:pt idx="33">
                  <c:v>598.23864497</c:v>
                </c:pt>
                <c:pt idx="34">
                  <c:v>637.1482960999994</c:v>
                </c:pt>
                <c:pt idx="35">
                  <c:v>686.5764984500004</c:v>
                </c:pt>
                <c:pt idx="36">
                  <c:v>692.74337554</c:v>
                </c:pt>
                <c:pt idx="37">
                  <c:v>1120.68901065</c:v>
                </c:pt>
                <c:pt idx="38">
                  <c:v>3415.84437267</c:v>
                </c:pt>
                <c:pt idx="39">
                  <c:v>3121.1993459</c:v>
                </c:pt>
                <c:pt idx="40">
                  <c:v>3521.91979806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582656"/>
        <c:axId val="1537347104"/>
      </c:barChart>
      <c:catAx>
        <c:axId val="1462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347104"/>
        <c:crosses val="autoZero"/>
        <c:auto val="1"/>
        <c:lblAlgn val="ctr"/>
        <c:lblOffset val="100"/>
        <c:noMultiLvlLbl val="0"/>
      </c:catAx>
      <c:valAx>
        <c:axId val="153734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625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0.144698797693836</c:v>
                </c:pt>
                <c:pt idx="1">
                  <c:v>0.243527356451042</c:v>
                </c:pt>
                <c:pt idx="2">
                  <c:v>0.286301492917656</c:v>
                </c:pt>
                <c:pt idx="3">
                  <c:v>0.226364721254963</c:v>
                </c:pt>
                <c:pt idx="4">
                  <c:v>0.0858946345899312</c:v>
                </c:pt>
                <c:pt idx="5">
                  <c:v>0.0885583194816743</c:v>
                </c:pt>
                <c:pt idx="6">
                  <c:v>0.0536002188941218</c:v>
                </c:pt>
                <c:pt idx="7">
                  <c:v>0.00407757168046086</c:v>
                </c:pt>
                <c:pt idx="8">
                  <c:v>0.0768033063101435</c:v>
                </c:pt>
                <c:pt idx="9">
                  <c:v>0.121170147710263</c:v>
                </c:pt>
                <c:pt idx="10">
                  <c:v>0.154335543367612</c:v>
                </c:pt>
                <c:pt idx="11">
                  <c:v>0.160102496688165</c:v>
                </c:pt>
                <c:pt idx="12">
                  <c:v>0.239229079188458</c:v>
                </c:pt>
                <c:pt idx="13">
                  <c:v>0.243197886695858</c:v>
                </c:pt>
                <c:pt idx="14">
                  <c:v>0.228949168564439</c:v>
                </c:pt>
                <c:pt idx="15">
                  <c:v>0.213807197111073</c:v>
                </c:pt>
                <c:pt idx="16">
                  <c:v>0.103892259855381</c:v>
                </c:pt>
                <c:pt idx="17">
                  <c:v>0.161884865765453</c:v>
                </c:pt>
                <c:pt idx="18">
                  <c:v>0.150210128112759</c:v>
                </c:pt>
                <c:pt idx="19">
                  <c:v>0.139054610894902</c:v>
                </c:pt>
                <c:pt idx="20">
                  <c:v>0.135396902229586</c:v>
                </c:pt>
                <c:pt idx="21">
                  <c:v>0.144106794192331</c:v>
                </c:pt>
                <c:pt idx="22">
                  <c:v>0.119552989553024</c:v>
                </c:pt>
                <c:pt idx="23">
                  <c:v>0.100500721803381</c:v>
                </c:pt>
                <c:pt idx="24">
                  <c:v>0.170548953492658</c:v>
                </c:pt>
                <c:pt idx="25">
                  <c:v>0.149569336601564</c:v>
                </c:pt>
                <c:pt idx="26">
                  <c:v>0.134128263912968</c:v>
                </c:pt>
                <c:pt idx="27">
                  <c:v>0.0902151690704745</c:v>
                </c:pt>
                <c:pt idx="28">
                  <c:v>0.101896973242967</c:v>
                </c:pt>
                <c:pt idx="29">
                  <c:v>0.100718434772713</c:v>
                </c:pt>
                <c:pt idx="30">
                  <c:v>0.0410114375890198</c:v>
                </c:pt>
                <c:pt idx="31">
                  <c:v>0.011067812114875</c:v>
                </c:pt>
                <c:pt idx="32">
                  <c:v>-0.00669017905059507</c:v>
                </c:pt>
                <c:pt idx="33">
                  <c:v>0.00140959430461688</c:v>
                </c:pt>
                <c:pt idx="34">
                  <c:v>0.0342129490442933</c:v>
                </c:pt>
                <c:pt idx="35">
                  <c:v>0.0228756455838605</c:v>
                </c:pt>
                <c:pt idx="36">
                  <c:v>0.131280321921676</c:v>
                </c:pt>
                <c:pt idx="37">
                  <c:v>0.289172387685072</c:v>
                </c:pt>
                <c:pt idx="38">
                  <c:v>0.50438219405794</c:v>
                </c:pt>
                <c:pt idx="39">
                  <c:v>0.578106362478927</c:v>
                </c:pt>
                <c:pt idx="40">
                  <c:v>0.690769532758836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13280"/>
        <c:axId val="1490893616"/>
      </c:lineChart>
      <c:catAx>
        <c:axId val="15370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893616"/>
        <c:crosses val="autoZero"/>
        <c:auto val="1"/>
        <c:lblAlgn val="ctr"/>
        <c:lblOffset val="100"/>
        <c:noMultiLvlLbl val="0"/>
      </c:catAx>
      <c:valAx>
        <c:axId val="1490893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3701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244.4528373700001</c:v>
                </c:pt>
                <c:pt idx="2">
                  <c:v>203.86103216</c:v>
                </c:pt>
                <c:pt idx="3">
                  <c:v>117.87453495</c:v>
                </c:pt>
                <c:pt idx="4">
                  <c:v>33.89832168</c:v>
                </c:pt>
                <c:pt idx="5">
                  <c:v>93.53942561</c:v>
                </c:pt>
                <c:pt idx="6">
                  <c:v>1.502735220000005</c:v>
                </c:pt>
                <c:pt idx="7">
                  <c:v>-148.41847136</c:v>
                </c:pt>
                <c:pt idx="8">
                  <c:v>41.59049659</c:v>
                </c:pt>
                <c:pt idx="9">
                  <c:v>103.26055997</c:v>
                </c:pt>
                <c:pt idx="10">
                  <c:v>144.52169996</c:v>
                </c:pt>
                <c:pt idx="11">
                  <c:v>132.39585828</c:v>
                </c:pt>
                <c:pt idx="12">
                  <c:v>176.49496307</c:v>
                </c:pt>
                <c:pt idx="13">
                  <c:v>225.25540927</c:v>
                </c:pt>
                <c:pt idx="14">
                  <c:v>143.1170427800001</c:v>
                </c:pt>
                <c:pt idx="15">
                  <c:v>91.37830380999979</c:v>
                </c:pt>
                <c:pt idx="16">
                  <c:v>70.12290491999991</c:v>
                </c:pt>
                <c:pt idx="17">
                  <c:v>193.90463809</c:v>
                </c:pt>
                <c:pt idx="18">
                  <c:v>123.0113318299999</c:v>
                </c:pt>
                <c:pt idx="19">
                  <c:v>85.0941960800001</c:v>
                </c:pt>
                <c:pt idx="20">
                  <c:v>110.36932069</c:v>
                </c:pt>
                <c:pt idx="21">
                  <c:v>106.91735508</c:v>
                </c:pt>
                <c:pt idx="22">
                  <c:v>35.50288532</c:v>
                </c:pt>
                <c:pt idx="23">
                  <c:v>-18.90155292000003</c:v>
                </c:pt>
                <c:pt idx="24">
                  <c:v>127.58341149</c:v>
                </c:pt>
                <c:pt idx="25">
                  <c:v>131.86484223</c:v>
                </c:pt>
                <c:pt idx="26">
                  <c:v>75.38483983999991</c:v>
                </c:pt>
                <c:pt idx="27">
                  <c:v>-71.31218788000001</c:v>
                </c:pt>
                <c:pt idx="28">
                  <c:v>-13.94063555</c:v>
                </c:pt>
                <c:pt idx="29">
                  <c:v>38.42761528000001</c:v>
                </c:pt>
                <c:pt idx="30">
                  <c:v>-17.86843796</c:v>
                </c:pt>
                <c:pt idx="31">
                  <c:v>6.382120369999995</c:v>
                </c:pt>
                <c:pt idx="32">
                  <c:v>4.307820209999994</c:v>
                </c:pt>
                <c:pt idx="33">
                  <c:v>-1.45368392</c:v>
                </c:pt>
                <c:pt idx="34">
                  <c:v>58.45962822</c:v>
                </c:pt>
                <c:pt idx="35">
                  <c:v>-31.2949681</c:v>
                </c:pt>
                <c:pt idx="36">
                  <c:v>72.48789091</c:v>
                </c:pt>
                <c:pt idx="37">
                  <c:v>375.8153249</c:v>
                </c:pt>
                <c:pt idx="38">
                  <c:v>1768.17529477</c:v>
                </c:pt>
                <c:pt idx="39">
                  <c:v>1755.71862063</c:v>
                </c:pt>
                <c:pt idx="40">
                  <c:v>2029.26553149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99696"/>
        <c:axId val="1460302016"/>
      </c:barChart>
      <c:catAx>
        <c:axId val="146029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302016"/>
        <c:crosses val="autoZero"/>
        <c:auto val="1"/>
        <c:lblAlgn val="ctr"/>
        <c:lblOffset val="100"/>
        <c:noMultiLvlLbl val="0"/>
      </c:catAx>
      <c:valAx>
        <c:axId val="1460302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6029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2.0091231E7</c:v>
                </c:pt>
                <c:pt idx="1">
                  <c:v>2.0101231E7</c:v>
                </c:pt>
                <c:pt idx="2">
                  <c:v>2.0111231E7</c:v>
                </c:pt>
                <c:pt idx="3">
                  <c:v>2.0121231E7</c:v>
                </c:pt>
                <c:pt idx="4">
                  <c:v>2.0131231E7</c:v>
                </c:pt>
                <c:pt idx="5">
                  <c:v>2.0141231E7</c:v>
                </c:pt>
                <c:pt idx="6">
                  <c:v>2.0151231E7</c:v>
                </c:pt>
                <c:pt idx="7">
                  <c:v>2.0161231E7</c:v>
                </c:pt>
                <c:pt idx="8">
                  <c:v>2.0171231E7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</c:v>
                </c:pt>
                <c:pt idx="5">
                  <c:v>-96.939312</c:v>
                </c:pt>
                <c:pt idx="6">
                  <c:v>-94.746551</c:v>
                </c:pt>
                <c:pt idx="7">
                  <c:v>-185.596323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98528"/>
        <c:axId val="1540600848"/>
      </c:barChart>
      <c:catAx>
        <c:axId val="1540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600848"/>
        <c:crosses val="autoZero"/>
        <c:auto val="1"/>
        <c:lblAlgn val="ctr"/>
        <c:lblOffset val="100"/>
        <c:noMultiLvlLbl val="0"/>
      </c:catAx>
      <c:valAx>
        <c:axId val="15406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0.00_ </c:formatCode>
                <c:ptCount val="9"/>
                <c:pt idx="0">
                  <c:v>-108.153402</c:v>
                </c:pt>
                <c:pt idx="1">
                  <c:v>85.126264</c:v>
                </c:pt>
                <c:pt idx="2">
                  <c:v>1055.49837924</c:v>
                </c:pt>
                <c:pt idx="3">
                  <c:v>-870.4773645400003</c:v>
                </c:pt>
                <c:pt idx="4">
                  <c:v>1669.28885151</c:v>
                </c:pt>
                <c:pt idx="5">
                  <c:v>-17.23676510999966</c:v>
                </c:pt>
                <c:pt idx="6">
                  <c:v>-601.9396851000004</c:v>
                </c:pt>
                <c:pt idx="7">
                  <c:v>713.909621</c:v>
                </c:pt>
                <c:pt idx="8">
                  <c:v>3760.362310700001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87424"/>
        <c:axId val="1537989472"/>
      </c:lineChart>
      <c:catAx>
        <c:axId val="15379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989472"/>
        <c:crosses val="autoZero"/>
        <c:auto val="1"/>
        <c:lblAlgn val="ctr"/>
        <c:lblOffset val="100"/>
        <c:noMultiLvlLbl val="0"/>
      </c:catAx>
      <c:valAx>
        <c:axId val="1537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9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</c:v>
                </c:pt>
                <c:pt idx="2">
                  <c:v>19.31055064</c:v>
                </c:pt>
                <c:pt idx="3">
                  <c:v>28.26132763</c:v>
                </c:pt>
                <c:pt idx="4">
                  <c:v>32.13173623</c:v>
                </c:pt>
                <c:pt idx="5">
                  <c:v>48.09239686</c:v>
                </c:pt>
                <c:pt idx="6">
                  <c:v>49.49632664</c:v>
                </c:pt>
                <c:pt idx="7">
                  <c:v>46.33802424</c:v>
                </c:pt>
                <c:pt idx="8">
                  <c:v>47.01392028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007376"/>
        <c:axId val="1538009856"/>
      </c:lineChart>
      <c:catAx>
        <c:axId val="153800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09856"/>
        <c:crosses val="autoZero"/>
        <c:auto val="1"/>
        <c:lblAlgn val="ctr"/>
        <c:lblOffset val="100"/>
        <c:noMultiLvlLbl val="0"/>
      </c:catAx>
      <c:valAx>
        <c:axId val="15380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zoomScale="160" zoomScaleNormal="160" zoomScalePageLayoutView="160" workbookViewId="0">
      <pane xSplit="1" topLeftCell="B1" activePane="topRight" state="frozen"/>
      <selection pane="topRight" activeCell="A6" sqref="A1:XFD6"/>
    </sheetView>
  </sheetViews>
  <sheetFormatPr baseColWidth="10" defaultColWidth="9.1640625" defaultRowHeight="15" x14ac:dyDescent="0.2"/>
  <cols>
    <col min="1" max="1" width="39" bestFit="1" customWidth="1"/>
    <col min="2" max="2" width="14.83203125" customWidth="1"/>
    <col min="3" max="5" width="16.1640625" customWidth="1"/>
    <col min="6" max="6" width="14.83203125" customWidth="1"/>
    <col min="7" max="9" width="16.1640625" customWidth="1"/>
    <col min="10" max="10" width="14.83203125" customWidth="1"/>
    <col min="11" max="13" width="16.1640625" customWidth="1"/>
    <col min="14" max="14" width="14.83203125" customWidth="1"/>
    <col min="15" max="17" width="16.1640625" customWidth="1"/>
    <col min="18" max="18" width="14.83203125" customWidth="1"/>
    <col min="19" max="21" width="16.1640625" customWidth="1"/>
    <col min="22" max="22" width="14.83203125" customWidth="1"/>
    <col min="23" max="25" width="16.1640625" customWidth="1"/>
    <col min="26" max="26" width="14.83203125" customWidth="1"/>
    <col min="27" max="29" width="16.1640625" customWidth="1"/>
    <col min="30" max="30" width="14.83203125" customWidth="1"/>
    <col min="31" max="33" width="16.1640625" customWidth="1"/>
    <col min="34" max="34" width="14.83203125" customWidth="1"/>
    <col min="35" max="37" width="16.1640625" customWidth="1"/>
    <col min="38" max="38" width="14.83203125" customWidth="1"/>
    <col min="39" max="41" width="16.1640625" customWidth="1"/>
    <col min="42" max="42" width="13.1640625" customWidth="1"/>
    <col min="43" max="43" width="13.33203125" bestFit="1" customWidth="1"/>
  </cols>
  <sheetData>
    <row r="1" spans="1:43" x14ac:dyDescent="0.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3" x14ac:dyDescent="0.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3" x14ac:dyDescent="0.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3" x14ac:dyDescent="0.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3" x14ac:dyDescent="0.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3" x14ac:dyDescent="0.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3" x14ac:dyDescent="0.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3" x14ac:dyDescent="0.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3" x14ac:dyDescent="0.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3" x14ac:dyDescent="0.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3" x14ac:dyDescent="0.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3" x14ac:dyDescent="0.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3" x14ac:dyDescent="0.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3" x14ac:dyDescent="0.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3" x14ac:dyDescent="0.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  <c r="AQ15" s="1"/>
    </row>
    <row r="16" spans="1:43" x14ac:dyDescent="0.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 x14ac:dyDescent="0.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 x14ac:dyDescent="0.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 x14ac:dyDescent="0.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 x14ac:dyDescent="0.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 x14ac:dyDescent="0.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 x14ac:dyDescent="0.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 x14ac:dyDescent="0.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 x14ac:dyDescent="0.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 x14ac:dyDescent="0.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 x14ac:dyDescent="0.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 x14ac:dyDescent="0.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 x14ac:dyDescent="0.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 x14ac:dyDescent="0.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 x14ac:dyDescent="0.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 x14ac:dyDescent="0.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 x14ac:dyDescent="0.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 x14ac:dyDescent="0.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 x14ac:dyDescent="0.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 x14ac:dyDescent="0.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 x14ac:dyDescent="0.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 x14ac:dyDescent="0.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 x14ac:dyDescent="0.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 x14ac:dyDescent="0.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baseColWidth="10" defaultRowHeight="15" x14ac:dyDescent="0.2"/>
  <cols>
    <col min="1" max="1" width="53.5" bestFit="1" customWidth="1"/>
    <col min="2" max="12" width="13.5" bestFit="1" customWidth="1"/>
  </cols>
  <sheetData>
    <row r="1" spans="1:12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 x14ac:dyDescent="0.2">
      <c r="A2" t="s">
        <v>126</v>
      </c>
    </row>
    <row r="3" spans="1:12" x14ac:dyDescent="0.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 x14ac:dyDescent="0.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 x14ac:dyDescent="0.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 x14ac:dyDescent="0.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 x14ac:dyDescent="0.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 x14ac:dyDescent="0.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 x14ac:dyDescent="0.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 x14ac:dyDescent="0.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 x14ac:dyDescent="0.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 x14ac:dyDescent="0.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 x14ac:dyDescent="0.2">
      <c r="A13" t="s">
        <v>137</v>
      </c>
    </row>
    <row r="14" spans="1:12" x14ac:dyDescent="0.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 x14ac:dyDescent="0.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 x14ac:dyDescent="0.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 x14ac:dyDescent="0.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 x14ac:dyDescent="0.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 x14ac:dyDescent="0.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 x14ac:dyDescent="0.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 x14ac:dyDescent="0.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 x14ac:dyDescent="0.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 x14ac:dyDescent="0.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 x14ac:dyDescent="0.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 x14ac:dyDescent="0.2">
      <c r="A26" t="s">
        <v>150</v>
      </c>
    </row>
    <row r="27" spans="1:12" x14ac:dyDescent="0.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 x14ac:dyDescent="0.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 x14ac:dyDescent="0.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 x14ac:dyDescent="0.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 x14ac:dyDescent="0.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 x14ac:dyDescent="0.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 x14ac:dyDescent="0.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 x14ac:dyDescent="0.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 x14ac:dyDescent="0.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 x14ac:dyDescent="0.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 x14ac:dyDescent="0.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 x14ac:dyDescent="0.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 x14ac:dyDescent="0.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 x14ac:dyDescent="0.2">
      <c r="A43" t="s">
        <v>167</v>
      </c>
    </row>
    <row r="44" spans="1:12" x14ac:dyDescent="0.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 x14ac:dyDescent="0.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 x14ac:dyDescent="0.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 x14ac:dyDescent="0.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 x14ac:dyDescent="0.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 x14ac:dyDescent="0.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 x14ac:dyDescent="0.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 x14ac:dyDescent="0.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 x14ac:dyDescent="0.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 x14ac:dyDescent="0.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 x14ac:dyDescent="0.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 x14ac:dyDescent="0.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 x14ac:dyDescent="0.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 x14ac:dyDescent="0.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 x14ac:dyDescent="0.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 x14ac:dyDescent="0.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 x14ac:dyDescent="0.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4" zoomScale="180" zoomScaleNormal="180" zoomScalePageLayoutView="180" workbookViewId="0">
      <selection activeCell="A50" sqref="A50:XFD51"/>
    </sheetView>
  </sheetViews>
  <sheetFormatPr baseColWidth="10" defaultRowHeight="15" x14ac:dyDescent="0.2"/>
  <cols>
    <col min="1" max="1" width="53.5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t="s">
        <v>124</v>
      </c>
    </row>
    <row r="3" spans="1:8" x14ac:dyDescent="0.2">
      <c r="A3" t="s">
        <v>126</v>
      </c>
    </row>
    <row r="4" spans="1:8" x14ac:dyDescent="0.2">
      <c r="A4" t="s">
        <v>127</v>
      </c>
      <c r="B4">
        <v>3964.6011393899998</v>
      </c>
      <c r="C4">
        <v>3295.3647896799998</v>
      </c>
      <c r="D4">
        <v>3011.8526899099998</v>
      </c>
      <c r="E4">
        <v>2553.1803764800002</v>
      </c>
      <c r="F4">
        <v>2010.3184761</v>
      </c>
      <c r="G4">
        <v>7263.5978615699996</v>
      </c>
      <c r="H4">
        <v>3123.60852983</v>
      </c>
    </row>
    <row r="5" spans="1:8" x14ac:dyDescent="0.2">
      <c r="A5" t="s">
        <v>128</v>
      </c>
      <c r="B5">
        <v>1.9838999999999999E-2</v>
      </c>
      <c r="C5">
        <v>1.677207E-2</v>
      </c>
      <c r="D5">
        <v>1.8952360500000001</v>
      </c>
      <c r="E5">
        <v>3.8789030899999997</v>
      </c>
      <c r="F5">
        <v>4.3413328</v>
      </c>
      <c r="G5">
        <v>2.3653703900000003</v>
      </c>
      <c r="H5">
        <v>0.93306232999999994</v>
      </c>
    </row>
    <row r="6" spans="1:8" x14ac:dyDescent="0.2">
      <c r="A6" t="s">
        <v>129</v>
      </c>
      <c r="B6">
        <v>105.26380939000001</v>
      </c>
      <c r="C6">
        <v>619.21601152999995</v>
      </c>
      <c r="D6">
        <v>221.58418331000001</v>
      </c>
      <c r="E6">
        <v>123.86274064</v>
      </c>
      <c r="F6">
        <v>122.27553576999999</v>
      </c>
      <c r="G6">
        <v>111.30866039</v>
      </c>
      <c r="H6">
        <v>18.113703219999998</v>
      </c>
    </row>
    <row r="7" spans="1:8" x14ac:dyDescent="0.2">
      <c r="A7" t="s">
        <v>130</v>
      </c>
      <c r="B7">
        <v>4069.8847877800004</v>
      </c>
      <c r="C7">
        <v>3914.5975732800002</v>
      </c>
      <c r="D7">
        <v>3235.3321092699998</v>
      </c>
      <c r="E7">
        <v>2680.92202021</v>
      </c>
      <c r="F7">
        <v>2136.9353446700002</v>
      </c>
      <c r="G7">
        <v>7377.2718923500006</v>
      </c>
      <c r="H7">
        <v>3142.6552953800001</v>
      </c>
    </row>
    <row r="8" spans="1:8" x14ac:dyDescent="0.2">
      <c r="A8" t="s">
        <v>131</v>
      </c>
      <c r="B8">
        <v>1939.5945817300001</v>
      </c>
      <c r="C8">
        <v>1655.89035203</v>
      </c>
      <c r="D8">
        <v>1382.0510737300001</v>
      </c>
      <c r="E8">
        <v>1165.6271601800001</v>
      </c>
      <c r="F8">
        <v>764.15255632000003</v>
      </c>
      <c r="G8">
        <v>1703.18395158</v>
      </c>
      <c r="H8">
        <v>840.92463285000008</v>
      </c>
    </row>
    <row r="9" spans="1:8" x14ac:dyDescent="0.2">
      <c r="A9" t="s">
        <v>132</v>
      </c>
      <c r="B9">
        <v>429.35066899999998</v>
      </c>
      <c r="C9">
        <v>416.0618771</v>
      </c>
      <c r="D9">
        <v>428.85726438</v>
      </c>
      <c r="E9">
        <v>445.98437137000002</v>
      </c>
      <c r="F9">
        <v>371.67397482999996</v>
      </c>
      <c r="G9">
        <v>460.63760150000002</v>
      </c>
      <c r="H9">
        <v>632.12845174000006</v>
      </c>
    </row>
    <row r="10" spans="1:8" x14ac:dyDescent="0.2">
      <c r="A10" t="s">
        <v>133</v>
      </c>
      <c r="B10">
        <v>564.46058012000003</v>
      </c>
      <c r="C10">
        <v>512.57170026999995</v>
      </c>
      <c r="D10">
        <v>503.44915641</v>
      </c>
      <c r="E10">
        <v>233.59603053000001</v>
      </c>
      <c r="F10">
        <v>339.15403868999999</v>
      </c>
      <c r="G10">
        <v>1448.1347182899999</v>
      </c>
      <c r="H10">
        <v>884.44449609000003</v>
      </c>
    </row>
    <row r="11" spans="1:8" x14ac:dyDescent="0.2">
      <c r="A11" t="s">
        <v>134</v>
      </c>
      <c r="B11">
        <v>288.44924200999998</v>
      </c>
      <c r="C11">
        <v>720.69773454999995</v>
      </c>
      <c r="D11">
        <v>424.16803025999997</v>
      </c>
      <c r="E11">
        <v>432.45898154000002</v>
      </c>
      <c r="F11">
        <v>346.79110133999995</v>
      </c>
      <c r="G11">
        <v>306.39682260000001</v>
      </c>
      <c r="H11">
        <v>97.844715969999996</v>
      </c>
    </row>
    <row r="12" spans="1:8" x14ac:dyDescent="0.2">
      <c r="A12" t="s">
        <v>135</v>
      </c>
      <c r="B12">
        <v>3221.8550728600003</v>
      </c>
      <c r="C12">
        <v>3305.2216639499998</v>
      </c>
      <c r="D12">
        <v>2738.5255247800001</v>
      </c>
      <c r="E12">
        <v>2277.6665436200001</v>
      </c>
      <c r="F12">
        <v>1821.7716711800001</v>
      </c>
      <c r="G12">
        <v>3918.3530939699999</v>
      </c>
      <c r="H12">
        <v>2455.3422966500002</v>
      </c>
    </row>
    <row r="13" spans="1:8" x14ac:dyDescent="0.2">
      <c r="A13" t="s">
        <v>136</v>
      </c>
      <c r="B13">
        <v>848.02971491999995</v>
      </c>
      <c r="C13">
        <v>609.37590933000001</v>
      </c>
      <c r="D13">
        <v>496.80658449000003</v>
      </c>
      <c r="E13">
        <v>403.25547659</v>
      </c>
      <c r="F13">
        <v>315.16367349000001</v>
      </c>
      <c r="G13">
        <v>3458.9187983800002</v>
      </c>
      <c r="H13">
        <v>687.31299873</v>
      </c>
    </row>
    <row r="14" spans="1:8" x14ac:dyDescent="0.2">
      <c r="A14" t="s">
        <v>137</v>
      </c>
    </row>
    <row r="15" spans="1:8" x14ac:dyDescent="0.2">
      <c r="A15" t="s">
        <v>138</v>
      </c>
      <c r="B15">
        <v>13.603199160000001</v>
      </c>
      <c r="C15">
        <v>529.05949508999993</v>
      </c>
      <c r="D15">
        <v>281.59977667000004</v>
      </c>
      <c r="E15">
        <v>6009.4105325800001</v>
      </c>
      <c r="F15">
        <v>256.23636612000001</v>
      </c>
      <c r="G15">
        <v>2414.8493738899997</v>
      </c>
      <c r="H15">
        <v>144.74045333000001</v>
      </c>
    </row>
    <row r="16" spans="1:8" x14ac:dyDescent="0.2">
      <c r="A16" t="s">
        <v>139</v>
      </c>
      <c r="B16">
        <v>5.0278617199999998</v>
      </c>
      <c r="C16">
        <v>4.9367349100000002</v>
      </c>
      <c r="D16">
        <v>75.636562189999992</v>
      </c>
      <c r="E16">
        <v>133.29479336</v>
      </c>
      <c r="F16">
        <v>113.50966996</v>
      </c>
      <c r="G16">
        <v>62.468440299999997</v>
      </c>
      <c r="H16">
        <v>21.211162949999999</v>
      </c>
    </row>
    <row r="17" spans="1:8" x14ac:dyDescent="0.2">
      <c r="A17" t="s">
        <v>140</v>
      </c>
      <c r="B17">
        <v>2.66526993</v>
      </c>
      <c r="C17">
        <v>5.0000000000000001E-3</v>
      </c>
      <c r="D17">
        <v>2.0061326500000001</v>
      </c>
      <c r="E17">
        <v>2.1361419800000001</v>
      </c>
      <c r="F17">
        <v>74.523718459999998</v>
      </c>
      <c r="G17">
        <v>94.842378569999994</v>
      </c>
      <c r="H17">
        <v>1.3599999999999999E-2</v>
      </c>
    </row>
    <row r="18" spans="1:8" x14ac:dyDescent="0.2">
      <c r="A18" t="s">
        <v>141</v>
      </c>
      <c r="B18">
        <v>0</v>
      </c>
      <c r="C18">
        <v>0</v>
      </c>
      <c r="D18">
        <v>0</v>
      </c>
      <c r="E18">
        <v>4.4889384999999997</v>
      </c>
      <c r="F18">
        <v>0</v>
      </c>
      <c r="G18">
        <v>12.51908954</v>
      </c>
      <c r="H18">
        <v>0</v>
      </c>
    </row>
    <row r="19" spans="1:8" x14ac:dyDescent="0.2">
      <c r="A19" t="s">
        <v>142</v>
      </c>
      <c r="B19">
        <v>0</v>
      </c>
      <c r="C19">
        <v>0</v>
      </c>
      <c r="D19">
        <v>650</v>
      </c>
      <c r="E19">
        <v>0</v>
      </c>
      <c r="F19">
        <v>750</v>
      </c>
      <c r="G19">
        <v>2588.3000000000002</v>
      </c>
      <c r="H19">
        <v>480</v>
      </c>
    </row>
    <row r="20" spans="1:8" x14ac:dyDescent="0.2">
      <c r="A20" t="s">
        <v>143</v>
      </c>
      <c r="B20">
        <v>21.296330809999997</v>
      </c>
      <c r="C20">
        <v>534.00122999999996</v>
      </c>
      <c r="D20">
        <v>1009.24247151</v>
      </c>
      <c r="E20">
        <v>6149.3304064200001</v>
      </c>
      <c r="F20">
        <v>1194.2697545399999</v>
      </c>
      <c r="G20">
        <v>5172.9792822999998</v>
      </c>
      <c r="H20">
        <v>645.96521627999994</v>
      </c>
    </row>
    <row r="21" spans="1:8" x14ac:dyDescent="0.2">
      <c r="A21" t="s">
        <v>144</v>
      </c>
      <c r="B21">
        <v>220.75001022999999</v>
      </c>
      <c r="C21">
        <v>106.92921595999999</v>
      </c>
      <c r="D21">
        <v>112.35235618999999</v>
      </c>
      <c r="E21">
        <v>55.74281216</v>
      </c>
      <c r="F21">
        <v>20.980945909999999</v>
      </c>
      <c r="G21">
        <v>75.908870870000001</v>
      </c>
      <c r="H21">
        <v>34.034760479999996</v>
      </c>
    </row>
    <row r="22" spans="1:8" x14ac:dyDescent="0.2">
      <c r="A22" t="s">
        <v>145</v>
      </c>
      <c r="B22">
        <v>13.85717116</v>
      </c>
      <c r="C22">
        <v>605.23241247999999</v>
      </c>
      <c r="D22">
        <v>296.87062885</v>
      </c>
      <c r="E22">
        <v>5948.4380353300003</v>
      </c>
      <c r="F22">
        <v>260.22162781999998</v>
      </c>
      <c r="G22">
        <v>3584.2033759199999</v>
      </c>
      <c r="H22">
        <v>75.205296239999996</v>
      </c>
    </row>
    <row r="23" spans="1:8" x14ac:dyDescent="0.2">
      <c r="A23" t="s">
        <v>146</v>
      </c>
      <c r="B23">
        <v>0</v>
      </c>
      <c r="C23">
        <v>295.26248520999997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147</v>
      </c>
      <c r="B24">
        <v>0</v>
      </c>
      <c r="C24">
        <v>1306.92127815</v>
      </c>
      <c r="D24">
        <v>50</v>
      </c>
      <c r="E24">
        <v>0</v>
      </c>
      <c r="F24">
        <v>701.28635411000005</v>
      </c>
      <c r="G24">
        <v>4913.3</v>
      </c>
      <c r="H24">
        <v>190</v>
      </c>
    </row>
    <row r="25" spans="1:8" x14ac:dyDescent="0.2">
      <c r="A25" t="s">
        <v>148</v>
      </c>
      <c r="B25">
        <v>234.60718138999999</v>
      </c>
      <c r="C25">
        <v>2314.3453918</v>
      </c>
      <c r="D25">
        <v>459.22298504000003</v>
      </c>
      <c r="E25">
        <v>6004.1808474899999</v>
      </c>
      <c r="F25">
        <v>982.48892784000009</v>
      </c>
      <c r="G25">
        <v>8573.4122467899997</v>
      </c>
      <c r="H25">
        <v>299.24005672000004</v>
      </c>
    </row>
    <row r="26" spans="1:8" x14ac:dyDescent="0.2">
      <c r="A26" t="s">
        <v>149</v>
      </c>
      <c r="B26">
        <v>-213.31085058000002</v>
      </c>
      <c r="C26">
        <v>-1780.3441617999999</v>
      </c>
      <c r="D26">
        <v>550.01948647000006</v>
      </c>
      <c r="E26">
        <v>145.14955893000001</v>
      </c>
      <c r="F26">
        <v>211.78082669999998</v>
      </c>
      <c r="G26">
        <v>-3400.4329644899999</v>
      </c>
      <c r="H26">
        <v>346.72515956000001</v>
      </c>
    </row>
    <row r="27" spans="1:8" x14ac:dyDescent="0.2">
      <c r="A27" t="s">
        <v>150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151</v>
      </c>
      <c r="B28">
        <v>0</v>
      </c>
      <c r="C28">
        <v>1798.399641</v>
      </c>
      <c r="D28">
        <v>0</v>
      </c>
      <c r="E28">
        <v>0</v>
      </c>
      <c r="F28">
        <v>0</v>
      </c>
      <c r="G28">
        <v>327.97613999999999</v>
      </c>
      <c r="H28">
        <v>0</v>
      </c>
    </row>
    <row r="29" spans="1:8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153</v>
      </c>
      <c r="B30">
        <v>2224.1999999999998</v>
      </c>
      <c r="C30">
        <v>1984.3821567299999</v>
      </c>
      <c r="D30">
        <v>1686.98720224</v>
      </c>
      <c r="E30">
        <v>1316</v>
      </c>
      <c r="F30">
        <v>1323.3</v>
      </c>
      <c r="G30">
        <v>1911.4612385799999</v>
      </c>
      <c r="H30">
        <v>200</v>
      </c>
    </row>
    <row r="31" spans="1:8" x14ac:dyDescent="0.2">
      <c r="A31" t="s">
        <v>154</v>
      </c>
      <c r="B31">
        <v>500</v>
      </c>
      <c r="C31">
        <v>1200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155</v>
      </c>
      <c r="B32">
        <v>77.017609930000006</v>
      </c>
      <c r="C32">
        <v>271.27859608</v>
      </c>
      <c r="D32">
        <v>196.60832974000002</v>
      </c>
      <c r="E32">
        <v>149.36150022999999</v>
      </c>
      <c r="F32">
        <v>0</v>
      </c>
      <c r="G32">
        <v>0</v>
      </c>
      <c r="H32">
        <v>36</v>
      </c>
    </row>
    <row r="33" spans="1:8" x14ac:dyDescent="0.2">
      <c r="A33" t="s">
        <v>156</v>
      </c>
      <c r="B33">
        <v>2801.21760993</v>
      </c>
      <c r="C33">
        <v>5254.0603938100003</v>
      </c>
      <c r="D33">
        <v>1883.59553198</v>
      </c>
      <c r="E33">
        <v>1465.36150023</v>
      </c>
      <c r="F33">
        <v>1323.3</v>
      </c>
      <c r="G33">
        <v>2239.4373785799999</v>
      </c>
      <c r="H33">
        <v>236</v>
      </c>
    </row>
    <row r="34" spans="1:8" x14ac:dyDescent="0.2">
      <c r="A34" t="s">
        <v>157</v>
      </c>
      <c r="B34">
        <v>2464.8567982099999</v>
      </c>
      <c r="C34">
        <v>2450.4709036999998</v>
      </c>
      <c r="D34">
        <v>2269.4770015999998</v>
      </c>
      <c r="E34">
        <v>1734</v>
      </c>
      <c r="F34">
        <v>2388.3000000000002</v>
      </c>
      <c r="G34">
        <v>2014.6932307500001</v>
      </c>
      <c r="H34">
        <v>236</v>
      </c>
    </row>
    <row r="35" spans="1:8" x14ac:dyDescent="0.2">
      <c r="A35" t="s">
        <v>158</v>
      </c>
      <c r="B35">
        <v>153.21337865000001</v>
      </c>
      <c r="C35">
        <v>487.81122548000002</v>
      </c>
      <c r="D35">
        <v>246.28337208000002</v>
      </c>
      <c r="E35">
        <v>132.80253995999999</v>
      </c>
      <c r="F35">
        <v>118.15115611</v>
      </c>
      <c r="G35">
        <v>79.849157569999988</v>
      </c>
      <c r="H35">
        <v>7.7424001100000002</v>
      </c>
    </row>
    <row r="36" spans="1:8" x14ac:dyDescent="0.2">
      <c r="A36" t="s">
        <v>159</v>
      </c>
      <c r="B36">
        <v>0</v>
      </c>
      <c r="C36">
        <v>0</v>
      </c>
      <c r="D36">
        <v>0</v>
      </c>
      <c r="E36">
        <v>0</v>
      </c>
      <c r="F36">
        <v>0</v>
      </c>
      <c r="G36">
        <v>3.2833854599999999</v>
      </c>
      <c r="H36">
        <v>0</v>
      </c>
    </row>
    <row r="37" spans="1:8" x14ac:dyDescent="0.2">
      <c r="A37" t="s">
        <v>160</v>
      </c>
      <c r="B37">
        <v>162.77870609999999</v>
      </c>
      <c r="C37">
        <v>185.53823471000001</v>
      </c>
      <c r="D37">
        <v>498.91068849999999</v>
      </c>
      <c r="E37">
        <v>149.36150022999999</v>
      </c>
      <c r="F37">
        <v>0</v>
      </c>
      <c r="G37">
        <v>65.529424399999996</v>
      </c>
      <c r="H37">
        <v>57.768007829999995</v>
      </c>
    </row>
    <row r="38" spans="1:8" x14ac:dyDescent="0.2">
      <c r="A38" t="s">
        <v>161</v>
      </c>
      <c r="B38">
        <v>2780.8488829600001</v>
      </c>
      <c r="C38">
        <v>3123.82036389</v>
      </c>
      <c r="D38">
        <v>3014.6710621799998</v>
      </c>
      <c r="E38">
        <v>2016.1640401900002</v>
      </c>
      <c r="F38">
        <v>2506.4511561100003</v>
      </c>
      <c r="G38">
        <v>2160.0718127199998</v>
      </c>
      <c r="H38">
        <v>301.51040793999999</v>
      </c>
    </row>
    <row r="39" spans="1:8" x14ac:dyDescent="0.2">
      <c r="A39" t="s">
        <v>162</v>
      </c>
      <c r="B39">
        <v>20.368726969999997</v>
      </c>
      <c r="C39">
        <v>2130.2400299199999</v>
      </c>
      <c r="D39">
        <v>-1131.0755302</v>
      </c>
      <c r="E39">
        <v>-550.80253995999999</v>
      </c>
      <c r="F39">
        <v>-1183.1511561099999</v>
      </c>
      <c r="G39">
        <v>79.365565860000004</v>
      </c>
      <c r="H39">
        <v>-65.510407939999993</v>
      </c>
    </row>
    <row r="40" spans="1:8" x14ac:dyDescent="0.2">
      <c r="A40" t="s">
        <v>163</v>
      </c>
      <c r="B40">
        <v>-0.54593647999999995</v>
      </c>
      <c r="C40">
        <v>-12.43186809</v>
      </c>
      <c r="D40">
        <v>-1.5176218100000001</v>
      </c>
      <c r="E40">
        <v>0.32846884000000004</v>
      </c>
      <c r="F40">
        <v>-2.7634270099999996</v>
      </c>
      <c r="G40">
        <v>-17.333181070000002</v>
      </c>
      <c r="H40">
        <v>29.04341724</v>
      </c>
    </row>
    <row r="41" spans="1:8" x14ac:dyDescent="0.2">
      <c r="A41" t="s">
        <v>164</v>
      </c>
      <c r="B41">
        <v>654.54165483000008</v>
      </c>
      <c r="C41">
        <v>946.83990935999998</v>
      </c>
      <c r="D41">
        <v>-85.767081050000002</v>
      </c>
      <c r="E41">
        <v>-2.0690356000000003</v>
      </c>
      <c r="F41">
        <v>-658.97008292999999</v>
      </c>
      <c r="G41">
        <v>120.51821868</v>
      </c>
      <c r="H41">
        <v>997.57116759000007</v>
      </c>
    </row>
    <row r="42" spans="1:8" x14ac:dyDescent="0.2">
      <c r="A42" t="s">
        <v>165</v>
      </c>
      <c r="B42">
        <v>594.12648936000005</v>
      </c>
      <c r="C42">
        <v>1251.91400275</v>
      </c>
      <c r="D42">
        <v>2198.7539121100003</v>
      </c>
      <c r="E42">
        <v>2112.98683106</v>
      </c>
      <c r="F42">
        <v>2110.91779546</v>
      </c>
      <c r="G42">
        <v>1451.94771253</v>
      </c>
      <c r="H42">
        <v>1572.46593121</v>
      </c>
    </row>
    <row r="43" spans="1:8" x14ac:dyDescent="0.2">
      <c r="A43" t="s">
        <v>166</v>
      </c>
      <c r="B43">
        <v>1248.66814419</v>
      </c>
      <c r="C43">
        <v>2198.7539121100003</v>
      </c>
      <c r="D43">
        <v>2112.98683106</v>
      </c>
      <c r="E43">
        <v>2110.91779546</v>
      </c>
      <c r="F43">
        <v>1451.94771253</v>
      </c>
      <c r="G43">
        <v>1572.46593121</v>
      </c>
      <c r="H43">
        <v>2570.0370988</v>
      </c>
    </row>
    <row r="44" spans="1:8" x14ac:dyDescent="0.2">
      <c r="A44" t="s">
        <v>167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168</v>
      </c>
      <c r="B45">
        <v>472.13307092000002</v>
      </c>
      <c r="C45">
        <v>233.88800816999998</v>
      </c>
      <c r="D45">
        <v>263.52090568</v>
      </c>
      <c r="E45">
        <v>13.000662140000001</v>
      </c>
      <c r="F45">
        <v>30.01879641</v>
      </c>
      <c r="G45">
        <v>3972.19713121</v>
      </c>
      <c r="H45">
        <v>0</v>
      </c>
    </row>
    <row r="46" spans="1:8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170</v>
      </c>
      <c r="B48">
        <v>13.52788215</v>
      </c>
      <c r="C48">
        <v>-11.171516</v>
      </c>
      <c r="D48">
        <v>62.283779000000003</v>
      </c>
      <c r="E48">
        <v>54.881729880000002</v>
      </c>
      <c r="F48">
        <v>94.93317823000001</v>
      </c>
      <c r="G48">
        <v>37.551797530000002</v>
      </c>
      <c r="H48">
        <v>0</v>
      </c>
    </row>
    <row r="49" spans="1:8" x14ac:dyDescent="0.2">
      <c r="A49" t="s">
        <v>171</v>
      </c>
      <c r="B49">
        <v>135.76415803999998</v>
      </c>
      <c r="C49">
        <v>139.05721838999997</v>
      </c>
      <c r="D49">
        <v>155.71967596000002</v>
      </c>
      <c r="E49">
        <v>148.90970897</v>
      </c>
      <c r="F49">
        <v>161.4048741</v>
      </c>
      <c r="G49">
        <v>151.82960291999999</v>
      </c>
      <c r="H49">
        <v>0</v>
      </c>
    </row>
    <row r="50" spans="1:8" x14ac:dyDescent="0.2">
      <c r="A50" t="s">
        <v>172</v>
      </c>
      <c r="B50">
        <v>31.907225109999999</v>
      </c>
      <c r="C50">
        <v>37.365147289999996</v>
      </c>
      <c r="D50">
        <v>38.303378869999996</v>
      </c>
      <c r="E50">
        <v>37.367572709999997</v>
      </c>
      <c r="F50">
        <v>37.475840049999995</v>
      </c>
      <c r="G50">
        <v>43.045394469999998</v>
      </c>
      <c r="H50">
        <v>0</v>
      </c>
    </row>
    <row r="51" spans="1:8" x14ac:dyDescent="0.2">
      <c r="A51" t="s">
        <v>173</v>
      </c>
      <c r="B51">
        <v>0.22451112000000001</v>
      </c>
      <c r="C51">
        <v>10.72724957</v>
      </c>
      <c r="D51">
        <v>11.19294777</v>
      </c>
      <c r="E51">
        <v>8.9704515300000001</v>
      </c>
      <c r="F51">
        <v>9.5380802300000003</v>
      </c>
      <c r="G51">
        <v>9.6730188100000003</v>
      </c>
      <c r="H51">
        <v>0</v>
      </c>
    </row>
    <row r="52" spans="1:8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176</v>
      </c>
      <c r="B54">
        <v>-5.0977514400000006</v>
      </c>
      <c r="C54">
        <v>-13.29762545</v>
      </c>
      <c r="D54">
        <v>-1.49442399</v>
      </c>
      <c r="E54">
        <v>1.6924041999999999</v>
      </c>
      <c r="F54">
        <v>-7.0195724200000003</v>
      </c>
      <c r="G54">
        <v>-11.269356210000002</v>
      </c>
      <c r="H54">
        <v>0</v>
      </c>
    </row>
    <row r="55" spans="1:8" x14ac:dyDescent="0.2">
      <c r="A55" t="s">
        <v>177</v>
      </c>
      <c r="B55">
        <v>-5.6666440000000005E-2</v>
      </c>
      <c r="C55">
        <v>0</v>
      </c>
      <c r="D55">
        <v>0</v>
      </c>
      <c r="E55">
        <v>0</v>
      </c>
      <c r="F55">
        <v>6.0139999999999998E-4</v>
      </c>
      <c r="G55">
        <v>8.8800560999999991</v>
      </c>
      <c r="H55">
        <v>0</v>
      </c>
    </row>
    <row r="56" spans="1:8" x14ac:dyDescent="0.2">
      <c r="A56" t="s">
        <v>178</v>
      </c>
      <c r="B56">
        <v>-0.69176263999999998</v>
      </c>
      <c r="C56">
        <v>5.7470531500000002</v>
      </c>
      <c r="D56">
        <v>-22.070061320000001</v>
      </c>
      <c r="E56">
        <v>22.070061320000001</v>
      </c>
      <c r="F56">
        <v>5.7150655700000002</v>
      </c>
      <c r="G56">
        <v>43.032607509999998</v>
      </c>
      <c r="H56">
        <v>0</v>
      </c>
    </row>
    <row r="57" spans="1:8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6</v>
      </c>
      <c r="B59">
        <v>150.20616175999999</v>
      </c>
      <c r="C59">
        <v>170.92726396</v>
      </c>
      <c r="D59">
        <v>164.71566554</v>
      </c>
      <c r="E59">
        <v>124.68436115999999</v>
      </c>
      <c r="F59">
        <v>71.698751360000003</v>
      </c>
      <c r="G59">
        <v>57.997829530000004</v>
      </c>
      <c r="H59">
        <v>0</v>
      </c>
    </row>
    <row r="60" spans="1:8" x14ac:dyDescent="0.2">
      <c r="A60" t="s">
        <v>181</v>
      </c>
      <c r="B60">
        <v>0.29403558000000002</v>
      </c>
      <c r="C60">
        <v>-18.154965359999998</v>
      </c>
      <c r="D60">
        <v>-75.636562189999992</v>
      </c>
      <c r="E60">
        <v>-138.88003983999999</v>
      </c>
      <c r="F60">
        <v>-113.86397239</v>
      </c>
      <c r="G60">
        <v>-8.8080578900000006</v>
      </c>
      <c r="H60">
        <v>0</v>
      </c>
    </row>
    <row r="61" spans="1:8" x14ac:dyDescent="0.2">
      <c r="A61" t="s">
        <v>182</v>
      </c>
      <c r="B61">
        <v>-7.1485732999999998</v>
      </c>
      <c r="C61">
        <v>-3.5599802599999997</v>
      </c>
      <c r="D61">
        <v>15.293777800000001</v>
      </c>
      <c r="E61">
        <v>0.65072141000000006</v>
      </c>
      <c r="F61">
        <v>-10.14603352</v>
      </c>
      <c r="G61">
        <v>-27.480033829999996</v>
      </c>
      <c r="H61">
        <v>0</v>
      </c>
    </row>
    <row r="62" spans="1:8" x14ac:dyDescent="0.2">
      <c r="A62" t="s">
        <v>183</v>
      </c>
      <c r="B62">
        <v>-2.9723876600000003</v>
      </c>
      <c r="C62">
        <v>8.3165690999999988</v>
      </c>
      <c r="D62">
        <v>1.7004887799999999</v>
      </c>
      <c r="E62">
        <v>-10.66927918</v>
      </c>
      <c r="F62">
        <v>-2.311229</v>
      </c>
      <c r="G62">
        <v>-2.3112290099999999</v>
      </c>
      <c r="H62">
        <v>0</v>
      </c>
    </row>
    <row r="63" spans="1:8" x14ac:dyDescent="0.2">
      <c r="A63" t="s">
        <v>184</v>
      </c>
      <c r="B63">
        <v>-38.602996390000001</v>
      </c>
      <c r="C63">
        <v>7.2176105999999995</v>
      </c>
      <c r="D63">
        <v>302.41442618000002</v>
      </c>
      <c r="E63">
        <v>173.39006222</v>
      </c>
      <c r="F63">
        <v>399.72429919999996</v>
      </c>
      <c r="G63">
        <v>-471.88749982000002</v>
      </c>
      <c r="H63">
        <v>0</v>
      </c>
    </row>
    <row r="64" spans="1:8" x14ac:dyDescent="0.2">
      <c r="A64" t="s">
        <v>185</v>
      </c>
      <c r="B64">
        <v>-178.23477936</v>
      </c>
      <c r="C64">
        <v>387.40165958999995</v>
      </c>
      <c r="D64">
        <v>-98.478937819999999</v>
      </c>
      <c r="E64">
        <v>-62.437919619999995</v>
      </c>
      <c r="F64">
        <v>-242.21295768000002</v>
      </c>
      <c r="G64">
        <v>-2100.6181186199997</v>
      </c>
      <c r="H64">
        <v>0</v>
      </c>
    </row>
    <row r="65" spans="1:8" x14ac:dyDescent="0.2">
      <c r="A65" t="s">
        <v>186</v>
      </c>
      <c r="B65">
        <v>276.77758747000001</v>
      </c>
      <c r="C65">
        <v>-345.08778341999999</v>
      </c>
      <c r="D65">
        <v>-320.65847577</v>
      </c>
      <c r="E65">
        <v>29.62497969</v>
      </c>
      <c r="F65">
        <v>-119.79204804999999</v>
      </c>
      <c r="G65">
        <v>1484.4291657799999</v>
      </c>
      <c r="H65">
        <v>0</v>
      </c>
    </row>
    <row r="66" spans="1:8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189</v>
      </c>
      <c r="B68">
        <v>0</v>
      </c>
      <c r="C68">
        <v>0</v>
      </c>
      <c r="D68">
        <v>0</v>
      </c>
      <c r="E68">
        <v>0</v>
      </c>
      <c r="F68">
        <v>0</v>
      </c>
      <c r="G68">
        <v>272.6564899</v>
      </c>
      <c r="H68">
        <v>0</v>
      </c>
    </row>
    <row r="69" spans="1:8" x14ac:dyDescent="0.2">
      <c r="A69" t="s">
        <v>190</v>
      </c>
      <c r="B69">
        <v>848.02971491999995</v>
      </c>
      <c r="C69">
        <v>609.37590933000001</v>
      </c>
      <c r="D69">
        <v>496.80658449000003</v>
      </c>
      <c r="E69">
        <v>403.25547659</v>
      </c>
      <c r="F69">
        <v>315.16367349000001</v>
      </c>
      <c r="G69">
        <v>3458.9187983800002</v>
      </c>
      <c r="H69">
        <v>0</v>
      </c>
    </row>
    <row r="70" spans="1:8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194</v>
      </c>
      <c r="B73">
        <v>1248.66814419</v>
      </c>
      <c r="C73">
        <v>2198.7539121100003</v>
      </c>
      <c r="D73">
        <v>2112.98683106</v>
      </c>
      <c r="E73">
        <v>2110.91779546</v>
      </c>
      <c r="F73">
        <v>1451.94771253</v>
      </c>
      <c r="G73">
        <v>1572.46593121</v>
      </c>
      <c r="H73">
        <v>0</v>
      </c>
    </row>
    <row r="74" spans="1:8" x14ac:dyDescent="0.2">
      <c r="A74" t="s">
        <v>195</v>
      </c>
      <c r="B74">
        <v>594.12648936000005</v>
      </c>
      <c r="C74">
        <v>1251.91400275</v>
      </c>
      <c r="D74">
        <v>2198.7539121100003</v>
      </c>
      <c r="E74">
        <v>2112.98683106</v>
      </c>
      <c r="F74">
        <v>2110.91779546</v>
      </c>
      <c r="G74">
        <v>1451.94771253</v>
      </c>
      <c r="H74">
        <v>0</v>
      </c>
    </row>
    <row r="75" spans="1:8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198</v>
      </c>
      <c r="B77">
        <v>654.54165483000008</v>
      </c>
      <c r="C77">
        <v>946.83990935999998</v>
      </c>
      <c r="D77">
        <v>-85.767081050000002</v>
      </c>
      <c r="E77">
        <v>-2.0690356000000003</v>
      </c>
      <c r="F77">
        <v>-658.97008292999999</v>
      </c>
      <c r="G77">
        <v>120.51821868</v>
      </c>
      <c r="H77">
        <v>0</v>
      </c>
    </row>
  </sheetData>
  <sortState columnSort="1" ref="C1:AR287">
    <sortCondition ref="C1:AR1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baseColWidth="10" defaultRowHeight="15" x14ac:dyDescent="0.2"/>
  <cols>
    <col min="1" max="1" width="23.33203125" bestFit="1" customWidth="1"/>
    <col min="2" max="11" width="14.164062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207</v>
      </c>
      <c r="M1" t="s">
        <v>205</v>
      </c>
      <c r="N1" t="s">
        <v>208</v>
      </c>
    </row>
    <row r="2" spans="1:14" x14ac:dyDescent="0.2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 x14ac:dyDescent="0.2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 x14ac:dyDescent="0.2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 x14ac:dyDescent="0.2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t="s">
        <v>207</v>
      </c>
      <c r="M1" t="s">
        <v>205</v>
      </c>
      <c r="N1" t="s">
        <v>208</v>
      </c>
    </row>
    <row r="2" spans="1:14" x14ac:dyDescent="0.2">
      <c r="A2" s="20" t="s">
        <v>213</v>
      </c>
      <c r="B2" s="20">
        <v>2394012201</v>
      </c>
      <c r="C2" s="20">
        <v>2334122097</v>
      </c>
      <c r="D2" s="20">
        <v>2977181426</v>
      </c>
      <c r="E2" s="20">
        <v>3819949243.2400002</v>
      </c>
      <c r="F2" s="20">
        <v>3797905623.6999998</v>
      </c>
      <c r="G2" s="20">
        <v>4629091022.21</v>
      </c>
      <c r="H2" s="20">
        <v>3787276644.1000004</v>
      </c>
      <c r="I2" s="20">
        <v>3849001211</v>
      </c>
      <c r="J2" s="20">
        <v>3595139702</v>
      </c>
      <c r="K2" s="20">
        <v>9055120005.7000008</v>
      </c>
    </row>
    <row r="3" spans="1:14" x14ac:dyDescent="0.2">
      <c r="A3" s="20" t="s">
        <v>216</v>
      </c>
      <c r="B3" s="26">
        <f>B2/1000000</f>
        <v>2394.012201</v>
      </c>
      <c r="C3" s="26">
        <f t="shared" ref="C3:J3" si="0">C2/1000000</f>
        <v>2334.1220969999999</v>
      </c>
      <c r="D3" s="26">
        <f t="shared" si="0"/>
        <v>2977.1814260000001</v>
      </c>
      <c r="E3" s="26">
        <f t="shared" si="0"/>
        <v>3819.9492432400002</v>
      </c>
      <c r="F3" s="26">
        <f t="shared" si="0"/>
        <v>3797.9056237</v>
      </c>
      <c r="G3" s="26">
        <f t="shared" si="0"/>
        <v>4629.0910222100001</v>
      </c>
      <c r="H3" s="26">
        <f t="shared" si="0"/>
        <v>3787.2766441000003</v>
      </c>
      <c r="I3" s="26">
        <f t="shared" si="0"/>
        <v>3849.0012109999998</v>
      </c>
      <c r="J3" s="26">
        <f t="shared" si="0"/>
        <v>3595.1397019999999</v>
      </c>
      <c r="K3" s="26">
        <f>K2/1000000</f>
        <v>9055.1200057000005</v>
      </c>
    </row>
    <row r="4" spans="1:14" x14ac:dyDescent="0.2">
      <c r="A4" s="20" t="s">
        <v>94</v>
      </c>
      <c r="B4" s="20">
        <v>2427258598</v>
      </c>
      <c r="C4" s="20">
        <v>2475521896</v>
      </c>
      <c r="D4" s="20">
        <v>3033454961</v>
      </c>
      <c r="E4" s="20">
        <v>2820724399</v>
      </c>
      <c r="F4" s="20">
        <v>3669158144</v>
      </c>
      <c r="G4" s="20">
        <v>2831054691</v>
      </c>
      <c r="H4" s="20">
        <v>2006477078</v>
      </c>
      <c r="I4" s="20">
        <v>2670141330</v>
      </c>
      <c r="J4" s="20">
        <v>1702370200</v>
      </c>
      <c r="K4" s="20">
        <v>3401988193</v>
      </c>
    </row>
    <row r="5" spans="1:14" x14ac:dyDescent="0.2">
      <c r="A5" s="20" t="s">
        <v>217</v>
      </c>
      <c r="B5" s="26">
        <f>B4/1000000</f>
        <v>2427.2585979999999</v>
      </c>
      <c r="C5" s="26">
        <f t="shared" ref="C5:K5" si="1">C4/1000000</f>
        <v>2475.5218960000002</v>
      </c>
      <c r="D5" s="26">
        <f t="shared" si="1"/>
        <v>3033.4549609999999</v>
      </c>
      <c r="E5" s="26">
        <f t="shared" si="1"/>
        <v>2820.7243990000002</v>
      </c>
      <c r="F5" s="26">
        <f t="shared" si="1"/>
        <v>3669.158144</v>
      </c>
      <c r="G5" s="26">
        <f t="shared" si="1"/>
        <v>2831.0546909999998</v>
      </c>
      <c r="H5" s="26">
        <f t="shared" si="1"/>
        <v>2006.4770779999999</v>
      </c>
      <c r="I5" s="26">
        <f t="shared" si="1"/>
        <v>2670.1413299999999</v>
      </c>
      <c r="J5" s="26">
        <f t="shared" si="1"/>
        <v>1702.3702000000001</v>
      </c>
      <c r="K5" s="26">
        <f t="shared" si="1"/>
        <v>3401.9881930000001</v>
      </c>
    </row>
    <row r="6" spans="1:14" ht="16" x14ac:dyDescent="0.2">
      <c r="A6" s="22" t="s">
        <v>214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6" x14ac:dyDescent="0.2">
      <c r="A7" s="25" t="s">
        <v>215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80" zoomScaleNormal="180" zoomScalePageLayoutView="180" workbookViewId="0">
      <pane xSplit="1" topLeftCell="B1" activePane="topRight" state="frozen"/>
      <selection pane="topRight" activeCell="B18" sqref="B18"/>
    </sheetView>
  </sheetViews>
  <sheetFormatPr baseColWidth="10" defaultRowHeight="15" x14ac:dyDescent="0.2"/>
  <cols>
    <col min="1" max="1" width="25.83203125" bestFit="1" customWidth="1"/>
    <col min="12" max="12" width="12.5" bestFit="1" customWidth="1"/>
    <col min="13" max="14" width="15" customWidth="1"/>
    <col min="15" max="16" width="12.5" bestFit="1" customWidth="1"/>
    <col min="19" max="19" width="14" bestFit="1" customWidth="1"/>
    <col min="20" max="21" width="19.33203125" customWidth="1"/>
    <col min="22" max="22" width="19.83203125" customWidth="1"/>
  </cols>
  <sheetData>
    <row r="1" spans="1:22" ht="45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220</v>
      </c>
      <c r="M1" t="s">
        <v>206</v>
      </c>
      <c r="N1" t="s">
        <v>227</v>
      </c>
      <c r="O1" t="s">
        <v>221</v>
      </c>
      <c r="P1" t="s">
        <v>207</v>
      </c>
      <c r="Q1" t="s">
        <v>227</v>
      </c>
      <c r="R1" t="s">
        <v>222</v>
      </c>
      <c r="S1" s="27" t="s">
        <v>223</v>
      </c>
      <c r="T1" s="27" t="s">
        <v>229</v>
      </c>
      <c r="U1" s="27" t="s">
        <v>224</v>
      </c>
      <c r="V1" s="27" t="s">
        <v>227</v>
      </c>
    </row>
    <row r="2" spans="1:22" x14ac:dyDescent="0.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v>14088</v>
      </c>
      <c r="U2">
        <f>S2*0.8</f>
        <v>11270.400000000001</v>
      </c>
    </row>
    <row r="3" spans="1:22" x14ac:dyDescent="0.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 x14ac:dyDescent="0.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 x14ac:dyDescent="0.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3" customFormat="1" x14ac:dyDescent="0.2">
      <c r="A6" s="23" t="s">
        <v>211</v>
      </c>
      <c r="B6" s="23">
        <v>620.86785427999996</v>
      </c>
      <c r="C6" s="23">
        <v>-19.477988850000003</v>
      </c>
      <c r="D6" s="23">
        <v>421.76861480000002</v>
      </c>
      <c r="E6" s="23">
        <v>636.24571892999995</v>
      </c>
      <c r="F6" s="23">
        <v>472.13307092000002</v>
      </c>
      <c r="G6" s="23">
        <v>233.88800816999998</v>
      </c>
      <c r="H6" s="23">
        <v>263.52090568</v>
      </c>
      <c r="I6" s="23">
        <v>13.000662140000001</v>
      </c>
      <c r="J6" s="23">
        <v>30.01879641</v>
      </c>
      <c r="K6" s="23">
        <v>3972.19713121</v>
      </c>
      <c r="M6" s="23">
        <v>5840</v>
      </c>
      <c r="N6" s="23">
        <v>5010</v>
      </c>
      <c r="P6" s="23">
        <v>5989</v>
      </c>
      <c r="Q6" s="23">
        <v>6311</v>
      </c>
      <c r="S6" s="23">
        <f>S2*53%</f>
        <v>7466.64</v>
      </c>
      <c r="U6" s="23">
        <f>U2*0.53</f>
        <v>5973.3120000000008</v>
      </c>
    </row>
    <row r="7" spans="1:22" x14ac:dyDescent="0.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 x14ac:dyDescent="0.2">
      <c r="A8" t="s">
        <v>30</v>
      </c>
    </row>
    <row r="9" spans="1:22" x14ac:dyDescent="0.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 x14ac:dyDescent="0.2">
      <c r="A11" s="24" t="s">
        <v>212</v>
      </c>
      <c r="B11" s="24">
        <v>17.33926816</v>
      </c>
      <c r="C11" s="24">
        <v>17.869644960000002</v>
      </c>
      <c r="D11" s="24">
        <v>19.310550639999999</v>
      </c>
      <c r="E11" s="24">
        <v>28.26132763</v>
      </c>
      <c r="F11" s="24">
        <v>32.131736230000001</v>
      </c>
      <c r="G11" s="24">
        <v>48.092396860000001</v>
      </c>
      <c r="H11" s="24">
        <v>49.496326639999999</v>
      </c>
      <c r="I11" s="24">
        <v>46.338024240000003</v>
      </c>
      <c r="J11" s="24">
        <v>47.013920280000001</v>
      </c>
      <c r="K11" s="20">
        <v>52.71841328</v>
      </c>
      <c r="L11" s="20"/>
      <c r="M11">
        <v>55.963000000000001</v>
      </c>
      <c r="N11">
        <v>55.963000000000001</v>
      </c>
      <c r="P11">
        <v>55.963000000000001</v>
      </c>
      <c r="Q11">
        <v>55.963000000000001</v>
      </c>
      <c r="S11">
        <v>55.963000000000001</v>
      </c>
      <c r="U11">
        <v>55.963000000000001</v>
      </c>
    </row>
    <row r="12" spans="1:22" s="23" customFormat="1" x14ac:dyDescent="0.2">
      <c r="A12" s="24" t="s">
        <v>200</v>
      </c>
      <c r="B12" s="24"/>
      <c r="C12" s="24">
        <v>238.12839500000001</v>
      </c>
      <c r="D12" s="24">
        <v>245.223702</v>
      </c>
      <c r="E12" s="24">
        <v>101.176637</v>
      </c>
      <c r="F12" s="24">
        <v>619.88198</v>
      </c>
      <c r="G12" s="24">
        <v>288.36657500000001</v>
      </c>
      <c r="H12" s="24">
        <v>-96.939312000000001</v>
      </c>
      <c r="I12" s="24">
        <v>-94.746550999999997</v>
      </c>
      <c r="J12" s="24">
        <v>-185.59632300000001</v>
      </c>
      <c r="K12" s="24">
        <v>137.166203</v>
      </c>
      <c r="L12" s="24"/>
      <c r="M12" s="24">
        <v>139.18458955555559</v>
      </c>
      <c r="N12" s="24">
        <v>139.18458999999999</v>
      </c>
      <c r="P12" s="24">
        <v>139.18458955555559</v>
      </c>
      <c r="Q12" s="24">
        <v>139.18458999999999</v>
      </c>
      <c r="S12" s="23">
        <v>139.18458955555559</v>
      </c>
      <c r="U12" s="23">
        <v>139.18458955555559</v>
      </c>
    </row>
    <row r="13" spans="1:22" x14ac:dyDescent="0.2">
      <c r="A13" s="23" t="s">
        <v>215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3300</v>
      </c>
      <c r="P13">
        <v>3760.3623107000008</v>
      </c>
      <c r="Q13">
        <v>3760.3620999999998</v>
      </c>
      <c r="S13">
        <v>3760.3623107000008</v>
      </c>
      <c r="U13">
        <v>3760.3623107000008</v>
      </c>
    </row>
    <row r="14" spans="1:22" x14ac:dyDescent="0.2">
      <c r="A14" s="23" t="s">
        <v>201</v>
      </c>
      <c r="C14" s="23">
        <f>C6+C11-C12-C13</f>
        <v>-131.58333689000003</v>
      </c>
      <c r="D14" s="23">
        <f t="shared" ref="D14:M14" si="0">D6+D11-D12-D13</f>
        <v>110.72919943999999</v>
      </c>
      <c r="E14" s="23">
        <f t="shared" si="0"/>
        <v>-492.1679696800004</v>
      </c>
      <c r="F14" s="23">
        <f t="shared" si="0"/>
        <v>754.86019169000042</v>
      </c>
      <c r="G14" s="23">
        <f t="shared" si="0"/>
        <v>-1675.6750214800004</v>
      </c>
      <c r="H14" s="23">
        <f t="shared" si="0"/>
        <v>427.19330942999972</v>
      </c>
      <c r="I14" s="23">
        <f t="shared" si="0"/>
        <v>756.02492248000033</v>
      </c>
      <c r="J14" s="23">
        <f t="shared" si="0"/>
        <v>-451.28058131</v>
      </c>
      <c r="K14" s="23">
        <f t="shared" si="0"/>
        <v>127.38703078999924</v>
      </c>
      <c r="L14" s="23"/>
      <c r="M14" s="23">
        <f t="shared" si="0"/>
        <v>1996.4160997444437</v>
      </c>
      <c r="N14" s="23">
        <f>N6-N12-N13+N11</f>
        <v>1626.7784100000001</v>
      </c>
      <c r="P14" s="23">
        <f>P6+P11-P12-P13</f>
        <v>2145.4160997444437</v>
      </c>
      <c r="Q14" s="23">
        <f>Q6+Q11-Q12-Q13</f>
        <v>2467.4163100000001</v>
      </c>
      <c r="S14">
        <f>S6+S11-S12-S13</f>
        <v>3623.0560997444441</v>
      </c>
      <c r="U14">
        <f>U6+U11-U12-U13</f>
        <v>2129.7280997444445</v>
      </c>
    </row>
    <row r="15" spans="1:22" x14ac:dyDescent="0.2">
      <c r="A15" t="s">
        <v>218</v>
      </c>
      <c r="B15" s="2">
        <v>4.4999999999999998E-2</v>
      </c>
      <c r="M15" s="2">
        <v>4.4999999999999998E-2</v>
      </c>
      <c r="N15" s="2">
        <v>4.4999999999999998E-2</v>
      </c>
      <c r="P15" s="2">
        <v>4.4999999999999998E-2</v>
      </c>
      <c r="Q15" s="2">
        <v>4.4999999999999998E-2</v>
      </c>
    </row>
    <row r="16" spans="1:22" x14ac:dyDescent="0.2">
      <c r="A16" t="s">
        <v>203</v>
      </c>
      <c r="B16" s="2">
        <v>0.09</v>
      </c>
      <c r="M16" s="2">
        <v>8.5000000000000006E-2</v>
      </c>
      <c r="N16" s="2">
        <v>8.5000000000000006E-2</v>
      </c>
      <c r="P16" s="2">
        <v>0.09</v>
      </c>
      <c r="Q16" s="2">
        <v>0.09</v>
      </c>
    </row>
    <row r="17" spans="1:21" x14ac:dyDescent="0.2">
      <c r="A17" t="s">
        <v>202</v>
      </c>
      <c r="M17" s="2"/>
      <c r="N17" s="2"/>
      <c r="U17">
        <f>U14/(B16-B15)</f>
        <v>47327.291105432101</v>
      </c>
    </row>
    <row r="18" spans="1:21" x14ac:dyDescent="0.2">
      <c r="A18" t="s">
        <v>204</v>
      </c>
      <c r="B18">
        <v>1719.16</v>
      </c>
      <c r="M18" s="23" t="s">
        <v>225</v>
      </c>
      <c r="N18" s="23" t="s">
        <v>226</v>
      </c>
      <c r="P18" s="23" t="s">
        <v>225</v>
      </c>
      <c r="Q18" s="23" t="s">
        <v>228</v>
      </c>
      <c r="U18">
        <v>1719.16</v>
      </c>
    </row>
    <row r="19" spans="1:21" x14ac:dyDescent="0.2">
      <c r="A19" t="s">
        <v>219</v>
      </c>
      <c r="M19">
        <f>M14/(M16-N15)</f>
        <v>49910.40249361108</v>
      </c>
      <c r="P19">
        <f>P14/(B16-B15)</f>
        <v>47675.913327654307</v>
      </c>
      <c r="Q19">
        <f>Q14/(B16-B15)</f>
        <v>54831.47355555556</v>
      </c>
      <c r="U19">
        <f>U17/U18</f>
        <v>27.529311469224563</v>
      </c>
    </row>
    <row r="20" spans="1:21" x14ac:dyDescent="0.2">
      <c r="M20">
        <v>1719.16</v>
      </c>
      <c r="P20">
        <v>1719.16</v>
      </c>
      <c r="Q20">
        <v>1719.16</v>
      </c>
    </row>
    <row r="21" spans="1:21" x14ac:dyDescent="0.2">
      <c r="M21">
        <f>M19/M20</f>
        <v>29.031854215786243</v>
      </c>
      <c r="P21">
        <f>P19/P20</f>
        <v>27.732097842931609</v>
      </c>
      <c r="Q21">
        <f>Q19/Q20</f>
        <v>31.894340000672162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s="20" t="s">
        <v>207</v>
      </c>
      <c r="M1" t="s">
        <v>205</v>
      </c>
      <c r="N1" t="s">
        <v>208</v>
      </c>
    </row>
    <row r="2" spans="1:14" x14ac:dyDescent="0.2">
      <c r="A2" s="20" t="s">
        <v>172</v>
      </c>
      <c r="B2" s="20">
        <v>17306480.559999999</v>
      </c>
      <c r="C2" s="20">
        <v>17636164.120000001</v>
      </c>
      <c r="D2" s="20">
        <v>18110686.420000002</v>
      </c>
      <c r="E2" s="20">
        <v>26282595.219999999</v>
      </c>
      <c r="F2" s="20">
        <v>31907225.109999999</v>
      </c>
      <c r="G2" s="20">
        <v>37365147.289999999</v>
      </c>
      <c r="H2" s="20">
        <v>38303378.869999997</v>
      </c>
      <c r="I2" s="20">
        <v>37367572.710000001</v>
      </c>
      <c r="J2" s="20">
        <v>37475840.049999997</v>
      </c>
      <c r="K2" s="20">
        <v>43045394.469999999</v>
      </c>
      <c r="L2" s="20">
        <v>0</v>
      </c>
    </row>
    <row r="3" spans="1:14" x14ac:dyDescent="0.2">
      <c r="A3" s="20" t="s">
        <v>173</v>
      </c>
      <c r="B3" s="20">
        <v>32787.599999999999</v>
      </c>
      <c r="C3" s="20">
        <v>233480.84</v>
      </c>
      <c r="D3" s="20">
        <v>1199864.22</v>
      </c>
      <c r="E3" s="20">
        <v>1978732.41</v>
      </c>
      <c r="F3" s="20">
        <v>224511.12</v>
      </c>
      <c r="G3" s="20">
        <v>10727249.57</v>
      </c>
      <c r="H3" s="20">
        <v>11192947.77</v>
      </c>
      <c r="I3" s="20">
        <v>8970451.5299999993</v>
      </c>
      <c r="J3" s="20">
        <v>9538080.2300000004</v>
      </c>
      <c r="K3" s="20">
        <v>9673018.8100000005</v>
      </c>
      <c r="L3" s="20">
        <v>0</v>
      </c>
    </row>
    <row r="4" spans="1:14" x14ac:dyDescent="0.2">
      <c r="A4" s="21" t="s">
        <v>209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6" x14ac:dyDescent="0.2">
      <c r="A5" s="22" t="s">
        <v>210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53" zoomScale="160" zoomScaleNormal="160" zoomScalePageLayoutView="160" workbookViewId="0">
      <pane xSplit="1" topLeftCell="F1" activePane="topRight" state="frozen"/>
      <selection pane="topRight" activeCell="N75" sqref="N75"/>
    </sheetView>
  </sheetViews>
  <sheetFormatPr baseColWidth="10" defaultRowHeight="15" x14ac:dyDescent="0.2"/>
  <cols>
    <col min="1" max="1" width="31.5" bestFit="1" customWidth="1"/>
    <col min="2" max="2" width="14" bestFit="1" customWidth="1"/>
    <col min="3" max="3" width="12.5" bestFit="1" customWidth="1"/>
    <col min="4" max="7" width="10.33203125" bestFit="1" customWidth="1"/>
    <col min="9" max="13" width="14.6640625" bestFit="1" customWidth="1"/>
  </cols>
  <sheetData>
    <row r="1" spans="1:17" x14ac:dyDescent="0.2">
      <c r="A1" t="s">
        <v>232</v>
      </c>
      <c r="H1" t="s">
        <v>237</v>
      </c>
      <c r="K1" t="s">
        <v>236</v>
      </c>
      <c r="N1" t="s">
        <v>222</v>
      </c>
    </row>
    <row r="2" spans="1:17" x14ac:dyDescent="0.2">
      <c r="A2" s="14" t="s">
        <v>230</v>
      </c>
      <c r="B2" s="29">
        <v>20121231</v>
      </c>
      <c r="C2" s="29">
        <v>20131231</v>
      </c>
      <c r="D2" s="29">
        <v>20141231</v>
      </c>
      <c r="E2" s="29">
        <v>20151231</v>
      </c>
      <c r="F2" s="29">
        <v>20161231</v>
      </c>
      <c r="G2" s="29">
        <v>20171231</v>
      </c>
      <c r="H2" t="s">
        <v>234</v>
      </c>
      <c r="I2" t="s">
        <v>227</v>
      </c>
      <c r="J2" t="s">
        <v>235</v>
      </c>
      <c r="K2">
        <v>2017</v>
      </c>
      <c r="L2" t="s">
        <v>234</v>
      </c>
      <c r="M2" t="s">
        <v>227</v>
      </c>
      <c r="N2" t="s">
        <v>235</v>
      </c>
      <c r="O2" t="s">
        <v>234</v>
      </c>
      <c r="P2" t="s">
        <v>227</v>
      </c>
      <c r="Q2" t="s">
        <v>235</v>
      </c>
    </row>
    <row r="3" spans="1:17" x14ac:dyDescent="0.2">
      <c r="A3" s="14"/>
      <c r="B3" s="28"/>
      <c r="C3" s="28"/>
      <c r="D3" s="28"/>
      <c r="E3" s="28"/>
      <c r="F3" s="28"/>
      <c r="G3" s="28"/>
    </row>
    <row r="4" spans="1:17" x14ac:dyDescent="0.2">
      <c r="A4" s="14" t="s">
        <v>28</v>
      </c>
      <c r="B4" s="28">
        <v>3950.7061901399998</v>
      </c>
      <c r="C4" s="28">
        <v>3373.4492019200002</v>
      </c>
      <c r="D4" s="28">
        <v>3449.0088685300002</v>
      </c>
      <c r="E4" s="28">
        <v>2330.4062909899999</v>
      </c>
      <c r="F4" s="28">
        <v>2395.2915815700003</v>
      </c>
      <c r="G4" s="28">
        <v>8350.4761047600005</v>
      </c>
      <c r="H4" s="28">
        <v>10917</v>
      </c>
      <c r="I4" s="28">
        <v>10450</v>
      </c>
      <c r="J4" s="28">
        <v>10202</v>
      </c>
      <c r="K4" s="28">
        <v>8350.4761047600005</v>
      </c>
      <c r="L4" s="28">
        <v>13299</v>
      </c>
      <c r="M4" s="28">
        <v>13777</v>
      </c>
      <c r="N4" s="28">
        <v>14372</v>
      </c>
    </row>
    <row r="5" spans="1:17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1914</v>
      </c>
      <c r="I5" s="30">
        <v>2436</v>
      </c>
      <c r="J5" s="30">
        <v>2921</v>
      </c>
      <c r="K5" s="30">
        <v>1955.1838092</v>
      </c>
    </row>
    <row r="6" spans="1:17" x14ac:dyDescent="0.2">
      <c r="A6" s="14" t="s">
        <v>3</v>
      </c>
      <c r="B6" s="28">
        <v>25.83358011</v>
      </c>
      <c r="C6" s="28">
        <v>26.065415100000003</v>
      </c>
      <c r="D6" s="28">
        <v>31.627534600000001</v>
      </c>
      <c r="E6" s="28">
        <v>28.918686340000001</v>
      </c>
      <c r="F6" s="28">
        <v>56.076148170000003</v>
      </c>
      <c r="G6" s="28">
        <v>166.02655465999999</v>
      </c>
      <c r="H6" s="28">
        <v>218</v>
      </c>
      <c r="I6" s="28">
        <v>209</v>
      </c>
      <c r="J6" s="28">
        <v>204</v>
      </c>
      <c r="K6" s="28">
        <v>166.02655465999999</v>
      </c>
    </row>
    <row r="7" spans="1:17" x14ac:dyDescent="0.2">
      <c r="A7" s="14" t="s">
        <v>4</v>
      </c>
      <c r="B7" s="28">
        <v>165.66985165</v>
      </c>
      <c r="C7" s="28">
        <v>177.35942424000001</v>
      </c>
      <c r="D7" s="28">
        <v>200.51145274999999</v>
      </c>
      <c r="E7" s="28">
        <v>134.12179008000001</v>
      </c>
      <c r="F7" s="28">
        <v>152.13959713</v>
      </c>
      <c r="G7" s="28">
        <v>193.27036274</v>
      </c>
      <c r="H7" s="28">
        <v>273</v>
      </c>
      <c r="I7" s="28">
        <v>261</v>
      </c>
      <c r="J7" s="28">
        <v>255</v>
      </c>
      <c r="K7" s="28">
        <v>193.27036274</v>
      </c>
    </row>
    <row r="8" spans="1:17" x14ac:dyDescent="0.2">
      <c r="A8" s="14" t="s">
        <v>5</v>
      </c>
      <c r="B8" s="28">
        <v>394.21621502999994</v>
      </c>
      <c r="C8" s="28">
        <v>396.31415743999997</v>
      </c>
      <c r="D8" s="28">
        <v>401.31733464000001</v>
      </c>
      <c r="E8" s="28">
        <v>368.83012945999997</v>
      </c>
      <c r="F8" s="28">
        <v>320.96665751</v>
      </c>
      <c r="G8" s="28">
        <v>1119.69901334</v>
      </c>
      <c r="H8" s="28">
        <v>1419</v>
      </c>
      <c r="I8" s="28">
        <v>1359</v>
      </c>
      <c r="J8" s="28">
        <v>1326</v>
      </c>
      <c r="K8" s="28">
        <v>1119.69901334</v>
      </c>
    </row>
    <row r="9" spans="1:17" x14ac:dyDescent="0.2">
      <c r="A9" s="14" t="s">
        <v>6</v>
      </c>
      <c r="B9" s="28">
        <v>145.35006736000003</v>
      </c>
      <c r="C9" s="28">
        <v>148.32948542</v>
      </c>
      <c r="D9" s="28">
        <v>101.44231511</v>
      </c>
      <c r="E9" s="28">
        <v>62.693938090000003</v>
      </c>
      <c r="F9" s="28">
        <v>37.757198270000004</v>
      </c>
      <c r="G9" s="28">
        <v>41.405342909999995</v>
      </c>
      <c r="H9" s="28">
        <v>43</v>
      </c>
      <c r="I9" s="28">
        <v>22</v>
      </c>
      <c r="J9" s="28">
        <v>6</v>
      </c>
      <c r="K9" s="28">
        <v>41.405342909999995</v>
      </c>
    </row>
    <row r="10" spans="1:17" x14ac:dyDescent="0.2">
      <c r="A10" s="14" t="s">
        <v>7</v>
      </c>
      <c r="B10" s="28">
        <v>13.52788215</v>
      </c>
      <c r="C10" s="28">
        <v>-11.171516</v>
      </c>
      <c r="D10" s="28">
        <v>62.283779000000003</v>
      </c>
      <c r="E10" s="28">
        <v>54.881729880000002</v>
      </c>
      <c r="F10" s="28">
        <v>94.93317823000001</v>
      </c>
      <c r="G10" s="28">
        <v>37.551797530000002</v>
      </c>
      <c r="H10" s="28">
        <v>0</v>
      </c>
      <c r="I10" s="28">
        <v>0</v>
      </c>
      <c r="J10" s="28">
        <v>0</v>
      </c>
      <c r="K10" s="28">
        <v>37.551797530000002</v>
      </c>
    </row>
    <row r="11" spans="1:17" x14ac:dyDescent="0.2">
      <c r="A11" s="14" t="s">
        <v>8</v>
      </c>
      <c r="B11" s="28">
        <v>0.69176263999999998</v>
      </c>
      <c r="C11" s="28">
        <v>-5.7470531500000002</v>
      </c>
      <c r="D11" s="28">
        <v>22.070061320000001</v>
      </c>
      <c r="E11" s="28">
        <v>-22.070061320000001</v>
      </c>
      <c r="F11" s="28">
        <v>-5.7150655700000002</v>
      </c>
      <c r="G11" s="28">
        <v>-43.032607509999998</v>
      </c>
      <c r="H11" s="28">
        <v>0</v>
      </c>
      <c r="I11" s="28">
        <v>0</v>
      </c>
      <c r="J11" s="28">
        <v>0</v>
      </c>
      <c r="K11" s="28">
        <v>-43.032607509999998</v>
      </c>
    </row>
    <row r="12" spans="1:17" x14ac:dyDescent="0.2">
      <c r="A12" s="14" t="s">
        <v>9</v>
      </c>
      <c r="B12" s="28">
        <v>-0.29403558000000002</v>
      </c>
      <c r="C12" s="28">
        <v>18.154965359999998</v>
      </c>
      <c r="D12" s="28">
        <v>75.636562189999992</v>
      </c>
      <c r="E12" s="28">
        <v>138.88003983999999</v>
      </c>
      <c r="F12" s="28">
        <v>113.86397239</v>
      </c>
      <c r="G12" s="28">
        <v>8.8080578900000006</v>
      </c>
      <c r="H12" s="28">
        <v>100</v>
      </c>
      <c r="I12" s="28">
        <v>100</v>
      </c>
      <c r="J12" s="28">
        <v>100</v>
      </c>
      <c r="K12" s="28">
        <v>8.8080578900000006</v>
      </c>
    </row>
    <row r="13" spans="1:17" x14ac:dyDescent="0.2">
      <c r="A13" s="14" t="s">
        <v>12</v>
      </c>
      <c r="B13" s="28">
        <v>549.36391202999994</v>
      </c>
      <c r="C13" s="28">
        <v>339.03407976</v>
      </c>
      <c r="D13" s="28">
        <v>311.15291819999999</v>
      </c>
      <c r="E13" s="28">
        <v>25.792498980000001</v>
      </c>
      <c r="F13" s="28">
        <v>54.793841289999996</v>
      </c>
      <c r="G13" s="28">
        <v>4827.4633658900002</v>
      </c>
      <c r="H13" s="28">
        <v>7097</v>
      </c>
      <c r="I13" s="28">
        <v>6268</v>
      </c>
      <c r="J13" s="28">
        <v>5605</v>
      </c>
      <c r="K13" s="28">
        <v>4827.4633658900002</v>
      </c>
      <c r="L13" s="28">
        <v>7978</v>
      </c>
      <c r="M13" s="28">
        <v>8404</v>
      </c>
      <c r="N13" s="28">
        <v>8755</v>
      </c>
    </row>
    <row r="14" spans="1:17" x14ac:dyDescent="0.2">
      <c r="A14" s="14" t="s">
        <v>13</v>
      </c>
      <c r="B14" s="28">
        <v>79.320450840000007</v>
      </c>
      <c r="C14" s="28">
        <v>62.196823270000003</v>
      </c>
      <c r="D14" s="28">
        <v>46.433190179999997</v>
      </c>
      <c r="E14" s="28">
        <v>26.899386120000003</v>
      </c>
      <c r="F14" s="28">
        <v>39.776820200000003</v>
      </c>
      <c r="G14" s="28">
        <v>24.938546850000002</v>
      </c>
      <c r="K14">
        <v>24.938546850000002</v>
      </c>
    </row>
    <row r="15" spans="1:17" x14ac:dyDescent="0.2">
      <c r="A15" s="14" t="s">
        <v>14</v>
      </c>
      <c r="B15" s="28">
        <v>13.194191009999999</v>
      </c>
      <c r="C15" s="28">
        <v>61.714077979999999</v>
      </c>
      <c r="D15" s="28">
        <v>6.6649023400000003</v>
      </c>
      <c r="E15" s="28">
        <v>7.2073959099999998</v>
      </c>
      <c r="F15" s="28">
        <v>9.6194433900000007</v>
      </c>
      <c r="G15" s="28">
        <v>21.974139809999997</v>
      </c>
      <c r="K15">
        <v>21.974139809999997</v>
      </c>
    </row>
    <row r="16" spans="1:17" x14ac:dyDescent="0.2">
      <c r="A16" s="14" t="s">
        <v>15</v>
      </c>
      <c r="B16" s="28">
        <v>2.30826303</v>
      </c>
      <c r="C16" s="28">
        <v>0</v>
      </c>
      <c r="D16" s="28">
        <v>0</v>
      </c>
      <c r="E16" s="28">
        <v>0</v>
      </c>
      <c r="F16" s="28">
        <v>4.4052465999999999</v>
      </c>
      <c r="G16" s="28">
        <v>0</v>
      </c>
      <c r="K16">
        <v>0</v>
      </c>
    </row>
    <row r="17" spans="1:14" x14ac:dyDescent="0.2">
      <c r="A17" s="14" t="s">
        <v>16</v>
      </c>
      <c r="B17" s="32">
        <v>615.49017186000003</v>
      </c>
      <c r="C17" s="32">
        <v>339.51682505000002</v>
      </c>
      <c r="D17" s="32">
        <v>350.92120604000002</v>
      </c>
      <c r="E17" s="32">
        <v>45.484489189999998</v>
      </c>
      <c r="F17" s="32">
        <v>84.951218099999991</v>
      </c>
      <c r="G17" s="32">
        <v>4830.4277729300002</v>
      </c>
      <c r="H17" s="32">
        <v>7097</v>
      </c>
      <c r="I17" s="32">
        <v>6268</v>
      </c>
      <c r="J17" s="32">
        <v>5605</v>
      </c>
      <c r="K17" s="32">
        <v>4830.4277729300002</v>
      </c>
      <c r="L17" s="36">
        <v>8001</v>
      </c>
      <c r="M17" s="36">
        <v>8425</v>
      </c>
      <c r="N17" s="36">
        <v>8776</v>
      </c>
    </row>
    <row r="18" spans="1:14" x14ac:dyDescent="0.2">
      <c r="A18" s="14" t="s">
        <v>17</v>
      </c>
      <c r="B18" s="28">
        <v>143.35710094000001</v>
      </c>
      <c r="C18" s="28">
        <v>105.62881688</v>
      </c>
      <c r="D18" s="28">
        <v>87.400300360000003</v>
      </c>
      <c r="E18" s="28">
        <v>32.483827050000002</v>
      </c>
      <c r="F18" s="28">
        <v>54.932421689999998</v>
      </c>
      <c r="G18" s="28">
        <v>858.23064171999999</v>
      </c>
      <c r="H18">
        <f>H17*H63</f>
        <v>1774.25</v>
      </c>
      <c r="I18">
        <f>I17*I63</f>
        <v>1567</v>
      </c>
      <c r="J18">
        <f>J17*J63</f>
        <v>1401.25</v>
      </c>
      <c r="K18">
        <v>858.23064171999999</v>
      </c>
      <c r="L18">
        <f t="shared" ref="L18:N18" si="0">L17*L63</f>
        <v>2000.25</v>
      </c>
      <c r="M18">
        <f t="shared" si="0"/>
        <v>2106.25</v>
      </c>
      <c r="N18">
        <f t="shared" si="0"/>
        <v>2194</v>
      </c>
    </row>
    <row r="19" spans="1:14" x14ac:dyDescent="0.2">
      <c r="A19" s="14" t="s">
        <v>18</v>
      </c>
      <c r="B19" s="32">
        <v>472.13307092000002</v>
      </c>
      <c r="C19" s="32">
        <v>233.88800816999998</v>
      </c>
      <c r="D19" s="32">
        <v>263.52090568</v>
      </c>
      <c r="E19" s="32">
        <v>13.000662140000001</v>
      </c>
      <c r="F19" s="32">
        <v>30.01879641</v>
      </c>
      <c r="G19" s="32">
        <v>3972.19713121</v>
      </c>
      <c r="H19" s="32">
        <f>H17-H18</f>
        <v>5322.75</v>
      </c>
      <c r="I19" s="32">
        <f t="shared" ref="I19:J19" si="1">I17-I18</f>
        <v>4701</v>
      </c>
      <c r="J19" s="32">
        <f t="shared" si="1"/>
        <v>4203.75</v>
      </c>
      <c r="K19" s="32">
        <v>3972.19713121</v>
      </c>
      <c r="L19" s="28">
        <f>L17-L18</f>
        <v>6000.75</v>
      </c>
      <c r="M19" s="28">
        <f t="shared" ref="M19:N19" si="2">M17-M18</f>
        <v>6318.75</v>
      </c>
      <c r="N19" s="28">
        <f t="shared" si="2"/>
        <v>6582</v>
      </c>
    </row>
    <row r="20" spans="1:14" x14ac:dyDescent="0.2">
      <c r="A20" s="14" t="s">
        <v>19</v>
      </c>
      <c r="B20" s="28">
        <v>468.54861161000002</v>
      </c>
      <c r="C20" s="28">
        <v>236.05076645</v>
      </c>
      <c r="D20" s="28">
        <v>279.16552812999998</v>
      </c>
      <c r="E20" s="28">
        <v>31.01373224</v>
      </c>
      <c r="F20" s="28">
        <v>67.44890706999999</v>
      </c>
      <c r="G20" s="28">
        <v>3620.4185970799999</v>
      </c>
      <c r="K20">
        <v>3620.4185970799999</v>
      </c>
    </row>
    <row r="21" spans="1:14" x14ac:dyDescent="0.2">
      <c r="A21" s="14"/>
      <c r="B21" s="28"/>
      <c r="C21" s="28"/>
      <c r="D21" s="28"/>
      <c r="E21" s="28"/>
      <c r="F21" s="28"/>
      <c r="G21" s="28"/>
    </row>
    <row r="22" spans="1:14" x14ac:dyDescent="0.2">
      <c r="A22" t="s">
        <v>172</v>
      </c>
      <c r="B22" s="30">
        <v>31.907225109999999</v>
      </c>
      <c r="C22" s="30">
        <v>37.365147289999996</v>
      </c>
      <c r="D22" s="30">
        <v>38.303378869999996</v>
      </c>
      <c r="E22" s="30">
        <v>37.367572709999997</v>
      </c>
      <c r="F22" s="30">
        <v>37.475840049999995</v>
      </c>
      <c r="G22" s="30">
        <v>43.045394469999998</v>
      </c>
      <c r="K22">
        <v>43.045394469999998</v>
      </c>
    </row>
    <row r="23" spans="1:14" x14ac:dyDescent="0.2">
      <c r="A23" t="s">
        <v>173</v>
      </c>
      <c r="B23" s="30">
        <v>0.22451112000000001</v>
      </c>
      <c r="C23" s="30">
        <v>10.72724957</v>
      </c>
      <c r="D23" s="30">
        <v>11.19294777</v>
      </c>
      <c r="E23" s="30">
        <v>8.9704515300000001</v>
      </c>
      <c r="F23" s="30">
        <v>9.5380802300000003</v>
      </c>
      <c r="G23" s="30">
        <v>9.6730188100000003</v>
      </c>
      <c r="K23">
        <v>9.6730188100000003</v>
      </c>
    </row>
    <row r="24" spans="1:14" x14ac:dyDescent="0.2">
      <c r="A24" s="14"/>
      <c r="B24" s="28"/>
      <c r="C24" s="28"/>
      <c r="D24" s="28"/>
      <c r="E24" s="28"/>
      <c r="F24" s="28"/>
      <c r="G24" s="28"/>
    </row>
    <row r="25" spans="1:14" x14ac:dyDescent="0.2">
      <c r="A25" s="34" t="s">
        <v>241</v>
      </c>
      <c r="B25" s="28"/>
      <c r="C25" s="28"/>
      <c r="D25" s="28"/>
      <c r="E25" s="28"/>
      <c r="F25" s="28"/>
      <c r="G25" s="28"/>
    </row>
    <row r="26" spans="1:14" x14ac:dyDescent="0.2">
      <c r="A26" s="31" t="s">
        <v>37</v>
      </c>
    </row>
    <row r="27" spans="1:14" x14ac:dyDescent="0.2">
      <c r="A27" t="s">
        <v>38</v>
      </c>
      <c r="B27" s="30">
        <v>1496.46894</v>
      </c>
      <c r="C27" s="30">
        <v>2322.1205920000002</v>
      </c>
      <c r="D27" s="30">
        <v>2542.5295030000002</v>
      </c>
      <c r="E27" s="30">
        <v>2154.3883799999999</v>
      </c>
      <c r="F27" s="30">
        <v>1610.483995</v>
      </c>
      <c r="G27" s="30">
        <v>1616.538055</v>
      </c>
      <c r="H27" s="30">
        <v>316</v>
      </c>
      <c r="I27" s="30">
        <v>316</v>
      </c>
      <c r="J27" s="30">
        <v>316</v>
      </c>
      <c r="K27" s="30">
        <v>1616.538055</v>
      </c>
    </row>
    <row r="28" spans="1:14" x14ac:dyDescent="0.2">
      <c r="A28" t="s">
        <v>39</v>
      </c>
      <c r="B28" s="30">
        <v>19.7640353</v>
      </c>
      <c r="C28" s="30">
        <v>95.90265479</v>
      </c>
      <c r="D28" s="30">
        <v>145.62417490000001</v>
      </c>
      <c r="E28" s="30">
        <v>0</v>
      </c>
      <c r="F28" s="30">
        <v>22.76699</v>
      </c>
      <c r="G28" s="30">
        <v>316.30713330000003</v>
      </c>
      <c r="H28" s="30">
        <v>2183</v>
      </c>
      <c r="I28" s="30">
        <v>2090</v>
      </c>
      <c r="J28" s="30">
        <v>2040</v>
      </c>
      <c r="K28" s="30">
        <v>316.30713330000003</v>
      </c>
      <c r="L28" s="30"/>
      <c r="M28" s="30"/>
      <c r="N28" s="30"/>
    </row>
    <row r="29" spans="1:14" x14ac:dyDescent="0.2">
      <c r="A29" t="s">
        <v>41</v>
      </c>
      <c r="B29" s="30">
        <v>901.19299850000004</v>
      </c>
      <c r="C29" s="30">
        <v>730.22934810000004</v>
      </c>
      <c r="D29" s="30">
        <v>709.95084750000001</v>
      </c>
      <c r="E29" s="30">
        <v>482.68261919999998</v>
      </c>
      <c r="F29" s="30">
        <v>743.81735500000002</v>
      </c>
      <c r="G29" s="30">
        <v>3102.0854260000001</v>
      </c>
      <c r="H29" s="30">
        <v>1527</v>
      </c>
      <c r="I29" s="30">
        <v>1462</v>
      </c>
      <c r="J29" s="30">
        <v>1427</v>
      </c>
      <c r="K29" s="30">
        <v>3102.0854260000001</v>
      </c>
      <c r="L29" s="30">
        <v>4885</v>
      </c>
      <c r="M29" s="30">
        <v>4984</v>
      </c>
      <c r="N29" s="30">
        <v>4955</v>
      </c>
    </row>
    <row r="30" spans="1:14" x14ac:dyDescent="0.2">
      <c r="A30" t="s">
        <v>42</v>
      </c>
      <c r="B30" s="30">
        <v>851.4544836</v>
      </c>
      <c r="C30" s="30">
        <v>823.2230753</v>
      </c>
      <c r="D30" s="30">
        <v>934.37517439999999</v>
      </c>
      <c r="E30" s="30">
        <v>1037.2454279999999</v>
      </c>
      <c r="F30" s="30">
        <v>978.24045450000006</v>
      </c>
      <c r="G30" s="30">
        <v>791.89941539999995</v>
      </c>
      <c r="H30" s="30">
        <v>390</v>
      </c>
      <c r="I30" s="30">
        <v>400</v>
      </c>
      <c r="J30" s="30">
        <v>400</v>
      </c>
      <c r="K30" s="30">
        <v>791.89941539999995</v>
      </c>
    </row>
    <row r="31" spans="1:14" x14ac:dyDescent="0.2">
      <c r="A31" t="s">
        <v>43</v>
      </c>
      <c r="B31" s="30">
        <v>141.97109559999998</v>
      </c>
      <c r="C31" s="30">
        <v>129.02472090000001</v>
      </c>
      <c r="D31" s="30">
        <v>84.557780280000003</v>
      </c>
      <c r="E31" s="30">
        <v>45.749876490000005</v>
      </c>
      <c r="F31" s="30">
        <v>75.39422252</v>
      </c>
      <c r="G31" s="30">
        <v>171.46439619999998</v>
      </c>
      <c r="H31" s="30">
        <v>113</v>
      </c>
      <c r="I31" s="30">
        <v>109</v>
      </c>
      <c r="J31" s="30">
        <v>106</v>
      </c>
      <c r="K31" s="30">
        <v>171.46439619999998</v>
      </c>
    </row>
    <row r="32" spans="1:14" x14ac:dyDescent="0.2">
      <c r="A32" t="s">
        <v>46</v>
      </c>
      <c r="B32" s="30">
        <v>46.168902450000004</v>
      </c>
      <c r="C32" s="30">
        <v>66.582723110000003</v>
      </c>
      <c r="D32" s="30">
        <v>48.64117426</v>
      </c>
      <c r="E32" s="30">
        <v>130.69254520000001</v>
      </c>
      <c r="F32" s="30">
        <v>124.30786999999999</v>
      </c>
      <c r="G32" s="30">
        <v>86.785282409999994</v>
      </c>
      <c r="H32" s="30">
        <v>1376</v>
      </c>
      <c r="I32" s="30">
        <v>1754</v>
      </c>
      <c r="J32" s="30">
        <v>2104</v>
      </c>
      <c r="K32" s="30">
        <v>86.785282409999994</v>
      </c>
      <c r="L32" s="30">
        <v>1984</v>
      </c>
      <c r="M32" s="30">
        <v>1520</v>
      </c>
      <c r="N32" s="30">
        <v>2064</v>
      </c>
    </row>
    <row r="33" spans="1:14" x14ac:dyDescent="0.2">
      <c r="A33" t="s">
        <v>48</v>
      </c>
      <c r="B33" s="30">
        <v>1857.118144</v>
      </c>
      <c r="C33" s="30">
        <v>1849.900533</v>
      </c>
      <c r="D33" s="30">
        <v>1547.4861069999999</v>
      </c>
      <c r="E33" s="30">
        <v>1369.608377</v>
      </c>
      <c r="F33" s="30">
        <v>942.04486239999994</v>
      </c>
      <c r="G33" s="30">
        <v>1406.2534920000001</v>
      </c>
      <c r="H33" s="30">
        <v>1500</v>
      </c>
      <c r="I33" s="30">
        <v>1600</v>
      </c>
      <c r="J33" s="30">
        <v>1700</v>
      </c>
      <c r="K33" s="30">
        <v>1406.2534920000001</v>
      </c>
      <c r="L33" s="30">
        <v>1500</v>
      </c>
      <c r="M33" s="30">
        <v>1600</v>
      </c>
      <c r="N33" s="30">
        <v>1700</v>
      </c>
    </row>
    <row r="34" spans="1:14" x14ac:dyDescent="0.2">
      <c r="A34" t="s">
        <v>53</v>
      </c>
      <c r="B34" s="30">
        <v>0</v>
      </c>
      <c r="C34" s="30">
        <v>1030.1306219999999</v>
      </c>
      <c r="D34" s="30">
        <v>462.26556049999999</v>
      </c>
      <c r="E34" s="30">
        <v>783.02236549999998</v>
      </c>
      <c r="F34" s="30">
        <v>731.33493770000007</v>
      </c>
      <c r="G34" s="30">
        <v>3496.631993</v>
      </c>
      <c r="K34">
        <v>3496.631993</v>
      </c>
      <c r="L34" s="30">
        <v>4027</v>
      </c>
      <c r="M34" s="30">
        <v>3982</v>
      </c>
      <c r="N34" s="30">
        <v>4043</v>
      </c>
    </row>
    <row r="35" spans="1:14" x14ac:dyDescent="0.2">
      <c r="A35" t="s">
        <v>54</v>
      </c>
      <c r="B35" s="30">
        <v>5314.1385989999999</v>
      </c>
      <c r="C35" s="30">
        <v>7047.1142689999997</v>
      </c>
      <c r="D35" s="30">
        <v>6475.4303220000002</v>
      </c>
      <c r="E35" s="30">
        <v>6003.3895910000001</v>
      </c>
      <c r="F35" s="30">
        <v>5228.3906870000001</v>
      </c>
      <c r="G35" s="30">
        <v>10987.965194</v>
      </c>
      <c r="H35" s="30"/>
      <c r="I35" s="30"/>
      <c r="J35" s="30"/>
      <c r="K35" s="30">
        <v>10987.965194</v>
      </c>
    </row>
    <row r="36" spans="1:14" x14ac:dyDescent="0.2">
      <c r="A36" t="s">
        <v>238</v>
      </c>
      <c r="B36" s="30">
        <f t="shared" ref="B36:G36" si="3">SUM(B28:B34)</f>
        <v>3817.6696594499999</v>
      </c>
      <c r="C36" s="30">
        <f t="shared" si="3"/>
        <v>4724.9936772000001</v>
      </c>
      <c r="D36" s="30">
        <f t="shared" si="3"/>
        <v>3932.9008188400003</v>
      </c>
      <c r="E36" s="30">
        <f t="shared" si="3"/>
        <v>3849.0012113900002</v>
      </c>
      <c r="F36" s="30">
        <f t="shared" si="3"/>
        <v>3617.9066921200001</v>
      </c>
      <c r="G36" s="30">
        <f t="shared" si="3"/>
        <v>9371.4271383100004</v>
      </c>
      <c r="H36" s="30">
        <f>SUM(H28:H33)</f>
        <v>7089</v>
      </c>
      <c r="I36" s="30">
        <f t="shared" ref="I36:J36" si="4">SUM(I28:I33)</f>
        <v>7415</v>
      </c>
      <c r="J36" s="30">
        <f t="shared" si="4"/>
        <v>7777</v>
      </c>
      <c r="K36" s="30">
        <v>9371.4271383100004</v>
      </c>
      <c r="L36" s="30">
        <f>SUM(L28:L34)</f>
        <v>12396</v>
      </c>
      <c r="M36" s="30">
        <f t="shared" ref="M36:N36" si="5">SUM(M28:M34)</f>
        <v>12086</v>
      </c>
      <c r="N36" s="30">
        <f t="shared" si="5"/>
        <v>12762</v>
      </c>
    </row>
    <row r="37" spans="1:14" x14ac:dyDescent="0.2">
      <c r="A37" s="31" t="s">
        <v>77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4" x14ac:dyDescent="0.2">
      <c r="A38" t="s">
        <v>78</v>
      </c>
      <c r="B38" s="28">
        <v>2150.0394769999998</v>
      </c>
      <c r="C38" s="28">
        <v>1633.05753</v>
      </c>
      <c r="D38" s="28">
        <v>1094</v>
      </c>
      <c r="E38" s="28">
        <v>710</v>
      </c>
      <c r="F38" s="28">
        <v>875</v>
      </c>
      <c r="G38" s="28">
        <v>806.76800779999996</v>
      </c>
      <c r="H38" s="28">
        <v>80</v>
      </c>
      <c r="I38" s="28">
        <v>75</v>
      </c>
      <c r="J38" s="28">
        <v>70</v>
      </c>
      <c r="K38" s="28">
        <v>806.76800779999996</v>
      </c>
      <c r="L38" s="28">
        <v>0</v>
      </c>
      <c r="M38" s="28">
        <v>0</v>
      </c>
      <c r="N38" s="28">
        <v>0</v>
      </c>
    </row>
    <row r="39" spans="1:14" x14ac:dyDescent="0.2">
      <c r="A39" t="s">
        <v>80</v>
      </c>
      <c r="B39" s="28">
        <v>330.92770539999998</v>
      </c>
      <c r="C39" s="28">
        <v>154.29179630000002</v>
      </c>
      <c r="D39" s="28">
        <v>163.4170713</v>
      </c>
      <c r="E39" s="28">
        <v>74.361345749999998</v>
      </c>
      <c r="F39" s="28">
        <v>102.0685307</v>
      </c>
      <c r="G39" s="28">
        <v>85.749158709999989</v>
      </c>
      <c r="H39" s="28">
        <v>330</v>
      </c>
      <c r="I39" s="28">
        <v>320</v>
      </c>
      <c r="J39" s="28">
        <v>310</v>
      </c>
      <c r="K39" s="28">
        <v>85.749158709999989</v>
      </c>
      <c r="L39" s="28">
        <v>1156</v>
      </c>
      <c r="M39" s="28">
        <v>1662</v>
      </c>
      <c r="N39" s="28">
        <v>1519</v>
      </c>
    </row>
    <row r="40" spans="1:14" x14ac:dyDescent="0.2">
      <c r="A40" t="s">
        <v>81</v>
      </c>
      <c r="B40" s="28">
        <v>351.67641400000002</v>
      </c>
      <c r="C40" s="28">
        <v>397.03155710000004</v>
      </c>
      <c r="D40" s="28">
        <v>382.11025949999998</v>
      </c>
      <c r="E40" s="28">
        <v>334.6086363</v>
      </c>
      <c r="F40" s="28">
        <v>352.24504660000002</v>
      </c>
      <c r="G40" s="28">
        <v>344.71120960000002</v>
      </c>
      <c r="H40" s="28">
        <v>300</v>
      </c>
      <c r="I40" s="28">
        <v>300</v>
      </c>
      <c r="J40" s="28">
        <v>300</v>
      </c>
      <c r="K40" s="28">
        <v>344.71120960000002</v>
      </c>
    </row>
    <row r="41" spans="1:14" x14ac:dyDescent="0.2">
      <c r="A41" t="s">
        <v>82</v>
      </c>
      <c r="B41" s="28">
        <v>81.017749409999993</v>
      </c>
      <c r="C41" s="28">
        <v>68.344815449999999</v>
      </c>
      <c r="D41" s="28">
        <v>58.632045439999999</v>
      </c>
      <c r="E41" s="28">
        <v>46.539629759999997</v>
      </c>
      <c r="F41" s="28">
        <v>78.186934140000005</v>
      </c>
      <c r="G41" s="28">
        <v>394.28407900000002</v>
      </c>
      <c r="H41" s="28">
        <v>300</v>
      </c>
      <c r="I41" s="28">
        <v>300</v>
      </c>
      <c r="J41" s="28">
        <v>300</v>
      </c>
      <c r="K41" s="28">
        <v>394.28407900000002</v>
      </c>
    </row>
    <row r="42" spans="1:14" x14ac:dyDescent="0.2">
      <c r="A42" t="s">
        <v>84</v>
      </c>
      <c r="B42" s="28">
        <v>50.979859009999998</v>
      </c>
      <c r="C42" s="28">
        <v>47.296591130000003</v>
      </c>
      <c r="D42" s="28">
        <v>62.255918940000001</v>
      </c>
      <c r="E42" s="28">
        <v>35.703068719999997</v>
      </c>
      <c r="F42" s="28">
        <v>44.464942810000004</v>
      </c>
      <c r="G42" s="28">
        <v>488.5068455</v>
      </c>
      <c r="H42" s="28">
        <v>700</v>
      </c>
      <c r="I42" s="28">
        <v>700</v>
      </c>
      <c r="J42" s="28">
        <v>700</v>
      </c>
      <c r="K42" s="28">
        <v>488.5068455</v>
      </c>
    </row>
    <row r="43" spans="1:14" x14ac:dyDescent="0.2">
      <c r="A43" t="s">
        <v>85</v>
      </c>
      <c r="B43" s="28">
        <v>46.126520020000001</v>
      </c>
      <c r="C43" s="28">
        <v>15.840815490000001</v>
      </c>
      <c r="D43" s="28">
        <v>12.317773189999999</v>
      </c>
      <c r="E43" s="28">
        <v>45.275050409999999</v>
      </c>
      <c r="F43" s="28">
        <v>56.9042222</v>
      </c>
      <c r="G43" s="28">
        <v>736.80675610000003</v>
      </c>
      <c r="H43" s="28">
        <v>7</v>
      </c>
      <c r="I43" s="28">
        <v>7</v>
      </c>
      <c r="J43" s="28">
        <v>7</v>
      </c>
      <c r="K43" s="28">
        <v>736.80675610000003</v>
      </c>
    </row>
    <row r="44" spans="1:14" x14ac:dyDescent="0.2">
      <c r="A44" t="s">
        <v>86</v>
      </c>
      <c r="B44" s="28">
        <v>6.1637212199999993</v>
      </c>
      <c r="C44" s="28">
        <v>63.268124810000003</v>
      </c>
      <c r="D44" s="28">
        <v>65.031271459999999</v>
      </c>
      <c r="E44" s="28">
        <v>59.526503420000004</v>
      </c>
      <c r="F44" s="28">
        <v>9.2378695700000009</v>
      </c>
      <c r="G44" s="28">
        <v>7.5978147300000005</v>
      </c>
      <c r="H44" s="28">
        <v>2</v>
      </c>
      <c r="I44" s="28">
        <v>2</v>
      </c>
      <c r="J44" s="28">
        <v>2</v>
      </c>
      <c r="K44" s="28">
        <v>7.5978147300000005</v>
      </c>
    </row>
    <row r="45" spans="1:14" x14ac:dyDescent="0.2">
      <c r="A45" t="s">
        <v>87</v>
      </c>
      <c r="B45" s="28">
        <v>1.96719815</v>
      </c>
      <c r="C45" s="28">
        <v>1.96719815</v>
      </c>
      <c r="D45" s="28">
        <v>1.96719815</v>
      </c>
      <c r="E45" s="28">
        <v>3.7794928699999999</v>
      </c>
      <c r="F45" s="28">
        <v>3.7794928699999999</v>
      </c>
      <c r="G45" s="28">
        <v>1.96719815</v>
      </c>
      <c r="H45" s="28">
        <v>400</v>
      </c>
      <c r="I45" s="28">
        <v>400</v>
      </c>
      <c r="J45" s="28">
        <v>400</v>
      </c>
      <c r="K45" s="28">
        <v>1.96719815</v>
      </c>
    </row>
    <row r="46" spans="1:14" x14ac:dyDescent="0.2">
      <c r="A46" t="s">
        <v>88</v>
      </c>
      <c r="B46" s="28">
        <v>649.50572220000004</v>
      </c>
      <c r="C46" s="28">
        <v>425.98998519999998</v>
      </c>
      <c r="D46" s="28">
        <v>131.6071475</v>
      </c>
      <c r="E46" s="28">
        <v>129.0314324</v>
      </c>
      <c r="F46" s="28">
        <v>143.7697684</v>
      </c>
      <c r="G46" s="28">
        <v>497.88373080000002</v>
      </c>
      <c r="H46" s="28">
        <v>30</v>
      </c>
      <c r="I46" s="28">
        <v>30</v>
      </c>
      <c r="J46" s="28">
        <v>30</v>
      </c>
      <c r="K46" s="28">
        <v>497.88373080000002</v>
      </c>
    </row>
    <row r="47" spans="1:14" x14ac:dyDescent="0.2">
      <c r="A47" t="s">
        <v>92</v>
      </c>
      <c r="B47" s="28">
        <v>0.7537775699999999</v>
      </c>
      <c r="C47" s="28">
        <v>23.966277609999999</v>
      </c>
      <c r="D47" s="28">
        <v>35.138392979999999</v>
      </c>
      <c r="E47" s="28">
        <v>1231.3161709999999</v>
      </c>
      <c r="F47" s="28">
        <v>36.713393009999997</v>
      </c>
      <c r="G47" s="28">
        <v>37.713393009999997</v>
      </c>
      <c r="H47" s="28">
        <v>0</v>
      </c>
      <c r="I47" s="28">
        <v>0</v>
      </c>
      <c r="J47" s="28">
        <v>0</v>
      </c>
      <c r="K47" s="28">
        <v>37.713393009999997</v>
      </c>
    </row>
    <row r="48" spans="1:14" x14ac:dyDescent="0.2">
      <c r="A48" t="s">
        <v>93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/>
      <c r="I48" s="28"/>
      <c r="J48" s="28"/>
      <c r="K48" s="28">
        <v>0</v>
      </c>
    </row>
    <row r="49" spans="1:14" x14ac:dyDescent="0.2">
      <c r="A49" t="s">
        <v>239</v>
      </c>
      <c r="B49" s="28">
        <f>SUM(B38:B48)</f>
        <v>3669.1581439799993</v>
      </c>
      <c r="C49" s="28">
        <f t="shared" ref="C49:G49" si="6">SUM(C38:C48)</f>
        <v>2831.0546912399996</v>
      </c>
      <c r="D49" s="28">
        <f t="shared" si="6"/>
        <v>2006.47707846</v>
      </c>
      <c r="E49" s="28">
        <f t="shared" si="6"/>
        <v>2670.1413306300001</v>
      </c>
      <c r="F49" s="28">
        <f t="shared" si="6"/>
        <v>1702.3702002999996</v>
      </c>
      <c r="G49" s="28">
        <f t="shared" si="6"/>
        <v>3401.9881934</v>
      </c>
      <c r="H49" s="28">
        <f t="shared" ref="H49" si="7">SUM(H38:H48)</f>
        <v>2149</v>
      </c>
      <c r="I49" s="28">
        <f t="shared" ref="I49" si="8">SUM(I38:I48)</f>
        <v>2134</v>
      </c>
      <c r="J49" s="28">
        <f t="shared" ref="J49" si="9">SUM(J38:J48)</f>
        <v>2119</v>
      </c>
      <c r="K49" s="28">
        <v>3401.9881934</v>
      </c>
      <c r="L49" s="16">
        <v>2429</v>
      </c>
      <c r="M49" s="16">
        <v>2935</v>
      </c>
      <c r="N49" s="16">
        <v>2792</v>
      </c>
    </row>
    <row r="50" spans="1:14" x14ac:dyDescent="0.2">
      <c r="B50" s="28"/>
      <c r="C50" s="28"/>
      <c r="D50" s="28"/>
      <c r="E50" s="28"/>
      <c r="F50" s="28"/>
      <c r="G50" s="28"/>
    </row>
    <row r="51" spans="1:14" x14ac:dyDescent="0.2">
      <c r="A51" s="31" t="s">
        <v>55</v>
      </c>
      <c r="B51" s="30"/>
      <c r="C51" s="30"/>
      <c r="D51" s="30"/>
      <c r="E51" s="30"/>
      <c r="F51" s="30"/>
      <c r="G51" s="30"/>
    </row>
    <row r="52" spans="1:14" x14ac:dyDescent="0.2">
      <c r="A52" t="s">
        <v>56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K52">
        <v>0</v>
      </c>
    </row>
    <row r="53" spans="1:14" x14ac:dyDescent="0.2">
      <c r="A53" t="s">
        <v>57</v>
      </c>
      <c r="B53" s="30">
        <v>3.3032742599999998</v>
      </c>
      <c r="C53" s="30">
        <v>2.5677273599999997</v>
      </c>
      <c r="D53" s="30">
        <v>72.143081349999989</v>
      </c>
      <c r="E53" s="30">
        <v>60.55579951</v>
      </c>
      <c r="F53" s="30">
        <v>35.787334450000003</v>
      </c>
      <c r="G53" s="30">
        <v>28.889282100000003</v>
      </c>
      <c r="K53">
        <v>28.889282100000003</v>
      </c>
    </row>
    <row r="54" spans="1:14" x14ac:dyDescent="0.2">
      <c r="A54" t="s">
        <v>62</v>
      </c>
      <c r="B54" s="30">
        <v>1495.2866160000001</v>
      </c>
      <c r="C54" s="30">
        <v>1767.4936769999999</v>
      </c>
      <c r="D54" s="30">
        <v>1676.4782700000001</v>
      </c>
      <c r="E54" s="30">
        <v>1580.689689</v>
      </c>
      <c r="F54" s="30">
        <v>1552.165004</v>
      </c>
      <c r="G54" s="30">
        <v>1619.4652000000001</v>
      </c>
      <c r="H54" s="30">
        <v>1556</v>
      </c>
      <c r="I54" s="30">
        <v>1465</v>
      </c>
      <c r="J54" s="30">
        <v>1353</v>
      </c>
      <c r="K54" s="30">
        <v>1619.4652000000001</v>
      </c>
    </row>
    <row r="55" spans="1:14" x14ac:dyDescent="0.2">
      <c r="A55" t="s">
        <v>63</v>
      </c>
      <c r="B55" s="30">
        <v>521.18054530000006</v>
      </c>
      <c r="C55" s="30">
        <v>451.32309530000003</v>
      </c>
      <c r="D55" s="30">
        <v>524.50517739999998</v>
      </c>
      <c r="E55" s="30">
        <v>572.6409443</v>
      </c>
      <c r="F55" s="30">
        <v>550.37870779999992</v>
      </c>
      <c r="G55" s="30">
        <v>363.97388710000001</v>
      </c>
      <c r="H55" s="30">
        <v>500</v>
      </c>
      <c r="I55" s="30">
        <v>500</v>
      </c>
      <c r="J55" s="30">
        <v>500</v>
      </c>
      <c r="K55" s="30">
        <v>363.97388710000001</v>
      </c>
    </row>
    <row r="56" spans="1:14" x14ac:dyDescent="0.2">
      <c r="A56" t="s">
        <v>64</v>
      </c>
      <c r="B56" s="30">
        <v>11.033693289999999</v>
      </c>
      <c r="C56" s="30">
        <v>4.49872681</v>
      </c>
      <c r="D56" s="30">
        <v>3.9514441200000001</v>
      </c>
      <c r="E56" s="30">
        <v>3.96279081</v>
      </c>
      <c r="F56" s="30">
        <v>3.5800223199999999</v>
      </c>
      <c r="G56" s="30">
        <v>1.3188753100000001</v>
      </c>
      <c r="H56" s="30">
        <v>4</v>
      </c>
      <c r="I56" s="30">
        <v>4</v>
      </c>
      <c r="J56" s="30">
        <v>4</v>
      </c>
      <c r="K56" s="30">
        <v>1.3188753100000001</v>
      </c>
    </row>
    <row r="57" spans="1:14" x14ac:dyDescent="0.2">
      <c r="A57" t="s">
        <v>69</v>
      </c>
      <c r="B57" s="28">
        <v>674.20444550000002</v>
      </c>
      <c r="C57" s="28">
        <v>690.58874279999998</v>
      </c>
      <c r="D57" s="28">
        <v>665.09742979999999</v>
      </c>
      <c r="E57" s="28">
        <v>626.11168239999995</v>
      </c>
      <c r="F57" s="28">
        <v>522.96544889999996</v>
      </c>
      <c r="G57" s="28">
        <v>479.92005439999997</v>
      </c>
      <c r="H57" s="30">
        <v>470</v>
      </c>
      <c r="I57" s="30">
        <v>440</v>
      </c>
      <c r="J57" s="30">
        <v>420</v>
      </c>
      <c r="K57" s="30">
        <v>479.92005439999997</v>
      </c>
    </row>
    <row r="58" spans="1:14" x14ac:dyDescent="0.2">
      <c r="A58" t="s">
        <v>74</v>
      </c>
      <c r="B58" s="28">
        <v>50.676015140000004</v>
      </c>
      <c r="C58" s="28">
        <v>89.402958519999999</v>
      </c>
      <c r="D58" s="28">
        <v>90.533141659999998</v>
      </c>
      <c r="E58" s="28">
        <v>108.70452370000001</v>
      </c>
      <c r="F58" s="28">
        <v>103.38354699999999</v>
      </c>
      <c r="G58" s="28">
        <v>107.4729282</v>
      </c>
      <c r="H58" s="30">
        <v>109</v>
      </c>
      <c r="I58" s="30">
        <v>120</v>
      </c>
      <c r="J58" s="30">
        <v>140</v>
      </c>
      <c r="K58" s="30">
        <v>107.4729282</v>
      </c>
    </row>
    <row r="59" spans="1:14" x14ac:dyDescent="0.2">
      <c r="A59" s="17" t="s">
        <v>246</v>
      </c>
      <c r="B59" s="16">
        <v>3669.1581439799993</v>
      </c>
      <c r="C59" s="16">
        <v>2831.0546912399996</v>
      </c>
      <c r="D59" s="16">
        <v>2006.47707846</v>
      </c>
      <c r="E59" s="16">
        <v>2670.1413306300001</v>
      </c>
      <c r="F59" s="16">
        <v>1702.3702002999996</v>
      </c>
      <c r="G59" s="16">
        <v>3401.9881934</v>
      </c>
      <c r="H59" s="16">
        <f>SUM(H54:H58)</f>
        <v>2639</v>
      </c>
      <c r="I59" s="16">
        <f>SUM(I54:I58)</f>
        <v>2529</v>
      </c>
      <c r="J59" s="16">
        <f>SUM(J54:J58)</f>
        <v>2417</v>
      </c>
      <c r="K59" s="16">
        <v>3401.9881934</v>
      </c>
      <c r="L59">
        <v>1498</v>
      </c>
      <c r="M59">
        <v>1375</v>
      </c>
      <c r="N59">
        <v>1249</v>
      </c>
    </row>
    <row r="60" spans="1:14" x14ac:dyDescent="0.2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4" x14ac:dyDescent="0.2">
      <c r="A61" s="34" t="s">
        <v>242</v>
      </c>
      <c r="B61" s="28"/>
      <c r="C61" s="28"/>
      <c r="D61" s="28"/>
      <c r="E61" s="28"/>
      <c r="F61" s="28"/>
      <c r="G61" s="28"/>
    </row>
    <row r="62" spans="1:14" x14ac:dyDescent="0.2">
      <c r="A62" s="14" t="s">
        <v>231</v>
      </c>
      <c r="B62" s="2">
        <f t="shared" ref="B62:J62" si="10">(B4-B5)/B4*100%</f>
        <v>0.32742596361592763</v>
      </c>
      <c r="C62" s="2">
        <f t="shared" si="10"/>
        <v>0.31526282747779194</v>
      </c>
      <c r="D62" s="2">
        <f t="shared" si="10"/>
        <v>0.29302003831052476</v>
      </c>
      <c r="E62" s="2">
        <f t="shared" si="10"/>
        <v>0.23962722571984171</v>
      </c>
      <c r="F62" s="2">
        <f t="shared" si="10"/>
        <v>0.25404744811115887</v>
      </c>
      <c r="G62" s="2">
        <f t="shared" si="10"/>
        <v>0.76585960073755655</v>
      </c>
      <c r="H62" s="2">
        <f t="shared" si="10"/>
        <v>0.82467710909590541</v>
      </c>
      <c r="I62" s="2">
        <f t="shared" si="10"/>
        <v>0.76688995215311007</v>
      </c>
      <c r="J62" s="2">
        <f t="shared" si="10"/>
        <v>0.71368359145265636</v>
      </c>
      <c r="K62" s="2">
        <v>0.76585960073755655</v>
      </c>
    </row>
    <row r="63" spans="1:14" x14ac:dyDescent="0.2">
      <c r="A63" s="14" t="s">
        <v>29</v>
      </c>
      <c r="B63" s="2">
        <v>0.27626663926254214</v>
      </c>
      <c r="C63" s="2">
        <v>0.24216314079705523</v>
      </c>
      <c r="D63" s="2">
        <v>0.23036189790673559</v>
      </c>
      <c r="E63" s="2">
        <v>0.23291533722915098</v>
      </c>
      <c r="F63" s="2">
        <v>0.25281318585856261</v>
      </c>
      <c r="G63" s="2">
        <v>0.27174893706000469</v>
      </c>
      <c r="H63" s="33">
        <v>0.25</v>
      </c>
      <c r="I63" s="33">
        <v>0.25</v>
      </c>
      <c r="J63" s="33">
        <v>0.25</v>
      </c>
      <c r="K63" s="33">
        <v>0.27174893706000469</v>
      </c>
      <c r="L63" s="33">
        <v>0.25</v>
      </c>
      <c r="M63" s="33">
        <v>0.25</v>
      </c>
      <c r="N63" s="33">
        <v>0.25</v>
      </c>
    </row>
    <row r="64" spans="1:14" x14ac:dyDescent="0.2">
      <c r="A64" s="14" t="s">
        <v>233</v>
      </c>
      <c r="B64" s="2">
        <f t="shared" ref="B64:J64" si="11">B19/B4</f>
        <v>0.11950599416841706</v>
      </c>
      <c r="C64" s="2">
        <f t="shared" si="11"/>
        <v>6.9332008330489317E-2</v>
      </c>
      <c r="D64" s="2">
        <f t="shared" si="11"/>
        <v>7.6404821131212414E-2</v>
      </c>
      <c r="E64" s="2">
        <f t="shared" si="11"/>
        <v>5.5787105408461107E-3</v>
      </c>
      <c r="F64" s="2">
        <f t="shared" si="11"/>
        <v>1.2532418450001023E-2</v>
      </c>
      <c r="G64" s="2">
        <f t="shared" si="11"/>
        <v>0.47568510841504458</v>
      </c>
      <c r="H64" s="2">
        <f t="shared" si="11"/>
        <v>0.48756526518274251</v>
      </c>
      <c r="I64" s="2">
        <f t="shared" si="11"/>
        <v>0.44985645933014357</v>
      </c>
      <c r="J64" s="2">
        <f t="shared" si="11"/>
        <v>0.41205155851793768</v>
      </c>
      <c r="K64" s="2">
        <v>0.47568510841504458</v>
      </c>
    </row>
    <row r="65" spans="1:14" x14ac:dyDescent="0.2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4" x14ac:dyDescent="0.2">
      <c r="A66" s="17" t="s">
        <v>243</v>
      </c>
      <c r="B66" s="35">
        <v>472.13307092000002</v>
      </c>
      <c r="C66" s="35">
        <v>233.88800816999998</v>
      </c>
      <c r="D66" s="35">
        <v>263.52090568</v>
      </c>
      <c r="E66" s="35">
        <v>13.000662140000001</v>
      </c>
      <c r="F66" s="35">
        <v>30.01879641</v>
      </c>
      <c r="G66" s="35">
        <v>3972.19713121</v>
      </c>
      <c r="H66" s="35">
        <v>5322.75</v>
      </c>
      <c r="I66" s="35">
        <v>4701</v>
      </c>
      <c r="J66" s="35">
        <v>4203.75</v>
      </c>
      <c r="K66" s="35">
        <v>3972.19713121</v>
      </c>
      <c r="L66" s="35">
        <v>5989</v>
      </c>
      <c r="M66" s="35">
        <v>6311</v>
      </c>
      <c r="N66" s="35">
        <v>6576</v>
      </c>
    </row>
    <row r="67" spans="1:14" x14ac:dyDescent="0.2">
      <c r="A67" s="17" t="s">
        <v>244</v>
      </c>
      <c r="B67" s="16">
        <f t="shared" ref="B67:G67" si="12">SUM(B22:B23)</f>
        <v>32.131736230000001</v>
      </c>
      <c r="C67" s="16">
        <f t="shared" si="12"/>
        <v>48.092396859999994</v>
      </c>
      <c r="D67" s="16">
        <f t="shared" si="12"/>
        <v>49.496326639999992</v>
      </c>
      <c r="E67" s="16">
        <f t="shared" si="12"/>
        <v>46.338024239999996</v>
      </c>
      <c r="F67" s="16">
        <f t="shared" si="12"/>
        <v>47.013920279999994</v>
      </c>
      <c r="G67" s="16">
        <f t="shared" si="12"/>
        <v>52.71841328</v>
      </c>
      <c r="H67" s="16">
        <v>50</v>
      </c>
      <c r="I67" s="16">
        <v>50</v>
      </c>
      <c r="J67" s="16">
        <v>50</v>
      </c>
      <c r="K67" s="16">
        <v>52.71841328</v>
      </c>
      <c r="L67" s="16">
        <v>50</v>
      </c>
      <c r="M67" s="16">
        <v>50</v>
      </c>
      <c r="N67" s="16">
        <v>50</v>
      </c>
    </row>
    <row r="69" spans="1:14" x14ac:dyDescent="0.2">
      <c r="A69" s="17" t="s">
        <v>245</v>
      </c>
      <c r="B69" s="16">
        <f t="shared" ref="B69:I69" si="13">C59-B59</f>
        <v>-838.10345273999974</v>
      </c>
      <c r="C69" s="16">
        <f t="shared" si="13"/>
        <v>-824.57761277999953</v>
      </c>
      <c r="D69" s="16">
        <f t="shared" si="13"/>
        <v>663.66425217000005</v>
      </c>
      <c r="E69" s="16">
        <f t="shared" si="13"/>
        <v>-967.77113033000046</v>
      </c>
      <c r="F69" s="16">
        <f t="shared" si="13"/>
        <v>1699.6179931000004</v>
      </c>
      <c r="G69" s="16">
        <f t="shared" si="13"/>
        <v>-762.9881934</v>
      </c>
      <c r="H69" s="16">
        <f t="shared" si="13"/>
        <v>-110</v>
      </c>
      <c r="I69" s="16">
        <f t="shared" si="13"/>
        <v>-112</v>
      </c>
      <c r="J69" s="16">
        <v>-100</v>
      </c>
      <c r="K69" s="16">
        <v>-100</v>
      </c>
      <c r="L69" s="16">
        <f>M59-L59</f>
        <v>-123</v>
      </c>
      <c r="M69" s="16">
        <f t="shared" ref="M69" si="14">N59-M59</f>
        <v>-126</v>
      </c>
      <c r="N69" s="16">
        <v>-120</v>
      </c>
    </row>
    <row r="70" spans="1:14" x14ac:dyDescent="0.2">
      <c r="A70" s="17" t="s">
        <v>247</v>
      </c>
      <c r="B70" s="30">
        <f t="shared" ref="B70:I70" si="15">C36-B36-(C59-B59)</f>
        <v>1745.4274704899999</v>
      </c>
      <c r="C70" s="30">
        <f t="shared" si="15"/>
        <v>32.484754419999717</v>
      </c>
      <c r="D70" s="30">
        <f t="shared" si="15"/>
        <v>-747.56385962000013</v>
      </c>
      <c r="E70" s="30">
        <f t="shared" si="15"/>
        <v>736.67661106000037</v>
      </c>
      <c r="F70" s="30">
        <f t="shared" si="15"/>
        <v>4053.9024530899997</v>
      </c>
      <c r="G70" s="30">
        <f t="shared" si="15"/>
        <v>-1519.4389449100004</v>
      </c>
      <c r="H70" s="30">
        <f t="shared" si="15"/>
        <v>436</v>
      </c>
      <c r="I70" s="30">
        <f t="shared" si="15"/>
        <v>474</v>
      </c>
      <c r="J70" s="16">
        <v>454</v>
      </c>
      <c r="K70" s="30">
        <f>L36-K36-L49+K49</f>
        <v>3997.5610550899996</v>
      </c>
      <c r="L70" s="30">
        <f t="shared" ref="L70:M70" si="16">M36-L36-M49+L49</f>
        <v>-816</v>
      </c>
      <c r="M70" s="30">
        <f t="shared" si="16"/>
        <v>819</v>
      </c>
      <c r="N70" s="30">
        <v>400</v>
      </c>
    </row>
    <row r="71" spans="1:14" x14ac:dyDescent="0.2">
      <c r="A71" s="17" t="s">
        <v>248</v>
      </c>
      <c r="B71" s="16">
        <f>B66+B67-B69-B70</f>
        <v>-403.05921060000014</v>
      </c>
      <c r="C71" s="16">
        <f t="shared" ref="C71:J71" si="17">C66+C67-C69-C70</f>
        <v>1074.0732633899997</v>
      </c>
      <c r="D71" s="16">
        <f t="shared" si="17"/>
        <v>396.91683977000008</v>
      </c>
      <c r="E71" s="16">
        <f t="shared" si="17"/>
        <v>290.43320564999999</v>
      </c>
      <c r="F71" s="16">
        <f t="shared" si="17"/>
        <v>-5676.4877295000006</v>
      </c>
      <c r="G71" s="16">
        <f t="shared" si="17"/>
        <v>6307.3426827999992</v>
      </c>
      <c r="H71" s="16">
        <f t="shared" si="17"/>
        <v>5046.75</v>
      </c>
      <c r="I71" s="16">
        <f t="shared" si="17"/>
        <v>4389</v>
      </c>
      <c r="J71" s="16">
        <f t="shared" si="17"/>
        <v>3899.75</v>
      </c>
      <c r="K71" s="16">
        <f t="shared" ref="K71" si="18">K66+K67-K69-K70</f>
        <v>127.35448940000015</v>
      </c>
      <c r="L71" s="16">
        <f t="shared" ref="L71" si="19">L66+L67-L69-L70</f>
        <v>6978</v>
      </c>
      <c r="M71" s="16">
        <f t="shared" ref="M71" si="20">M66+M67-M69-M70</f>
        <v>5668</v>
      </c>
      <c r="N71" s="16">
        <f t="shared" ref="N71" si="21">N66+N67-N69-N70</f>
        <v>6346</v>
      </c>
    </row>
    <row r="72" spans="1:14" x14ac:dyDescent="0.2">
      <c r="A72" s="17" t="s">
        <v>218</v>
      </c>
      <c r="B72" s="2">
        <v>4.4999999999999998E-2</v>
      </c>
      <c r="C72" s="2">
        <v>4.4999999999999998E-2</v>
      </c>
      <c r="D72" s="2">
        <v>4.4999999999999998E-2</v>
      </c>
      <c r="E72" s="2">
        <v>4.4999999999999998E-2</v>
      </c>
      <c r="F72" s="2">
        <v>4.4999999999999998E-2</v>
      </c>
      <c r="G72" s="2">
        <v>4.4999999999999998E-2</v>
      </c>
      <c r="H72" s="2">
        <v>4.4999999999999998E-2</v>
      </c>
      <c r="I72" s="2">
        <v>4.4999999999999998E-2</v>
      </c>
      <c r="J72" s="2">
        <v>4.4999999999999998E-2</v>
      </c>
      <c r="K72" s="2"/>
      <c r="L72" s="2">
        <v>4.4999999999999998E-2</v>
      </c>
      <c r="M72" s="2">
        <v>4.4999999999999998E-2</v>
      </c>
      <c r="N72" s="2">
        <v>4.4999999999999998E-2</v>
      </c>
    </row>
    <row r="73" spans="1:14" x14ac:dyDescent="0.2">
      <c r="A73" s="17" t="s">
        <v>203</v>
      </c>
      <c r="B73" s="2">
        <v>0.14499999999999999</v>
      </c>
      <c r="C73" s="2">
        <v>0.14499999999999999</v>
      </c>
      <c r="D73" s="2">
        <v>0.14499999999999999</v>
      </c>
      <c r="E73" s="2">
        <v>0.14499999999999999</v>
      </c>
      <c r="F73" s="2">
        <v>0.14499999999999999</v>
      </c>
      <c r="G73" s="2">
        <v>0.14499999999999999</v>
      </c>
      <c r="H73" s="2">
        <v>0.14499999999999999</v>
      </c>
      <c r="I73" s="2">
        <v>0.14499999999999999</v>
      </c>
      <c r="J73" s="2">
        <v>0.14499999999999999</v>
      </c>
      <c r="K73" s="2"/>
      <c r="L73" s="2">
        <v>0.14499999999999999</v>
      </c>
      <c r="M73" s="2">
        <v>0.14499999999999999</v>
      </c>
      <c r="N73" s="2">
        <v>0.14499999999999999</v>
      </c>
    </row>
    <row r="74" spans="1:14" x14ac:dyDescent="0.2">
      <c r="A74" s="17" t="s">
        <v>249</v>
      </c>
      <c r="B74">
        <f>C71/(B73-B72)</f>
        <v>10740.732633899997</v>
      </c>
      <c r="C74">
        <f t="shared" ref="C74:I74" si="22">D71/(C73-C72)</f>
        <v>3969.1683977000012</v>
      </c>
      <c r="D74">
        <f t="shared" si="22"/>
        <v>2904.3320565000004</v>
      </c>
      <c r="E74">
        <f t="shared" si="22"/>
        <v>-56764.877295000013</v>
      </c>
      <c r="F74">
        <f t="shared" si="22"/>
        <v>63073.426827999996</v>
      </c>
      <c r="G74">
        <f>H71/(G73-G72)</f>
        <v>50467.500000000007</v>
      </c>
      <c r="H74">
        <f t="shared" si="22"/>
        <v>43890.000000000007</v>
      </c>
      <c r="I74">
        <f t="shared" si="22"/>
        <v>38997.5</v>
      </c>
      <c r="L74">
        <f t="shared" ref="L74" si="23">M71/(L73-L72)</f>
        <v>56680.000000000007</v>
      </c>
      <c r="M74">
        <f t="shared" ref="M74" si="24">N71/(M73-M72)</f>
        <v>63460.000000000007</v>
      </c>
    </row>
    <row r="75" spans="1:14" x14ac:dyDescent="0.2">
      <c r="A75" s="17" t="s">
        <v>250</v>
      </c>
      <c r="B75" s="20">
        <v>1719.16</v>
      </c>
      <c r="C75" s="20">
        <v>1719.16</v>
      </c>
      <c r="D75" s="20">
        <v>1719.16</v>
      </c>
      <c r="E75" s="20">
        <v>1719.16</v>
      </c>
      <c r="F75" s="20">
        <v>1719.16</v>
      </c>
      <c r="G75" s="20">
        <v>1719.16</v>
      </c>
      <c r="H75" s="20">
        <v>1719.16</v>
      </c>
      <c r="I75" s="20">
        <v>1719.16</v>
      </c>
      <c r="J75" s="20"/>
      <c r="K75" s="20"/>
      <c r="L75" s="20">
        <v>1720.16</v>
      </c>
      <c r="M75" s="20">
        <v>1721.16</v>
      </c>
      <c r="N75" s="20" t="s">
        <v>252</v>
      </c>
    </row>
    <row r="76" spans="1:14" x14ac:dyDescent="0.2">
      <c r="A76" s="17" t="s">
        <v>251</v>
      </c>
      <c r="B76">
        <f>B74/B75</f>
        <v>6.2476631807975966</v>
      </c>
      <c r="C76">
        <f t="shared" ref="C76:I76" si="25">C74/C75</f>
        <v>2.3087835906489222</v>
      </c>
      <c r="D76">
        <f t="shared" si="25"/>
        <v>1.6893902001558903</v>
      </c>
      <c r="E76">
        <f t="shared" si="25"/>
        <v>-33.018961175806794</v>
      </c>
      <c r="F76">
        <f t="shared" si="25"/>
        <v>36.688514639707762</v>
      </c>
      <c r="G76">
        <f t="shared" si="25"/>
        <v>29.355906372879783</v>
      </c>
      <c r="H76">
        <f>H74/H75</f>
        <v>25.529909956025037</v>
      </c>
      <c r="I76">
        <f t="shared" si="25"/>
        <v>22.684043370017914</v>
      </c>
      <c r="L76">
        <f t="shared" ref="L76" si="26">L74/L75</f>
        <v>32.950423216444982</v>
      </c>
      <c r="M76">
        <f t="shared" ref="M76" si="27">M74/M75</f>
        <v>36.870482697715495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50" zoomScaleNormal="150" zoomScalePageLayoutView="150" workbookViewId="0">
      <selection activeCell="A4" sqref="A4:XFD4"/>
    </sheetView>
  </sheetViews>
  <sheetFormatPr baseColWidth="10" defaultRowHeight="15" x14ac:dyDescent="0.2"/>
  <cols>
    <col min="1" max="1" width="16.1640625" bestFit="1" customWidth="1"/>
    <col min="2" max="7" width="14.1640625" bestFit="1" customWidth="1"/>
    <col min="8" max="8" width="12.5" bestFit="1" customWidth="1"/>
  </cols>
  <sheetData>
    <row r="1" spans="1:8" x14ac:dyDescent="0.2">
      <c r="A1" s="14" t="s">
        <v>0</v>
      </c>
      <c r="B1" s="14">
        <v>20121231</v>
      </c>
      <c r="C1" s="14">
        <v>20131231</v>
      </c>
      <c r="D1" s="14">
        <v>20141231</v>
      </c>
      <c r="E1" s="14">
        <v>20151231</v>
      </c>
      <c r="F1" s="14">
        <v>20161231</v>
      </c>
      <c r="G1" s="14">
        <v>20171231</v>
      </c>
      <c r="H1" s="14">
        <v>20180331</v>
      </c>
    </row>
    <row r="2" spans="1:8" x14ac:dyDescent="0.2">
      <c r="A2" s="14" t="s">
        <v>2</v>
      </c>
      <c r="B2" s="7">
        <v>2657142408.8699999</v>
      </c>
      <c r="C2" s="7">
        <v>2309926068.1700001</v>
      </c>
      <c r="D2" s="7">
        <v>2438380157.7399998</v>
      </c>
      <c r="E2" s="7">
        <v>1771977496.6800001</v>
      </c>
      <c r="F2" s="7">
        <v>1786773867.79</v>
      </c>
      <c r="G2" s="7">
        <v>1955183809.2</v>
      </c>
      <c r="H2" s="14">
        <v>593783894.86000001</v>
      </c>
    </row>
    <row r="3" spans="1:8" x14ac:dyDescent="0.2">
      <c r="A3" t="s">
        <v>240</v>
      </c>
      <c r="B3">
        <f t="shared" ref="B3:H3" si="0">B2/1000000</f>
        <v>2657.1424088700001</v>
      </c>
      <c r="C3">
        <f t="shared" si="0"/>
        <v>2309.9260681700002</v>
      </c>
      <c r="D3">
        <f t="shared" si="0"/>
        <v>2438.38015774</v>
      </c>
      <c r="E3">
        <f t="shared" si="0"/>
        <v>1771.9774966800001</v>
      </c>
      <c r="F3">
        <f t="shared" si="0"/>
        <v>1786.7738677899999</v>
      </c>
      <c r="G3">
        <f t="shared" si="0"/>
        <v>1955.1838092</v>
      </c>
      <c r="H3">
        <f t="shared" si="0"/>
        <v>593.78389486000003</v>
      </c>
    </row>
    <row r="4" spans="1:8" x14ac:dyDescent="0.2">
      <c r="A4" t="s">
        <v>240</v>
      </c>
      <c r="B4">
        <v>2657.1424088700001</v>
      </c>
      <c r="C4">
        <v>2309.9260681700002</v>
      </c>
      <c r="D4">
        <v>2438.38015774</v>
      </c>
      <c r="E4">
        <v>1771.9774966800001</v>
      </c>
      <c r="F4">
        <v>1786.7738677899999</v>
      </c>
      <c r="G4">
        <v>1955.1838092</v>
      </c>
      <c r="H4">
        <v>593.78389486000003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baseColWidth="10" defaultColWidth="9.1640625" defaultRowHeight="15" x14ac:dyDescent="0.2"/>
  <cols>
    <col min="1" max="1" width="27.33203125" bestFit="1" customWidth="1"/>
    <col min="2" max="42" width="10.5" bestFit="1" customWidth="1"/>
    <col min="43" max="45" width="16.1640625" customWidth="1"/>
    <col min="46" max="46" width="14.83203125" customWidth="1"/>
    <col min="47" max="49" width="16.1640625" customWidth="1"/>
    <col min="50" max="50" width="14.83203125" customWidth="1"/>
    <col min="51" max="53" width="16.1640625" customWidth="1"/>
    <col min="54" max="54" width="14.83203125" customWidth="1"/>
    <col min="55" max="57" width="16.1640625" customWidth="1"/>
    <col min="58" max="58" width="14.83203125" customWidth="1"/>
    <col min="59" max="61" width="16.1640625" customWidth="1"/>
    <col min="62" max="62" width="14.83203125" customWidth="1"/>
    <col min="63" max="65" width="16.1640625" customWidth="1"/>
    <col min="66" max="66" width="14.83203125" customWidth="1"/>
    <col min="67" max="69" width="16.1640625" customWidth="1"/>
    <col min="70" max="70" width="14.83203125" customWidth="1"/>
    <col min="71" max="73" width="16.1640625" customWidth="1"/>
    <col min="74" max="74" width="14.83203125" customWidth="1"/>
    <col min="75" max="77" width="16.1640625" customWidth="1"/>
    <col min="78" max="78" width="14.83203125" customWidth="1"/>
    <col min="79" max="81" width="16.1640625" customWidth="1"/>
    <col min="82" max="82" width="13.1640625" customWidth="1"/>
  </cols>
  <sheetData>
    <row r="1" spans="1:42" s="6" customFormat="1" x14ac:dyDescent="0.2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 x14ac:dyDescent="0.2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 x14ac:dyDescent="0.2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 x14ac:dyDescent="0.2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 x14ac:dyDescent="0.2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 x14ac:dyDescent="0.2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 x14ac:dyDescent="0.2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 x14ac:dyDescent="0.2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 x14ac:dyDescent="0.2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 x14ac:dyDescent="0.2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 x14ac:dyDescent="0.2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 x14ac:dyDescent="0.2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 x14ac:dyDescent="0.2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A26" sqref="A26"/>
    </sheetView>
  </sheetViews>
  <sheetFormatPr baseColWidth="10" defaultColWidth="9.1640625" defaultRowHeight="15" x14ac:dyDescent="0.2"/>
  <cols>
    <col min="1" max="1" width="39" bestFit="1" customWidth="1"/>
    <col min="2" max="11" width="16.1640625" customWidth="1"/>
    <col min="12" max="12" width="9.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207</v>
      </c>
      <c r="M1" t="s">
        <v>205</v>
      </c>
      <c r="N1" t="s">
        <v>208</v>
      </c>
    </row>
    <row r="2" spans="1:14" x14ac:dyDescent="0.2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19">
        <v>10917</v>
      </c>
      <c r="M2" s="19">
        <v>10450</v>
      </c>
      <c r="N2" s="19">
        <v>10202</v>
      </c>
    </row>
    <row r="3" spans="1:14" x14ac:dyDescent="0.2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 x14ac:dyDescent="0.2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 x14ac:dyDescent="0.2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 x14ac:dyDescent="0.2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19">
        <v>5840</v>
      </c>
      <c r="M6" s="19">
        <v>5010</v>
      </c>
      <c r="N6" s="19">
        <v>4460</v>
      </c>
    </row>
    <row r="7" spans="1:14" x14ac:dyDescent="0.2">
      <c r="A7" s="14" t="s">
        <v>29</v>
      </c>
      <c r="B7" s="18">
        <f>(B5-B6)/B5</f>
        <v>0.23353970885391417</v>
      </c>
      <c r="C7" s="18">
        <f t="shared" ref="C7:K7" si="0">(C5-C6)/C5</f>
        <v>2.3266785684700682</v>
      </c>
      <c r="D7" s="18">
        <f t="shared" si="0"/>
        <v>0.25614144239104025</v>
      </c>
      <c r="E7" s="18">
        <f t="shared" si="0"/>
        <v>0.27113685724935699</v>
      </c>
      <c r="F7" s="18">
        <f t="shared" si="0"/>
        <v>0.232915337229151</v>
      </c>
      <c r="G7" s="18">
        <f t="shared" si="0"/>
        <v>0.31111511738613923</v>
      </c>
      <c r="H7" s="18">
        <f t="shared" si="0"/>
        <v>0.24905961468181445</v>
      </c>
      <c r="I7" s="18">
        <f t="shared" si="0"/>
        <v>0.71417372446037564</v>
      </c>
      <c r="J7" s="18">
        <f t="shared" si="0"/>
        <v>0.64663489139539476</v>
      </c>
      <c r="K7" s="18">
        <f t="shared" si="0"/>
        <v>0.17767176781517674</v>
      </c>
    </row>
    <row r="8" spans="1:14" x14ac:dyDescent="0.2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 x14ac:dyDescent="0.2">
      <c r="A16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70" zoomScaleNormal="170" zoomScalePageLayoutView="170" workbookViewId="0">
      <selection activeCell="A5" sqref="A5:H5"/>
    </sheetView>
  </sheetViews>
  <sheetFormatPr baseColWidth="10" defaultRowHeight="15" x14ac:dyDescent="0.2"/>
  <cols>
    <col min="1" max="1" width="39" bestFit="1" customWidth="1"/>
    <col min="2" max="8" width="13.83203125" bestFit="1" customWidth="1"/>
  </cols>
  <sheetData>
    <row r="1" spans="1:8" x14ac:dyDescent="0.2">
      <c r="A1" s="14" t="s">
        <v>230</v>
      </c>
      <c r="B1" s="29">
        <v>20121231</v>
      </c>
      <c r="C1" s="29">
        <v>20131231</v>
      </c>
      <c r="D1" s="29">
        <v>20141231</v>
      </c>
      <c r="E1" s="29">
        <v>20151231</v>
      </c>
      <c r="F1" s="29">
        <v>20161231</v>
      </c>
      <c r="G1" s="29">
        <v>20171231</v>
      </c>
      <c r="H1" s="29">
        <v>20180331</v>
      </c>
    </row>
    <row r="2" spans="1:8" x14ac:dyDescent="0.2">
      <c r="A2" s="14"/>
      <c r="B2" s="28"/>
      <c r="C2" s="28"/>
      <c r="D2" s="28"/>
      <c r="E2" s="28"/>
      <c r="F2" s="28"/>
      <c r="G2" s="28"/>
      <c r="H2" s="28"/>
    </row>
    <row r="3" spans="1:8" x14ac:dyDescent="0.2">
      <c r="A3" s="14" t="s">
        <v>28</v>
      </c>
      <c r="B3" s="28">
        <v>3950.7061901399998</v>
      </c>
      <c r="C3" s="28">
        <v>3373.4492019200002</v>
      </c>
      <c r="D3" s="28">
        <v>3449.0088685300002</v>
      </c>
      <c r="E3" s="28">
        <v>2330.4062909899999</v>
      </c>
      <c r="F3" s="28">
        <v>2395.2915815700003</v>
      </c>
      <c r="G3" s="28">
        <v>8350.4761047600005</v>
      </c>
      <c r="H3" s="28">
        <v>3521.9197980599997</v>
      </c>
    </row>
    <row r="4" spans="1:8" x14ac:dyDescent="0.2">
      <c r="A4" s="14" t="s">
        <v>1</v>
      </c>
      <c r="B4" s="28">
        <v>3401.7400051700001</v>
      </c>
      <c r="C4" s="28">
        <v>3046.8230343699997</v>
      </c>
      <c r="D4" s="28">
        <v>3235.5625738400004</v>
      </c>
      <c r="E4" s="28">
        <v>2421.4237705300002</v>
      </c>
      <c r="F4" s="28">
        <v>2448.6466470999999</v>
      </c>
      <c r="G4" s="28">
        <v>3513.1368803800001</v>
      </c>
      <c r="H4" s="28">
        <v>1088.9293846400001</v>
      </c>
    </row>
    <row r="5" spans="1:8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593.78389486000003</v>
      </c>
    </row>
    <row r="6" spans="1:8" x14ac:dyDescent="0.2">
      <c r="A6" s="14" t="s">
        <v>231</v>
      </c>
      <c r="B6" s="2">
        <f t="shared" ref="B6:H6" si="0">(B3-B4)/B3*100%</f>
        <v>0.13895393849840959</v>
      </c>
      <c r="C6" s="2">
        <f t="shared" si="0"/>
        <v>9.6822613295644414E-2</v>
      </c>
      <c r="D6" s="2">
        <f t="shared" si="0"/>
        <v>6.1886270179691547E-2</v>
      </c>
      <c r="E6" s="2">
        <f t="shared" si="0"/>
        <v>-3.9056485511517552E-2</v>
      </c>
      <c r="F6" s="2">
        <f t="shared" si="0"/>
        <v>-2.2274977268123605E-2</v>
      </c>
      <c r="G6" s="2">
        <f t="shared" si="0"/>
        <v>0.57928903258852327</v>
      </c>
      <c r="H6" s="2">
        <f t="shared" si="0"/>
        <v>0.69081369052190755</v>
      </c>
    </row>
    <row r="7" spans="1:8" x14ac:dyDescent="0.2">
      <c r="A7" s="14" t="s">
        <v>3</v>
      </c>
      <c r="B7" s="28">
        <v>25.83358011</v>
      </c>
      <c r="C7" s="28">
        <v>26.065415100000003</v>
      </c>
      <c r="D7" s="28">
        <v>31.627534600000001</v>
      </c>
      <c r="E7" s="28">
        <v>28.918686340000001</v>
      </c>
      <c r="F7" s="28">
        <v>56.076148170000003</v>
      </c>
      <c r="G7" s="28">
        <v>166.02655465999999</v>
      </c>
      <c r="H7" s="28">
        <v>64.387327389999996</v>
      </c>
    </row>
    <row r="8" spans="1:8" x14ac:dyDescent="0.2">
      <c r="A8" s="14" t="s">
        <v>4</v>
      </c>
      <c r="B8" s="28">
        <v>165.66985165</v>
      </c>
      <c r="C8" s="28">
        <v>177.35942424000001</v>
      </c>
      <c r="D8" s="28">
        <v>200.51145274999999</v>
      </c>
      <c r="E8" s="28">
        <v>134.12179008000001</v>
      </c>
      <c r="F8" s="28">
        <v>152.13959713</v>
      </c>
      <c r="G8" s="28">
        <v>193.27036274</v>
      </c>
      <c r="H8" s="28">
        <v>42.301679880000002</v>
      </c>
    </row>
    <row r="9" spans="1:8" x14ac:dyDescent="0.2">
      <c r="A9" s="14" t="s">
        <v>5</v>
      </c>
      <c r="B9" s="28">
        <v>394.21621502999994</v>
      </c>
      <c r="C9" s="28">
        <v>396.31415743999997</v>
      </c>
      <c r="D9" s="28">
        <v>401.31733464000001</v>
      </c>
      <c r="E9" s="28">
        <v>368.83012945999997</v>
      </c>
      <c r="F9" s="28">
        <v>320.96665751</v>
      </c>
      <c r="G9" s="28">
        <v>1119.69901334</v>
      </c>
      <c r="H9" s="28">
        <v>415.14028314000001</v>
      </c>
    </row>
    <row r="10" spans="1:8" x14ac:dyDescent="0.2">
      <c r="A10" s="14" t="s">
        <v>6</v>
      </c>
      <c r="B10" s="28">
        <v>145.35006736000003</v>
      </c>
      <c r="C10" s="28">
        <v>148.32948542</v>
      </c>
      <c r="D10" s="28">
        <v>101.44231511</v>
      </c>
      <c r="E10" s="28">
        <v>62.693938090000003</v>
      </c>
      <c r="F10" s="28">
        <v>37.757198270000004</v>
      </c>
      <c r="G10" s="28">
        <v>41.405342909999995</v>
      </c>
      <c r="H10" s="28">
        <v>12.690359239999999</v>
      </c>
    </row>
    <row r="11" spans="1:8" x14ac:dyDescent="0.2">
      <c r="A11" s="14" t="s">
        <v>7</v>
      </c>
      <c r="B11" s="28">
        <v>13.52788215</v>
      </c>
      <c r="C11" s="28">
        <v>-11.171516</v>
      </c>
      <c r="D11" s="28">
        <v>62.283779000000003</v>
      </c>
      <c r="E11" s="28">
        <v>54.881729880000002</v>
      </c>
      <c r="F11" s="28">
        <v>94.93317823000001</v>
      </c>
      <c r="G11" s="28">
        <v>37.551797530000002</v>
      </c>
      <c r="H11" s="28">
        <v>-39.37415987</v>
      </c>
    </row>
    <row r="12" spans="1:8" x14ac:dyDescent="0.2">
      <c r="A12" s="14" t="s">
        <v>8</v>
      </c>
      <c r="B12" s="28">
        <v>0.69176263999999998</v>
      </c>
      <c r="C12" s="28">
        <v>-5.7470531500000002</v>
      </c>
      <c r="D12" s="28">
        <v>22.070061320000001</v>
      </c>
      <c r="E12" s="28">
        <v>-22.070061320000001</v>
      </c>
      <c r="F12" s="28">
        <v>-5.7150655700000002</v>
      </c>
      <c r="G12" s="28">
        <v>-43.032607509999998</v>
      </c>
      <c r="H12" s="28">
        <v>-19.231802129999998</v>
      </c>
    </row>
    <row r="13" spans="1:8" x14ac:dyDescent="0.2">
      <c r="A13" s="14" t="s">
        <v>9</v>
      </c>
      <c r="B13" s="28">
        <v>-0.29403558000000002</v>
      </c>
      <c r="C13" s="28">
        <v>18.154965359999998</v>
      </c>
      <c r="D13" s="28">
        <v>75.636562189999992</v>
      </c>
      <c r="E13" s="28">
        <v>138.88003983999999</v>
      </c>
      <c r="F13" s="28">
        <v>113.86397239</v>
      </c>
      <c r="G13" s="28">
        <v>8.8080578900000006</v>
      </c>
      <c r="H13" s="28">
        <v>19.076282030000002</v>
      </c>
    </row>
    <row r="14" spans="1:8" x14ac:dyDescent="0.2">
      <c r="A14" s="14" t="s">
        <v>12</v>
      </c>
      <c r="B14" s="28">
        <v>549.36391202999994</v>
      </c>
      <c r="C14" s="28">
        <v>339.03407976</v>
      </c>
      <c r="D14" s="28">
        <v>311.15291819999999</v>
      </c>
      <c r="E14" s="28">
        <v>25.792498980000001</v>
      </c>
      <c r="F14" s="28">
        <v>54.793841289999996</v>
      </c>
      <c r="G14" s="28">
        <v>4827.4633658900002</v>
      </c>
      <c r="H14" s="28">
        <v>2432.83489332</v>
      </c>
    </row>
    <row r="15" spans="1:8" x14ac:dyDescent="0.2">
      <c r="A15" s="14" t="s">
        <v>13</v>
      </c>
      <c r="B15" s="28">
        <v>79.320450840000007</v>
      </c>
      <c r="C15" s="28">
        <v>62.196823270000003</v>
      </c>
      <c r="D15" s="28">
        <v>46.433190179999997</v>
      </c>
      <c r="E15" s="28">
        <v>26.899386120000003</v>
      </c>
      <c r="F15" s="28">
        <v>39.776820200000003</v>
      </c>
      <c r="G15" s="28">
        <v>24.938546850000002</v>
      </c>
      <c r="H15" s="28">
        <v>7.5211336600000003</v>
      </c>
    </row>
    <row r="16" spans="1:8" x14ac:dyDescent="0.2">
      <c r="A16" s="14" t="s">
        <v>14</v>
      </c>
      <c r="B16" s="28">
        <v>13.194191009999999</v>
      </c>
      <c r="C16" s="28">
        <v>61.714077979999999</v>
      </c>
      <c r="D16" s="28">
        <v>6.6649023400000003</v>
      </c>
      <c r="E16" s="28">
        <v>7.2073959099999998</v>
      </c>
      <c r="F16" s="28">
        <v>9.6194433900000007</v>
      </c>
      <c r="G16" s="28">
        <v>21.974139809999997</v>
      </c>
      <c r="H16" s="28">
        <v>8.0500887100000007</v>
      </c>
    </row>
    <row r="17" spans="1:8" x14ac:dyDescent="0.2">
      <c r="A17" s="14" t="s">
        <v>15</v>
      </c>
      <c r="B17" s="28">
        <v>2.30826303</v>
      </c>
      <c r="C17" s="28">
        <v>0</v>
      </c>
      <c r="D17" s="28">
        <v>0</v>
      </c>
      <c r="E17" s="28">
        <v>0</v>
      </c>
      <c r="F17" s="28">
        <v>4.4052465999999999</v>
      </c>
      <c r="G17" s="28">
        <v>0</v>
      </c>
      <c r="H17" s="28">
        <v>0</v>
      </c>
    </row>
    <row r="18" spans="1:8" x14ac:dyDescent="0.2">
      <c r="A18" s="14" t="s">
        <v>16</v>
      </c>
      <c r="B18" s="28">
        <v>615.49017186000003</v>
      </c>
      <c r="C18" s="28">
        <v>339.51682505000002</v>
      </c>
      <c r="D18" s="28">
        <v>350.92120604000002</v>
      </c>
      <c r="E18" s="28">
        <v>45.484489189999998</v>
      </c>
      <c r="F18" s="28">
        <v>84.951218099999991</v>
      </c>
      <c r="G18" s="28">
        <v>4830.4277729300002</v>
      </c>
      <c r="H18" s="28">
        <v>2432.3059382699998</v>
      </c>
    </row>
    <row r="19" spans="1:8" x14ac:dyDescent="0.2">
      <c r="A19" s="14" t="s">
        <v>17</v>
      </c>
      <c r="B19" s="28">
        <v>143.35710094000001</v>
      </c>
      <c r="C19" s="28">
        <v>105.62881688</v>
      </c>
      <c r="D19" s="28">
        <v>87.400300360000003</v>
      </c>
      <c r="E19" s="28">
        <v>32.483827050000002</v>
      </c>
      <c r="F19" s="28">
        <v>54.932421689999998</v>
      </c>
      <c r="G19" s="28">
        <v>858.23064171999999</v>
      </c>
      <c r="H19" s="28">
        <v>403.04040677999996</v>
      </c>
    </row>
    <row r="20" spans="1:8" x14ac:dyDescent="0.2">
      <c r="A20" s="14" t="s">
        <v>18</v>
      </c>
      <c r="B20" s="28">
        <v>472.13307092000002</v>
      </c>
      <c r="C20" s="28">
        <v>233.88800816999998</v>
      </c>
      <c r="D20" s="28">
        <v>263.52090568</v>
      </c>
      <c r="E20" s="28">
        <v>13.000662140000001</v>
      </c>
      <c r="F20" s="28">
        <v>30.01879641</v>
      </c>
      <c r="G20" s="28">
        <v>3972.19713121</v>
      </c>
      <c r="H20" s="28">
        <v>2029.2655314900001</v>
      </c>
    </row>
    <row r="21" spans="1:8" x14ac:dyDescent="0.2">
      <c r="A21" s="14" t="s">
        <v>29</v>
      </c>
      <c r="B21" s="28">
        <v>0.27626663926254214</v>
      </c>
      <c r="C21" s="28">
        <v>0.24216314079705523</v>
      </c>
      <c r="D21" s="28">
        <v>0.23036189790673559</v>
      </c>
      <c r="E21" s="28">
        <v>0.23291533722915098</v>
      </c>
      <c r="F21" s="28">
        <v>0.25281318585856261</v>
      </c>
      <c r="G21" s="28">
        <v>0.27174893706000469</v>
      </c>
      <c r="H21" s="28">
        <v>0.27896919242942375</v>
      </c>
    </row>
    <row r="22" spans="1:8" x14ac:dyDescent="0.2">
      <c r="A22" s="14" t="s">
        <v>19</v>
      </c>
      <c r="B22" s="28">
        <v>468.54861161000002</v>
      </c>
      <c r="C22" s="28">
        <v>236.05076645</v>
      </c>
      <c r="D22" s="28">
        <v>279.16552812999998</v>
      </c>
      <c r="E22" s="28">
        <v>31.01373224</v>
      </c>
      <c r="F22" s="28">
        <v>67.44890706999999</v>
      </c>
      <c r="G22" s="28">
        <v>3620.4185970799999</v>
      </c>
      <c r="H22" s="28">
        <v>1894.4676358499999</v>
      </c>
    </row>
    <row r="23" spans="1:8" x14ac:dyDescent="0.2">
      <c r="A23" s="14" t="s">
        <v>20</v>
      </c>
      <c r="B23" s="28">
        <v>3.5844593100000002</v>
      </c>
      <c r="C23" s="28">
        <v>-2.1627582799999998</v>
      </c>
      <c r="D23" s="28">
        <v>-15.64462245</v>
      </c>
      <c r="E23" s="28">
        <v>-18.0130701</v>
      </c>
      <c r="F23" s="28">
        <v>-37.430110659999997</v>
      </c>
      <c r="G23" s="28">
        <v>351.77853412999997</v>
      </c>
      <c r="H23" s="28">
        <v>134.79789563999998</v>
      </c>
    </row>
    <row r="24" spans="1:8" x14ac:dyDescent="0.2">
      <c r="A24" s="14" t="s">
        <v>21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</row>
    <row r="25" spans="1:8" x14ac:dyDescent="0.2">
      <c r="A25" s="14" t="s">
        <v>22</v>
      </c>
      <c r="B25" s="28">
        <v>3.6629999999999999E-7</v>
      </c>
      <c r="C25" s="28">
        <v>1.451E-7</v>
      </c>
      <c r="D25" s="28">
        <v>1.624E-7</v>
      </c>
      <c r="E25" s="28">
        <v>1.7999999999999999E-8</v>
      </c>
      <c r="F25" s="28">
        <v>4.0000000000000001E-8</v>
      </c>
      <c r="G25" s="28">
        <v>2.1099999999999997E-6</v>
      </c>
      <c r="H25" s="28">
        <v>1.0590999999999999E-6</v>
      </c>
    </row>
    <row r="26" spans="1:8" x14ac:dyDescent="0.2">
      <c r="A26" s="14" t="s">
        <v>23</v>
      </c>
      <c r="B26" s="28">
        <v>3.6629999999999999E-7</v>
      </c>
      <c r="C26" s="28">
        <v>1.451E-7</v>
      </c>
      <c r="D26" s="28">
        <v>1.624E-7</v>
      </c>
      <c r="E26" s="28">
        <v>1.7999999999999999E-8</v>
      </c>
      <c r="F26" s="28">
        <v>4.0000000000000001E-8</v>
      </c>
      <c r="G26" s="28">
        <v>2.04E-6</v>
      </c>
      <c r="H26" s="28">
        <v>1.0590999999999999E-6</v>
      </c>
    </row>
    <row r="27" spans="1:8" x14ac:dyDescent="0.2">
      <c r="A27" s="14" t="s">
        <v>24</v>
      </c>
      <c r="B27" s="28">
        <v>0.13055759</v>
      </c>
      <c r="C27" s="28">
        <v>-0.6732580600000001</v>
      </c>
      <c r="D27" s="28">
        <v>1.6331357399999999</v>
      </c>
      <c r="E27" s="28">
        <v>-0.98650234999999997</v>
      </c>
      <c r="F27" s="28">
        <v>0</v>
      </c>
      <c r="G27" s="28">
        <v>0</v>
      </c>
      <c r="H27" s="28">
        <v>0</v>
      </c>
    </row>
    <row r="28" spans="1:8" x14ac:dyDescent="0.2">
      <c r="A28" s="14" t="s">
        <v>25</v>
      </c>
      <c r="B28" s="28">
        <v>472.26362850999999</v>
      </c>
      <c r="C28" s="28">
        <v>233.21475011000001</v>
      </c>
      <c r="D28" s="28">
        <v>265.15404142</v>
      </c>
      <c r="E28" s="28">
        <v>12.014159789999999</v>
      </c>
      <c r="F28" s="28">
        <v>30.01879641</v>
      </c>
      <c r="G28" s="28">
        <v>3972.19713121</v>
      </c>
      <c r="H28" s="28">
        <v>2029.2655314900001</v>
      </c>
    </row>
    <row r="29" spans="1:8" x14ac:dyDescent="0.2">
      <c r="A29" s="14" t="s">
        <v>26</v>
      </c>
      <c r="B29" s="28">
        <v>468.59967195999997</v>
      </c>
      <c r="C29" s="28">
        <v>235.68865671</v>
      </c>
      <c r="D29" s="28">
        <v>280.15919658999996</v>
      </c>
      <c r="E29" s="28">
        <v>30.46329154</v>
      </c>
      <c r="F29" s="28">
        <v>67.44890706999999</v>
      </c>
      <c r="G29" s="28">
        <v>3620.4185970799999</v>
      </c>
      <c r="H29" s="28">
        <v>1894.4676358499999</v>
      </c>
    </row>
    <row r="30" spans="1:8" x14ac:dyDescent="0.2">
      <c r="A30" s="14" t="s">
        <v>27</v>
      </c>
      <c r="B30" s="28">
        <v>3.66395655</v>
      </c>
      <c r="C30" s="28">
        <v>-2.4739066000000003</v>
      </c>
      <c r="D30" s="28">
        <v>-15.00515517</v>
      </c>
      <c r="E30" s="28">
        <v>-18.449131749999999</v>
      </c>
      <c r="F30" s="28">
        <v>-37.430110659999997</v>
      </c>
      <c r="G30" s="28">
        <v>351.77853412999997</v>
      </c>
      <c r="H30" s="28">
        <v>134.79789563999998</v>
      </c>
    </row>
    <row r="31" spans="1:8" x14ac:dyDescent="0.2">
      <c r="A31" s="3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baseColWidth="10" defaultColWidth="9.1640625" defaultRowHeight="15" x14ac:dyDescent="0.2"/>
  <cols>
    <col min="1" max="1" width="30.6640625" bestFit="1" customWidth="1"/>
    <col min="2" max="16" width="12.6640625" bestFit="1" customWidth="1"/>
    <col min="17" max="22" width="13.1640625" bestFit="1" customWidth="1"/>
    <col min="23" max="23" width="12.6640625" bestFit="1" customWidth="1"/>
    <col min="24" max="24" width="13.1640625" bestFit="1" customWidth="1"/>
    <col min="25" max="42" width="12.6640625" bestFit="1" customWidth="1"/>
  </cols>
  <sheetData>
    <row r="1" spans="1:42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 x14ac:dyDescent="0.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 x14ac:dyDescent="0.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 x14ac:dyDescent="0.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 x14ac:dyDescent="0.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 x14ac:dyDescent="0.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 x14ac:dyDescent="0.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 x14ac:dyDescent="0.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 x14ac:dyDescent="0.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 x14ac:dyDescent="0.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 x14ac:dyDescent="0.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 x14ac:dyDescent="0.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 x14ac:dyDescent="0.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 x14ac:dyDescent="0.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 x14ac:dyDescent="0.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 x14ac:dyDescent="0.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 x14ac:dyDescent="0.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 x14ac:dyDescent="0.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 x14ac:dyDescent="0.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 x14ac:dyDescent="0.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x14ac:dyDescent="0.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 x14ac:dyDescent="0.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 x14ac:dyDescent="0.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 x14ac:dyDescent="0.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 x14ac:dyDescent="0.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 x14ac:dyDescent="0.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 x14ac:dyDescent="0.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 x14ac:dyDescent="0.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 x14ac:dyDescent="0.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 x14ac:dyDescent="0.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 x14ac:dyDescent="0.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 x14ac:dyDescent="0.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 x14ac:dyDescent="0.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 x14ac:dyDescent="0.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 x14ac:dyDescent="0.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 x14ac:dyDescent="0.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 x14ac:dyDescent="0.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 x14ac:dyDescent="0.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 x14ac:dyDescent="0.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 x14ac:dyDescent="0.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 x14ac:dyDescent="0.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 x14ac:dyDescent="0.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 x14ac:dyDescent="0.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 x14ac:dyDescent="0.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 x14ac:dyDescent="0.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 x14ac:dyDescent="0.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 x14ac:dyDescent="0.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 x14ac:dyDescent="0.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 x14ac:dyDescent="0.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 x14ac:dyDescent="0.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 x14ac:dyDescent="0.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 x14ac:dyDescent="0.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 x14ac:dyDescent="0.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 x14ac:dyDescent="0.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 x14ac:dyDescent="0.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 x14ac:dyDescent="0.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 x14ac:dyDescent="0.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 x14ac:dyDescent="0.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 x14ac:dyDescent="0.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x14ac:dyDescent="0.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 x14ac:dyDescent="0.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 x14ac:dyDescent="0.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 x14ac:dyDescent="0.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 x14ac:dyDescent="0.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 x14ac:dyDescent="0.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 x14ac:dyDescent="0.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 x14ac:dyDescent="0.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 x14ac:dyDescent="0.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 x14ac:dyDescent="0.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 x14ac:dyDescent="0.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 x14ac:dyDescent="0.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 x14ac:dyDescent="0.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 x14ac:dyDescent="0.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 x14ac:dyDescent="0.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 x14ac:dyDescent="0.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 x14ac:dyDescent="0.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 x14ac:dyDescent="0.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 x14ac:dyDescent="0.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 x14ac:dyDescent="0.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 x14ac:dyDescent="0.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 x14ac:dyDescent="0.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 x14ac:dyDescent="0.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4" zoomScale="170" zoomScaleNormal="170" zoomScalePageLayoutView="170" workbookViewId="0">
      <selection activeCell="A20" sqref="A20:XFD40"/>
    </sheetView>
  </sheetViews>
  <sheetFormatPr baseColWidth="10" defaultRowHeight="15" x14ac:dyDescent="0.2"/>
  <cols>
    <col min="1" max="1" width="30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s="31" t="s">
        <v>37</v>
      </c>
    </row>
    <row r="3" spans="1:8" x14ac:dyDescent="0.2">
      <c r="A3" t="s">
        <v>38</v>
      </c>
      <c r="B3" s="30">
        <v>1496.46894</v>
      </c>
      <c r="C3" s="30">
        <v>2322.1205920000002</v>
      </c>
      <c r="D3" s="30">
        <v>2542.5295030000002</v>
      </c>
      <c r="E3" s="30">
        <v>2154.3883799999999</v>
      </c>
      <c r="F3" s="30">
        <v>1610.483995</v>
      </c>
      <c r="G3" s="30">
        <v>1616.538055</v>
      </c>
      <c r="H3" s="30">
        <v>2292.4729750000001</v>
      </c>
    </row>
    <row r="4" spans="1:8" x14ac:dyDescent="0.2">
      <c r="A4" t="s">
        <v>39</v>
      </c>
      <c r="B4" s="30">
        <v>19.7640353</v>
      </c>
      <c r="C4" s="30">
        <v>95.90265479</v>
      </c>
      <c r="D4" s="30">
        <v>145.62417490000001</v>
      </c>
      <c r="E4" s="30">
        <v>0</v>
      </c>
      <c r="F4" s="30">
        <v>22.76699</v>
      </c>
      <c r="G4" s="30">
        <v>316.30713330000003</v>
      </c>
      <c r="H4" s="30">
        <v>229.28621899999999</v>
      </c>
    </row>
    <row r="5" spans="1:8" x14ac:dyDescent="0.2">
      <c r="A5" t="s">
        <v>40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x14ac:dyDescent="0.2">
      <c r="A6" t="s">
        <v>41</v>
      </c>
      <c r="B6" s="30">
        <v>901.19299850000004</v>
      </c>
      <c r="C6" s="30">
        <v>730.22934810000004</v>
      </c>
      <c r="D6" s="30">
        <v>709.95084750000001</v>
      </c>
      <c r="E6" s="30">
        <v>482.68261919999998</v>
      </c>
      <c r="F6" s="30">
        <v>743.81735500000002</v>
      </c>
      <c r="G6" s="30">
        <v>3102.0854260000001</v>
      </c>
      <c r="H6" s="30">
        <v>3181.7819279999999</v>
      </c>
    </row>
    <row r="7" spans="1:8" x14ac:dyDescent="0.2">
      <c r="A7" t="s">
        <v>42</v>
      </c>
      <c r="B7" s="30">
        <v>851.4544836</v>
      </c>
      <c r="C7" s="30">
        <v>823.2230753</v>
      </c>
      <c r="D7" s="30">
        <v>934.37517439999999</v>
      </c>
      <c r="E7" s="30">
        <v>1037.2454279999999</v>
      </c>
      <c r="F7" s="30">
        <v>978.24045450000006</v>
      </c>
      <c r="G7" s="30">
        <v>791.89941539999995</v>
      </c>
      <c r="H7" s="30">
        <v>1392.3780529999999</v>
      </c>
    </row>
    <row r="8" spans="1:8" x14ac:dyDescent="0.2">
      <c r="A8" t="s">
        <v>43</v>
      </c>
      <c r="B8" s="30">
        <v>141.97109559999998</v>
      </c>
      <c r="C8" s="30">
        <v>129.02472090000001</v>
      </c>
      <c r="D8" s="30">
        <v>84.557780280000003</v>
      </c>
      <c r="E8" s="30">
        <v>45.749876490000005</v>
      </c>
      <c r="F8" s="30">
        <v>75.39422252</v>
      </c>
      <c r="G8" s="30">
        <v>171.46439619999998</v>
      </c>
      <c r="H8" s="30">
        <v>347.57508869999998</v>
      </c>
    </row>
    <row r="9" spans="1:8" x14ac:dyDescent="0.2">
      <c r="A9" t="s">
        <v>44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x14ac:dyDescent="0.2">
      <c r="A10" t="s">
        <v>45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x14ac:dyDescent="0.2">
      <c r="A11" t="s">
        <v>46</v>
      </c>
      <c r="B11" s="30">
        <v>46.168902450000004</v>
      </c>
      <c r="C11" s="30">
        <v>66.582723110000003</v>
      </c>
      <c r="D11" s="30">
        <v>48.64117426</v>
      </c>
      <c r="E11" s="30">
        <v>130.69254520000001</v>
      </c>
      <c r="F11" s="30">
        <v>124.30786999999999</v>
      </c>
      <c r="G11" s="30">
        <v>86.785282409999994</v>
      </c>
      <c r="H11" s="30">
        <v>129.16541670000001</v>
      </c>
    </row>
    <row r="12" spans="1:8" x14ac:dyDescent="0.2">
      <c r="A12" t="s">
        <v>47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x14ac:dyDescent="0.2">
      <c r="A13" t="s">
        <v>48</v>
      </c>
      <c r="B13" s="30">
        <v>1857.118144</v>
      </c>
      <c r="C13" s="30">
        <v>1849.900533</v>
      </c>
      <c r="D13" s="30">
        <v>1547.4861069999999</v>
      </c>
      <c r="E13" s="30">
        <v>1369.608377</v>
      </c>
      <c r="F13" s="30">
        <v>942.04486239999994</v>
      </c>
      <c r="G13" s="30">
        <v>1406.2534920000001</v>
      </c>
      <c r="H13" s="30">
        <v>1705.6734039999999</v>
      </c>
    </row>
    <row r="14" spans="1:8" x14ac:dyDescent="0.2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53</v>
      </c>
      <c r="B18" s="30">
        <v>0</v>
      </c>
      <c r="C18" s="30">
        <v>1030.1306219999999</v>
      </c>
      <c r="D18" s="30">
        <v>462.26556049999999</v>
      </c>
      <c r="E18" s="30">
        <v>783.02236549999998</v>
      </c>
      <c r="F18" s="30">
        <v>731.33493770000007</v>
      </c>
      <c r="G18" s="30">
        <v>3496.631993</v>
      </c>
      <c r="H18" s="30">
        <v>3527.2156180000002</v>
      </c>
    </row>
    <row r="19" spans="1:8" x14ac:dyDescent="0.2">
      <c r="A19" t="s">
        <v>54</v>
      </c>
      <c r="B19" s="30">
        <v>5314.1385989999999</v>
      </c>
      <c r="C19" s="30">
        <v>7047.1142689999997</v>
      </c>
      <c r="D19" s="30">
        <v>6475.4303220000002</v>
      </c>
      <c r="E19" s="30">
        <v>6003.3895910000001</v>
      </c>
      <c r="F19" s="30">
        <v>5228.3906870000001</v>
      </c>
      <c r="G19" s="30">
        <v>10987.965194</v>
      </c>
      <c r="H19" s="30">
        <v>12805.548702</v>
      </c>
    </row>
    <row r="20" spans="1:8" x14ac:dyDescent="0.2">
      <c r="A20" s="31" t="s">
        <v>55</v>
      </c>
      <c r="B20" s="30"/>
      <c r="C20" s="30"/>
      <c r="D20" s="30"/>
      <c r="E20" s="30"/>
      <c r="F20" s="30"/>
      <c r="G20" s="30"/>
      <c r="H20" s="30"/>
    </row>
    <row r="21" spans="1:8" x14ac:dyDescent="0.2">
      <c r="A21" t="s">
        <v>56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</row>
    <row r="22" spans="1:8" x14ac:dyDescent="0.2">
      <c r="A22" t="s">
        <v>57</v>
      </c>
      <c r="B22" s="30">
        <v>3.3032742599999998</v>
      </c>
      <c r="C22" s="30">
        <v>2.5677273599999997</v>
      </c>
      <c r="D22" s="30">
        <v>72.143081349999989</v>
      </c>
      <c r="E22" s="30">
        <v>60.55579951</v>
      </c>
      <c r="F22" s="30">
        <v>35.787334450000003</v>
      </c>
      <c r="G22" s="30">
        <v>28.889282100000003</v>
      </c>
      <c r="H22" s="30">
        <v>27.14323722</v>
      </c>
    </row>
    <row r="23" spans="1:8" x14ac:dyDescent="0.2">
      <c r="A23" t="s">
        <v>58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x14ac:dyDescent="0.2">
      <c r="A24" t="s">
        <v>59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 x14ac:dyDescent="0.2">
      <c r="A25" t="s">
        <v>60</v>
      </c>
      <c r="B25" s="30">
        <v>95</v>
      </c>
      <c r="C25" s="30">
        <v>86.562510889999999</v>
      </c>
      <c r="D25" s="30">
        <v>0</v>
      </c>
      <c r="E25" s="30">
        <v>0</v>
      </c>
      <c r="F25" s="30">
        <v>0</v>
      </c>
      <c r="G25" s="30">
        <v>285.02069169999999</v>
      </c>
      <c r="H25" s="30">
        <v>285.02069169999999</v>
      </c>
    </row>
    <row r="26" spans="1:8" x14ac:dyDescent="0.2">
      <c r="A26" t="s">
        <v>61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 x14ac:dyDescent="0.2">
      <c r="A27" t="s">
        <v>62</v>
      </c>
      <c r="B27" s="30">
        <v>1495.2866160000001</v>
      </c>
      <c r="C27" s="30">
        <v>1767.4936769999999</v>
      </c>
      <c r="D27" s="30">
        <v>1676.4782700000001</v>
      </c>
      <c r="E27" s="30">
        <v>1580.689689</v>
      </c>
      <c r="F27" s="30">
        <v>1552.165004</v>
      </c>
      <c r="G27" s="30">
        <v>1619.4652000000001</v>
      </c>
      <c r="H27" s="30">
        <v>1609.4182129999999</v>
      </c>
    </row>
    <row r="28" spans="1:8" x14ac:dyDescent="0.2">
      <c r="A28" t="s">
        <v>63</v>
      </c>
      <c r="B28" s="30">
        <v>521.18054530000006</v>
      </c>
      <c r="C28" s="30">
        <v>451.32309530000003</v>
      </c>
      <c r="D28" s="30">
        <v>524.50517739999998</v>
      </c>
      <c r="E28" s="30">
        <v>572.6409443</v>
      </c>
      <c r="F28" s="30">
        <v>550.37870779999992</v>
      </c>
      <c r="G28" s="30">
        <v>363.97388710000001</v>
      </c>
      <c r="H28" s="30">
        <v>420.85122100000001</v>
      </c>
    </row>
    <row r="29" spans="1:8" x14ac:dyDescent="0.2">
      <c r="A29" t="s">
        <v>64</v>
      </c>
      <c r="B29" s="30">
        <v>11.033693289999999</v>
      </c>
      <c r="C29" s="30">
        <v>4.49872681</v>
      </c>
      <c r="D29" s="30">
        <v>3.9514441200000001</v>
      </c>
      <c r="E29" s="30">
        <v>3.96279081</v>
      </c>
      <c r="F29" s="30">
        <v>3.5800223199999999</v>
      </c>
      <c r="G29" s="30">
        <v>1.3188753100000001</v>
      </c>
      <c r="H29" s="30">
        <v>1.14632578</v>
      </c>
    </row>
    <row r="30" spans="1:8" x14ac:dyDescent="0.2">
      <c r="A30" t="s">
        <v>65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 x14ac:dyDescent="0.2">
      <c r="A31" t="s">
        <v>66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</row>
    <row r="33" spans="1:8" x14ac:dyDescent="0.2">
      <c r="A33" t="s">
        <v>68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1:8" x14ac:dyDescent="0.2">
      <c r="A34" t="s">
        <v>69</v>
      </c>
      <c r="B34" s="28">
        <v>674.20444550000002</v>
      </c>
      <c r="C34" s="28">
        <v>690.58874279999998</v>
      </c>
      <c r="D34" s="28">
        <v>665.09742979999999</v>
      </c>
      <c r="E34" s="28">
        <v>626.11168239999995</v>
      </c>
      <c r="F34" s="28">
        <v>522.96544889999996</v>
      </c>
      <c r="G34" s="28">
        <v>479.92005439999997</v>
      </c>
      <c r="H34" s="28">
        <v>462.99492260000005</v>
      </c>
    </row>
    <row r="35" spans="1:8" x14ac:dyDescent="0.2">
      <c r="A35" t="s">
        <v>70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</row>
    <row r="36" spans="1:8" x14ac:dyDescent="0.2">
      <c r="A36" t="s">
        <v>71</v>
      </c>
      <c r="B36" s="28">
        <v>13.20229398</v>
      </c>
      <c r="C36" s="28">
        <v>16.068118269999999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</row>
    <row r="37" spans="1:8" x14ac:dyDescent="0.2">
      <c r="A37" t="s">
        <v>72</v>
      </c>
      <c r="B37" s="28">
        <v>1.1037064699999999</v>
      </c>
      <c r="C37" s="28">
        <v>43.928066689999994</v>
      </c>
      <c r="D37" s="28">
        <v>38.079545119999999</v>
      </c>
      <c r="E37" s="28">
        <v>24.026830820000001</v>
      </c>
      <c r="F37" s="28">
        <v>12.6898389</v>
      </c>
      <c r="G37" s="28">
        <v>4.5751528700000001</v>
      </c>
      <c r="H37" s="28">
        <v>3.8040880699999997</v>
      </c>
    </row>
    <row r="38" spans="1:8" x14ac:dyDescent="0.2">
      <c r="A38" t="s">
        <v>73</v>
      </c>
      <c r="B38" s="28">
        <v>51.63684069</v>
      </c>
      <c r="C38" s="28">
        <v>52.560382450000006</v>
      </c>
      <c r="D38" s="28">
        <v>37.266604649999998</v>
      </c>
      <c r="E38" s="28">
        <v>36.615883240000002</v>
      </c>
      <c r="F38" s="28">
        <v>46.761916759999998</v>
      </c>
      <c r="G38" s="28">
        <v>74.241950590000002</v>
      </c>
      <c r="H38" s="28">
        <v>80.827291819999999</v>
      </c>
    </row>
    <row r="39" spans="1:8" x14ac:dyDescent="0.2">
      <c r="A39" t="s">
        <v>74</v>
      </c>
      <c r="B39" s="28">
        <v>50.676015140000004</v>
      </c>
      <c r="C39" s="28">
        <v>89.402958519999999</v>
      </c>
      <c r="D39" s="28">
        <v>90.533141659999998</v>
      </c>
      <c r="E39" s="28">
        <v>108.70452370000001</v>
      </c>
      <c r="F39" s="28">
        <v>103.38354699999999</v>
      </c>
      <c r="G39" s="28">
        <v>107.4729282</v>
      </c>
      <c r="H39" s="28">
        <v>102.70425970000001</v>
      </c>
    </row>
    <row r="40" spans="1:8" x14ac:dyDescent="0.2">
      <c r="A40" t="s">
        <v>75</v>
      </c>
      <c r="B40" s="28">
        <v>2916.6274309999999</v>
      </c>
      <c r="C40" s="28">
        <v>3204.9940059999999</v>
      </c>
      <c r="D40" s="28">
        <v>3108.0546939999999</v>
      </c>
      <c r="E40" s="28">
        <v>3013.3081430000002</v>
      </c>
      <c r="F40" s="28">
        <v>2827.71182</v>
      </c>
      <c r="G40" s="28">
        <v>2964.8780230000002</v>
      </c>
      <c r="H40" s="28">
        <v>2993.9102509999998</v>
      </c>
    </row>
    <row r="41" spans="1:8" x14ac:dyDescent="0.2">
      <c r="A41" t="s">
        <v>76</v>
      </c>
      <c r="B41" s="28">
        <v>8230.7660300000007</v>
      </c>
      <c r="C41" s="28">
        <v>10252.108275000001</v>
      </c>
      <c r="D41" s="28">
        <v>9583.4850160000005</v>
      </c>
      <c r="E41" s="28">
        <v>9016.6977339999994</v>
      </c>
      <c r="F41" s="28">
        <v>8056.1025079999999</v>
      </c>
      <c r="G41" s="28">
        <v>13952.843217</v>
      </c>
      <c r="H41" s="28">
        <v>15799.458952999999</v>
      </c>
    </row>
    <row r="42" spans="1:8" x14ac:dyDescent="0.2">
      <c r="A42" s="31" t="s">
        <v>77</v>
      </c>
      <c r="B42" s="28"/>
      <c r="C42" s="28"/>
      <c r="D42" s="28"/>
      <c r="E42" s="28"/>
      <c r="F42" s="28"/>
      <c r="G42" s="28"/>
      <c r="H42" s="28"/>
    </row>
    <row r="43" spans="1:8" x14ac:dyDescent="0.2">
      <c r="A43" t="s">
        <v>78</v>
      </c>
      <c r="B43" s="28">
        <v>2150.0394769999998</v>
      </c>
      <c r="C43" s="28">
        <v>1633.05753</v>
      </c>
      <c r="D43" s="28">
        <v>1094</v>
      </c>
      <c r="E43" s="28">
        <v>710</v>
      </c>
      <c r="F43" s="28">
        <v>875</v>
      </c>
      <c r="G43" s="28">
        <v>806.76800779999996</v>
      </c>
      <c r="H43" s="28">
        <v>749</v>
      </c>
    </row>
    <row r="44" spans="1:8" x14ac:dyDescent="0.2">
      <c r="A44" t="s">
        <v>79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</row>
    <row r="45" spans="1:8" x14ac:dyDescent="0.2">
      <c r="A45" t="s">
        <v>80</v>
      </c>
      <c r="B45" s="28">
        <v>330.92770539999998</v>
      </c>
      <c r="C45" s="28">
        <v>154.29179630000002</v>
      </c>
      <c r="D45" s="28">
        <v>163.4170713</v>
      </c>
      <c r="E45" s="28">
        <v>74.361345749999998</v>
      </c>
      <c r="F45" s="28">
        <v>102.0685307</v>
      </c>
      <c r="G45" s="28">
        <v>85.749158709999989</v>
      </c>
      <c r="H45" s="28">
        <v>81.020205900000008</v>
      </c>
    </row>
    <row r="46" spans="1:8" x14ac:dyDescent="0.2">
      <c r="A46" t="s">
        <v>81</v>
      </c>
      <c r="B46" s="28">
        <v>351.67641400000002</v>
      </c>
      <c r="C46" s="28">
        <v>397.03155710000004</v>
      </c>
      <c r="D46" s="28">
        <v>382.11025949999998</v>
      </c>
      <c r="E46" s="28">
        <v>334.6086363</v>
      </c>
      <c r="F46" s="28">
        <v>352.24504660000002</v>
      </c>
      <c r="G46" s="28">
        <v>344.71120960000002</v>
      </c>
      <c r="H46" s="28">
        <v>396.32485050000003</v>
      </c>
    </row>
    <row r="47" spans="1:8" x14ac:dyDescent="0.2">
      <c r="A47" t="s">
        <v>82</v>
      </c>
      <c r="B47" s="28">
        <v>81.017749409999993</v>
      </c>
      <c r="C47" s="28">
        <v>68.344815449999999</v>
      </c>
      <c r="D47" s="28">
        <v>58.632045439999999</v>
      </c>
      <c r="E47" s="28">
        <v>46.539629759999997</v>
      </c>
      <c r="F47" s="28">
        <v>78.186934140000005</v>
      </c>
      <c r="G47" s="28">
        <v>394.28407900000002</v>
      </c>
      <c r="H47" s="28">
        <v>309.89519369999999</v>
      </c>
    </row>
    <row r="48" spans="1:8" x14ac:dyDescent="0.2">
      <c r="A48" t="s">
        <v>83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</row>
    <row r="49" spans="1:8" x14ac:dyDescent="0.2">
      <c r="A49" t="s">
        <v>84</v>
      </c>
      <c r="B49" s="28">
        <v>50.979859009999998</v>
      </c>
      <c r="C49" s="28">
        <v>47.296591130000003</v>
      </c>
      <c r="D49" s="28">
        <v>62.255918940000001</v>
      </c>
      <c r="E49" s="28">
        <v>35.703068719999997</v>
      </c>
      <c r="F49" s="28">
        <v>44.464942810000004</v>
      </c>
      <c r="G49" s="28">
        <v>488.5068455</v>
      </c>
      <c r="H49" s="28">
        <v>246.3651112</v>
      </c>
    </row>
    <row r="50" spans="1:8" x14ac:dyDescent="0.2">
      <c r="A50" t="s">
        <v>85</v>
      </c>
      <c r="B50" s="28">
        <v>46.126520020000001</v>
      </c>
      <c r="C50" s="28">
        <v>15.840815490000001</v>
      </c>
      <c r="D50" s="28">
        <v>12.317773189999999</v>
      </c>
      <c r="E50" s="28">
        <v>45.275050409999999</v>
      </c>
      <c r="F50" s="28">
        <v>56.9042222</v>
      </c>
      <c r="G50" s="28">
        <v>736.80675610000003</v>
      </c>
      <c r="H50" s="28">
        <v>833.74407370000006</v>
      </c>
    </row>
    <row r="51" spans="1:8" x14ac:dyDescent="0.2">
      <c r="A51" t="s">
        <v>86</v>
      </c>
      <c r="B51" s="28">
        <v>6.1637212199999993</v>
      </c>
      <c r="C51" s="28">
        <v>63.268124810000003</v>
      </c>
      <c r="D51" s="28">
        <v>65.031271459999999</v>
      </c>
      <c r="E51" s="28">
        <v>59.526503420000004</v>
      </c>
      <c r="F51" s="28">
        <v>9.2378695700000009</v>
      </c>
      <c r="G51" s="28">
        <v>7.5978147300000005</v>
      </c>
      <c r="H51" s="28">
        <v>7.7725517000000002</v>
      </c>
    </row>
    <row r="52" spans="1:8" x14ac:dyDescent="0.2">
      <c r="A52" t="s">
        <v>87</v>
      </c>
      <c r="B52" s="28">
        <v>1.96719815</v>
      </c>
      <c r="C52" s="28">
        <v>1.96719815</v>
      </c>
      <c r="D52" s="28">
        <v>1.96719815</v>
      </c>
      <c r="E52" s="28">
        <v>3.7794928699999999</v>
      </c>
      <c r="F52" s="28">
        <v>3.7794928699999999</v>
      </c>
      <c r="G52" s="28">
        <v>1.96719815</v>
      </c>
      <c r="H52" s="28">
        <v>1.96719815</v>
      </c>
    </row>
    <row r="53" spans="1:8" x14ac:dyDescent="0.2">
      <c r="A53" t="s">
        <v>88</v>
      </c>
      <c r="B53" s="28">
        <v>649.50572220000004</v>
      </c>
      <c r="C53" s="28">
        <v>425.98998519999998</v>
      </c>
      <c r="D53" s="28">
        <v>131.6071475</v>
      </c>
      <c r="E53" s="28">
        <v>129.0314324</v>
      </c>
      <c r="F53" s="28">
        <v>143.7697684</v>
      </c>
      <c r="G53" s="28">
        <v>497.88373080000002</v>
      </c>
      <c r="H53" s="28">
        <v>490.22387430000003</v>
      </c>
    </row>
    <row r="54" spans="1:8" x14ac:dyDescent="0.2">
      <c r="A54" t="s">
        <v>89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</row>
    <row r="55" spans="1:8" x14ac:dyDescent="0.2">
      <c r="A55" t="s">
        <v>90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</row>
    <row r="56" spans="1:8" x14ac:dyDescent="0.2">
      <c r="A56" t="s">
        <v>91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</row>
    <row r="57" spans="1:8" x14ac:dyDescent="0.2">
      <c r="A57" t="s">
        <v>92</v>
      </c>
      <c r="B57" s="28">
        <v>0.7537775699999999</v>
      </c>
      <c r="C57" s="28">
        <v>23.966277609999999</v>
      </c>
      <c r="D57" s="28">
        <v>35.138392979999999</v>
      </c>
      <c r="E57" s="28">
        <v>1231.3161709999999</v>
      </c>
      <c r="F57" s="28">
        <v>36.713393009999997</v>
      </c>
      <c r="G57" s="28">
        <v>37.713393009999997</v>
      </c>
      <c r="H57" s="28">
        <v>1.28504375</v>
      </c>
    </row>
    <row r="58" spans="1:8" x14ac:dyDescent="0.2">
      <c r="A58" t="s">
        <v>93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2.7806179900000001</v>
      </c>
    </row>
    <row r="59" spans="1:8" x14ac:dyDescent="0.2">
      <c r="A59" t="s">
        <v>94</v>
      </c>
      <c r="B59" s="28">
        <v>3669.158144</v>
      </c>
      <c r="C59" s="28">
        <v>2831.0546909999998</v>
      </c>
      <c r="D59" s="28">
        <v>2006.4770779999999</v>
      </c>
      <c r="E59" s="28">
        <v>2670.1413299999999</v>
      </c>
      <c r="F59" s="28">
        <v>1702.3702000000001</v>
      </c>
      <c r="G59" s="28">
        <v>3401.9881930000001</v>
      </c>
      <c r="H59" s="28">
        <v>3120.378721</v>
      </c>
    </row>
    <row r="60" spans="1:8" x14ac:dyDescent="0.2">
      <c r="A60" s="31" t="s">
        <v>95</v>
      </c>
      <c r="B60" s="28"/>
      <c r="C60" s="28"/>
      <c r="D60" s="28"/>
      <c r="E60" s="28"/>
      <c r="F60" s="28"/>
      <c r="G60" s="28"/>
      <c r="H60" s="28"/>
    </row>
    <row r="61" spans="1:8" x14ac:dyDescent="0.2">
      <c r="A61" t="s">
        <v>96</v>
      </c>
      <c r="B61" s="28">
        <v>0</v>
      </c>
      <c r="C61" s="28">
        <v>135</v>
      </c>
      <c r="D61" s="28">
        <v>101</v>
      </c>
      <c r="E61" s="28">
        <v>71</v>
      </c>
      <c r="F61" s="28">
        <v>36</v>
      </c>
      <c r="G61" s="28">
        <v>0</v>
      </c>
      <c r="H61" s="28">
        <v>0</v>
      </c>
    </row>
    <row r="62" spans="1:8" x14ac:dyDescent="0.2">
      <c r="A62" t="s">
        <v>97</v>
      </c>
      <c r="B62" s="28">
        <v>0</v>
      </c>
      <c r="C62" s="28">
        <v>1200</v>
      </c>
      <c r="D62" s="28">
        <v>1200</v>
      </c>
      <c r="E62" s="28">
        <v>0</v>
      </c>
      <c r="F62" s="28">
        <v>0</v>
      </c>
      <c r="G62" s="28">
        <v>0</v>
      </c>
      <c r="H62" s="28">
        <v>0</v>
      </c>
    </row>
    <row r="63" spans="1:8" x14ac:dyDescent="0.2">
      <c r="A63" t="s">
        <v>98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</row>
    <row r="64" spans="1:8" x14ac:dyDescent="0.2">
      <c r="A64" t="s">
        <v>99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</row>
    <row r="65" spans="1:8" x14ac:dyDescent="0.2">
      <c r="A65" t="s">
        <v>100</v>
      </c>
      <c r="B65" s="28">
        <v>10.1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</row>
    <row r="66" spans="1:8" x14ac:dyDescent="0.2">
      <c r="A66" t="s">
        <v>101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</row>
    <row r="67" spans="1:8" x14ac:dyDescent="0.2">
      <c r="A67" t="s">
        <v>102</v>
      </c>
      <c r="B67" s="28">
        <v>15.26836653</v>
      </c>
      <c r="C67" s="28">
        <v>23.58493563</v>
      </c>
      <c r="D67" s="28">
        <v>25.285424410000001</v>
      </c>
      <c r="E67" s="28">
        <v>14.616145230000001</v>
      </c>
      <c r="F67" s="28">
        <v>12.30491623</v>
      </c>
      <c r="G67" s="28">
        <v>9.99368722</v>
      </c>
      <c r="H67" s="28">
        <v>10.25220758</v>
      </c>
    </row>
    <row r="68" spans="1:8" x14ac:dyDescent="0.2">
      <c r="A68" t="s">
        <v>103</v>
      </c>
      <c r="B68" s="28">
        <v>0</v>
      </c>
      <c r="C68" s="28">
        <v>0</v>
      </c>
      <c r="D68" s="28">
        <v>232.37331399999999</v>
      </c>
      <c r="E68" s="28">
        <v>235.05714319999998</v>
      </c>
      <c r="F68" s="28">
        <v>252.98968540000001</v>
      </c>
      <c r="G68" s="28">
        <v>257.16952079999999</v>
      </c>
      <c r="H68" s="28">
        <v>0</v>
      </c>
    </row>
    <row r="69" spans="1:8" x14ac:dyDescent="0.2">
      <c r="A69" t="s">
        <v>104</v>
      </c>
      <c r="B69" s="28">
        <v>133.0348692</v>
      </c>
      <c r="C69" s="28">
        <v>233.82732230000002</v>
      </c>
      <c r="D69" s="28">
        <v>0</v>
      </c>
      <c r="E69" s="28">
        <v>0</v>
      </c>
      <c r="F69" s="28">
        <v>0</v>
      </c>
      <c r="G69" s="28">
        <v>90</v>
      </c>
      <c r="H69" s="28">
        <v>345.50403769999997</v>
      </c>
    </row>
    <row r="70" spans="1:8" x14ac:dyDescent="0.2">
      <c r="A70" t="s">
        <v>105</v>
      </c>
      <c r="B70" s="28">
        <v>158.40323569999998</v>
      </c>
      <c r="C70" s="28">
        <v>1592.4122580000001</v>
      </c>
      <c r="D70" s="28">
        <v>1558.6587380000001</v>
      </c>
      <c r="E70" s="28">
        <v>320.67328839999999</v>
      </c>
      <c r="F70" s="28">
        <v>301.29460160000002</v>
      </c>
      <c r="G70" s="28">
        <v>357.16320810000002</v>
      </c>
      <c r="H70" s="28">
        <v>355.75624529999999</v>
      </c>
    </row>
    <row r="71" spans="1:8" x14ac:dyDescent="0.2">
      <c r="A71" t="s">
        <v>106</v>
      </c>
      <c r="B71" s="28">
        <v>3827.5613800000001</v>
      </c>
      <c r="C71" s="28">
        <v>4423.4669489999997</v>
      </c>
      <c r="D71" s="28">
        <v>3565.1358169999999</v>
      </c>
      <c r="E71" s="28">
        <v>2990.8146190000002</v>
      </c>
      <c r="F71" s="28">
        <v>2003.664802</v>
      </c>
      <c r="G71" s="28">
        <v>3759.1514010000001</v>
      </c>
      <c r="H71" s="28">
        <v>3476.1349660000001</v>
      </c>
    </row>
    <row r="72" spans="1:8" x14ac:dyDescent="0.2">
      <c r="A72" s="31" t="s">
        <v>107</v>
      </c>
      <c r="B72" s="28"/>
      <c r="C72" s="28"/>
      <c r="D72" s="28"/>
      <c r="E72" s="28"/>
      <c r="F72" s="28"/>
      <c r="G72" s="28"/>
      <c r="H72" s="28"/>
    </row>
    <row r="73" spans="1:8" x14ac:dyDescent="0.2">
      <c r="A73" t="s">
        <v>108</v>
      </c>
      <c r="B73" s="28">
        <v>1279.077898</v>
      </c>
      <c r="C73" s="28">
        <v>1719.160378</v>
      </c>
      <c r="D73" s="28">
        <v>1719.160378</v>
      </c>
      <c r="E73" s="28">
        <v>1719.160378</v>
      </c>
      <c r="F73" s="28">
        <v>1719.160378</v>
      </c>
      <c r="G73" s="28">
        <v>1788.7943780000001</v>
      </c>
      <c r="H73" s="28">
        <v>1788.7943780000001</v>
      </c>
    </row>
    <row r="74" spans="1:8" x14ac:dyDescent="0.2">
      <c r="A74" t="s">
        <v>109</v>
      </c>
      <c r="B74" s="28">
        <v>552.00104370000008</v>
      </c>
      <c r="C74" s="28">
        <v>1672.5108170000001</v>
      </c>
      <c r="D74" s="28">
        <v>1672.65587</v>
      </c>
      <c r="E74" s="28">
        <v>1671.321232</v>
      </c>
      <c r="F74" s="28">
        <v>1671.321232</v>
      </c>
      <c r="G74" s="28">
        <v>2200.7412829999998</v>
      </c>
      <c r="H74" s="28">
        <v>2295.1712830000001</v>
      </c>
    </row>
    <row r="75" spans="1:8" x14ac:dyDescent="0.2">
      <c r="A75" t="s">
        <v>110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G75" s="28">
        <v>327.97613999999999</v>
      </c>
      <c r="H75" s="28">
        <v>327.97613999999999</v>
      </c>
    </row>
    <row r="76" spans="1:8" x14ac:dyDescent="0.2">
      <c r="A76" t="s">
        <v>111</v>
      </c>
      <c r="B76" s="28">
        <v>0</v>
      </c>
      <c r="C76" s="28">
        <v>0</v>
      </c>
      <c r="D76" s="28">
        <v>4.3166969999999999E-2</v>
      </c>
      <c r="E76" s="28">
        <v>-0.50727372999999998</v>
      </c>
      <c r="F76" s="28">
        <v>0</v>
      </c>
      <c r="G76" s="28">
        <v>0</v>
      </c>
      <c r="H76" s="28">
        <v>0</v>
      </c>
    </row>
    <row r="77" spans="1:8" x14ac:dyDescent="0.2">
      <c r="A77" t="s">
        <v>112</v>
      </c>
      <c r="B77" s="28">
        <v>16.156948240000002</v>
      </c>
      <c r="C77" s="28">
        <v>7.9696812399999999</v>
      </c>
      <c r="D77" s="28">
        <v>18.481532300000001</v>
      </c>
      <c r="E77" s="28">
        <v>16.010623689999999</v>
      </c>
      <c r="F77" s="28">
        <v>12.368101339999999</v>
      </c>
      <c r="G77" s="28">
        <v>25.323027399999997</v>
      </c>
      <c r="H77" s="28">
        <v>31.259667850000003</v>
      </c>
    </row>
    <row r="78" spans="1:8" x14ac:dyDescent="0.2">
      <c r="A78" t="s">
        <v>113</v>
      </c>
      <c r="B78" s="28">
        <v>133.96568679999999</v>
      </c>
      <c r="C78" s="28">
        <v>234.739307</v>
      </c>
      <c r="D78" s="28">
        <v>246.93521619999999</v>
      </c>
      <c r="E78" s="28">
        <v>257.5724687</v>
      </c>
      <c r="F78" s="28">
        <v>258.4449467</v>
      </c>
      <c r="G78" s="28">
        <v>519.12245429999996</v>
      </c>
      <c r="H78" s="28">
        <v>519.12245429999996</v>
      </c>
    </row>
    <row r="79" spans="1:8" x14ac:dyDescent="0.2">
      <c r="A79" t="s">
        <v>114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</row>
    <row r="80" spans="1:8" x14ac:dyDescent="0.2">
      <c r="A80" t="s">
        <v>115</v>
      </c>
      <c r="B80" s="28">
        <v>2136.5355260000001</v>
      </c>
      <c r="C80" s="28">
        <v>1906.7223819999999</v>
      </c>
      <c r="D80" s="28">
        <v>2087.7339820000002</v>
      </c>
      <c r="E80" s="28">
        <v>2108.1104620000001</v>
      </c>
      <c r="F80" s="28">
        <v>2174.6868909999998</v>
      </c>
      <c r="G80" s="28">
        <v>5496.606452</v>
      </c>
      <c r="H80" s="28">
        <v>7391.0740880000003</v>
      </c>
    </row>
    <row r="81" spans="1:8" x14ac:dyDescent="0.2">
      <c r="A81" t="s">
        <v>116</v>
      </c>
      <c r="B81" s="28">
        <v>4117.191167</v>
      </c>
      <c r="C81" s="28">
        <v>5540.2971170000001</v>
      </c>
      <c r="D81" s="28">
        <v>5745.0101450000002</v>
      </c>
      <c r="E81" s="28">
        <v>5771.6678910000001</v>
      </c>
      <c r="F81" s="28">
        <v>5835.9815490000001</v>
      </c>
      <c r="G81" s="28">
        <v>9702.6114550000002</v>
      </c>
      <c r="H81" s="28">
        <v>11697.445731</v>
      </c>
    </row>
    <row r="82" spans="1:8" x14ac:dyDescent="0.2">
      <c r="A82" t="s">
        <v>117</v>
      </c>
      <c r="B82" s="28">
        <v>286.01348369999999</v>
      </c>
      <c r="C82" s="28">
        <v>288.34420949999998</v>
      </c>
      <c r="D82" s="28">
        <v>273.33905429999999</v>
      </c>
      <c r="E82" s="28">
        <v>254.2152246</v>
      </c>
      <c r="F82" s="28">
        <v>216.45615669999998</v>
      </c>
      <c r="G82" s="28">
        <v>491.08036010000001</v>
      </c>
      <c r="H82" s="28">
        <v>625.87825570000007</v>
      </c>
    </row>
    <row r="83" spans="1:8" x14ac:dyDescent="0.2">
      <c r="A83" t="s">
        <v>118</v>
      </c>
      <c r="B83" s="28">
        <v>4403.2046499999997</v>
      </c>
      <c r="C83" s="28">
        <v>5828.6413259999999</v>
      </c>
      <c r="D83" s="28">
        <v>6018.3491999999997</v>
      </c>
      <c r="E83" s="28">
        <v>6025.8831149999996</v>
      </c>
      <c r="F83" s="28">
        <v>6052.4377059999997</v>
      </c>
      <c r="G83" s="28">
        <v>10193.691815</v>
      </c>
      <c r="H83" s="28">
        <v>12323.323987</v>
      </c>
    </row>
    <row r="84" spans="1:8" x14ac:dyDescent="0.2">
      <c r="A84" t="s">
        <v>119</v>
      </c>
      <c r="B84" s="28">
        <v>8230.7660300000007</v>
      </c>
      <c r="C84" s="28">
        <v>10252.108275000001</v>
      </c>
      <c r="D84" s="28">
        <v>9583.4850160000005</v>
      </c>
      <c r="E84" s="28">
        <v>9016.6977339999994</v>
      </c>
      <c r="F84" s="28">
        <v>8056.1025079999999</v>
      </c>
      <c r="G84" s="28">
        <v>13952.843217</v>
      </c>
      <c r="H84" s="28">
        <v>15799.458952999999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1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 x14ac:dyDescent="0.2">
      <c r="A3" t="s">
        <v>37</v>
      </c>
    </row>
    <row r="4" spans="1:11" x14ac:dyDescent="0.2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 x14ac:dyDescent="0.2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 x14ac:dyDescent="0.2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 x14ac:dyDescent="0.2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 x14ac:dyDescent="0.2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 x14ac:dyDescent="0.2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 x14ac:dyDescent="0.2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 x14ac:dyDescent="0.2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 x14ac:dyDescent="0.2">
      <c r="A21" t="s">
        <v>55</v>
      </c>
    </row>
    <row r="22" spans="1:11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 x14ac:dyDescent="0.2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 x14ac:dyDescent="0.2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 x14ac:dyDescent="0.2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 x14ac:dyDescent="0.2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 x14ac:dyDescent="0.2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 x14ac:dyDescent="0.2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 x14ac:dyDescent="0.2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 x14ac:dyDescent="0.2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 x14ac:dyDescent="0.2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 x14ac:dyDescent="0.2">
      <c r="A43" t="s">
        <v>77</v>
      </c>
    </row>
    <row r="44" spans="1:11" x14ac:dyDescent="0.2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 x14ac:dyDescent="0.2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 x14ac:dyDescent="0.2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 x14ac:dyDescent="0.2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 x14ac:dyDescent="0.2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 x14ac:dyDescent="0.2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 x14ac:dyDescent="0.2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 x14ac:dyDescent="0.2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 x14ac:dyDescent="0.2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 x14ac:dyDescent="0.2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 x14ac:dyDescent="0.2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 x14ac:dyDescent="0.2">
      <c r="A61" t="s">
        <v>95</v>
      </c>
    </row>
    <row r="62" spans="1:11" x14ac:dyDescent="0.2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 x14ac:dyDescent="0.2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 x14ac:dyDescent="0.2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 x14ac:dyDescent="0.2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 x14ac:dyDescent="0.2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 x14ac:dyDescent="0.2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 x14ac:dyDescent="0.2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 x14ac:dyDescent="0.2">
      <c r="A73" t="s">
        <v>107</v>
      </c>
    </row>
    <row r="74" spans="1:11" x14ac:dyDescent="0.2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 x14ac:dyDescent="0.2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 x14ac:dyDescent="0.2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 x14ac:dyDescent="0.2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 x14ac:dyDescent="0.2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 x14ac:dyDescent="0.2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 x14ac:dyDescent="0.2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 x14ac:dyDescent="0.2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 x14ac:dyDescent="0.2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4" sqref="B4"/>
    </sheetView>
  </sheetViews>
  <sheetFormatPr baseColWidth="10" defaultRowHeight="15" x14ac:dyDescent="0.2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 x14ac:dyDescent="0.2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 x14ac:dyDescent="0.2">
      <c r="A3" t="s">
        <v>126</v>
      </c>
    </row>
    <row r="4" spans="1:66" x14ac:dyDescent="0.2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 x14ac:dyDescent="0.2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 x14ac:dyDescent="0.2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 x14ac:dyDescent="0.2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 x14ac:dyDescent="0.2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 x14ac:dyDescent="0.2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 x14ac:dyDescent="0.2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 x14ac:dyDescent="0.2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 x14ac:dyDescent="0.2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 x14ac:dyDescent="0.2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 x14ac:dyDescent="0.2">
      <c r="A14" t="s">
        <v>137</v>
      </c>
    </row>
    <row r="15" spans="1:66" x14ac:dyDescent="0.2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 x14ac:dyDescent="0.2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 x14ac:dyDescent="0.2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 x14ac:dyDescent="0.2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 x14ac:dyDescent="0.2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 x14ac:dyDescent="0.2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 x14ac:dyDescent="0.2">
      <c r="A27" t="s">
        <v>150</v>
      </c>
    </row>
    <row r="28" spans="1:66" x14ac:dyDescent="0.2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 x14ac:dyDescent="0.2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 x14ac:dyDescent="0.2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 x14ac:dyDescent="0.2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 x14ac:dyDescent="0.2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 x14ac:dyDescent="0.2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 x14ac:dyDescent="0.2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 x14ac:dyDescent="0.2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 x14ac:dyDescent="0.2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 x14ac:dyDescent="0.2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 x14ac:dyDescent="0.2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 x14ac:dyDescent="0.2">
      <c r="A44" t="s">
        <v>167</v>
      </c>
    </row>
    <row r="45" spans="1:66" x14ac:dyDescent="0.2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 x14ac:dyDescent="0.2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 x14ac:dyDescent="0.2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 x14ac:dyDescent="0.2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 x14ac:dyDescent="0.2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 x14ac:dyDescent="0.2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 x14ac:dyDescent="0.2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 x14ac:dyDescent="0.2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 x14ac:dyDescent="0.2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 x14ac:dyDescent="0.2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 x14ac:dyDescent="0.2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 x14ac:dyDescent="0.2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利润表raw</vt:lpstr>
      <vt:lpstr>工作表4</vt:lpstr>
      <vt:lpstr>利润表（季度）</vt:lpstr>
      <vt:lpstr>利润表（年）</vt:lpstr>
      <vt:lpstr>利润表v2</vt:lpstr>
      <vt:lpstr>资产负债raw</vt:lpstr>
      <vt:lpstr>资产负债v2</vt:lpstr>
      <vt:lpstr>资产负债（年）</vt:lpstr>
      <vt:lpstr>现金流量raw</vt:lpstr>
      <vt:lpstr>现金流量（年）</vt:lpstr>
      <vt:lpstr>现金流量v2</vt:lpstr>
      <vt:lpstr>CAPEX</vt:lpstr>
      <vt:lpstr>运营资本追加</vt:lpstr>
      <vt:lpstr>DCF按年估值</vt:lpstr>
      <vt:lpstr>NCC</vt:lpstr>
      <vt:lpstr>FCFF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2018-05-24T21:43:24Z</dcterms:modified>
</cp:coreProperties>
</file>