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aximmillen/git/pensolve.github.io/public/example-files/"/>
    </mc:Choice>
  </mc:AlternateContent>
  <bookViews>
    <workbookView xWindow="0" yWindow="460" windowWidth="21020" windowHeight="12420"/>
  </bookViews>
  <sheets>
    <sheet name="Bending Capacity Calculation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43" i="1"/>
  <c r="C44" i="1"/>
  <c r="C33" i="1"/>
  <c r="C39" i="1"/>
  <c r="C20" i="1"/>
  <c r="C27" i="1"/>
  <c r="C26" i="1"/>
  <c r="C30" i="1"/>
  <c r="C31" i="1"/>
  <c r="C29" i="1"/>
  <c r="C34" i="1"/>
  <c r="C35" i="1"/>
  <c r="C45" i="1"/>
  <c r="C46" i="1"/>
  <c r="C47" i="1"/>
  <c r="C36" i="1"/>
</calcChain>
</file>

<file path=xl/sharedStrings.xml><?xml version="1.0" encoding="utf-8"?>
<sst xmlns="http://schemas.openxmlformats.org/spreadsheetml/2006/main" count="109" uniqueCount="93">
  <si>
    <t>b_f</t>
    <phoneticPr fontId="2" type="noConversion"/>
  </si>
  <si>
    <t>t_f</t>
    <phoneticPr fontId="2" type="noConversion"/>
  </si>
  <si>
    <t>d</t>
    <phoneticPr fontId="2" type="noConversion"/>
  </si>
  <si>
    <t>t_w</t>
    <phoneticPr fontId="2" type="noConversion"/>
  </si>
  <si>
    <t>E</t>
    <phoneticPr fontId="2" type="noConversion"/>
  </si>
  <si>
    <t>I_y</t>
    <phoneticPr fontId="2" type="noConversion"/>
  </si>
  <si>
    <t>G</t>
    <phoneticPr fontId="2" type="noConversion"/>
  </si>
  <si>
    <t>J</t>
    <phoneticPr fontId="2" type="noConversion"/>
  </si>
  <si>
    <t>I_w</t>
    <phoneticPr fontId="2" type="noConversion"/>
  </si>
  <si>
    <t>f_yf</t>
    <phoneticPr fontId="2" type="noConversion"/>
  </si>
  <si>
    <t>mm</t>
    <phoneticPr fontId="2" type="noConversion"/>
  </si>
  <si>
    <t>mm^3</t>
    <phoneticPr fontId="2" type="noConversion"/>
  </si>
  <si>
    <t>mm^4</t>
    <phoneticPr fontId="2" type="noConversion"/>
  </si>
  <si>
    <t>GPa</t>
    <phoneticPr fontId="2" type="noConversion"/>
  </si>
  <si>
    <t>mm^6</t>
    <phoneticPr fontId="2" type="noConversion"/>
  </si>
  <si>
    <t>MPa</t>
    <phoneticPr fontId="2" type="noConversion"/>
  </si>
  <si>
    <r>
      <rPr>
        <sz val="11"/>
        <color theme="1"/>
        <rFont val="Calibri"/>
        <family val="2"/>
      </rPr>
      <t>λ</t>
    </r>
    <r>
      <rPr>
        <sz val="11"/>
        <color theme="1"/>
        <rFont val="新細明體"/>
        <family val="2"/>
        <charset val="136"/>
      </rPr>
      <t xml:space="preserve">_ef </t>
    </r>
    <phoneticPr fontId="2" type="noConversion"/>
  </si>
  <si>
    <t>λ_ew</t>
    <phoneticPr fontId="2" type="noConversion"/>
  </si>
  <si>
    <t>λ_efy</t>
    <phoneticPr fontId="2" type="noConversion"/>
  </si>
  <si>
    <r>
      <rPr>
        <sz val="11"/>
        <color theme="1"/>
        <rFont val="Calibri"/>
        <family val="2"/>
      </rPr>
      <t>λ</t>
    </r>
    <r>
      <rPr>
        <sz val="11"/>
        <color theme="1"/>
        <rFont val="新細明體"/>
        <family val="2"/>
        <charset val="136"/>
      </rPr>
      <t>_sy</t>
    </r>
    <phoneticPr fontId="2" type="noConversion"/>
  </si>
  <si>
    <r>
      <rPr>
        <sz val="11"/>
        <color theme="1"/>
        <rFont val="Calibri"/>
        <family val="2"/>
      </rPr>
      <t>λ</t>
    </r>
    <r>
      <rPr>
        <sz val="11"/>
        <color theme="1"/>
        <rFont val="新細明體"/>
        <family val="2"/>
        <charset val="136"/>
      </rPr>
      <t>_s</t>
    </r>
    <phoneticPr fontId="2" type="noConversion"/>
  </si>
  <si>
    <t>λ_sp</t>
    <phoneticPr fontId="2" type="noConversion"/>
  </si>
  <si>
    <t>kNm</t>
    <phoneticPr fontId="2" type="noConversion"/>
  </si>
  <si>
    <t>Ø</t>
    <phoneticPr fontId="2" type="noConversion"/>
  </si>
  <si>
    <r>
      <rPr>
        <sz val="11"/>
        <color theme="1"/>
        <rFont val="Calibri"/>
        <family val="2"/>
      </rPr>
      <t>α</t>
    </r>
    <r>
      <rPr>
        <sz val="11"/>
        <color theme="1"/>
        <rFont val="新細明體"/>
        <family val="2"/>
        <charset val="136"/>
      </rPr>
      <t>_m</t>
    </r>
    <phoneticPr fontId="2" type="noConversion"/>
  </si>
  <si>
    <t>M_o</t>
    <phoneticPr fontId="2" type="noConversion"/>
  </si>
  <si>
    <t>α_s</t>
    <phoneticPr fontId="2" type="noConversion"/>
  </si>
  <si>
    <t>mm^3</t>
    <phoneticPr fontId="2" type="noConversion"/>
  </si>
  <si>
    <t>M_b</t>
    <phoneticPr fontId="2" type="noConversion"/>
  </si>
  <si>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charset val="136"/>
        <scheme val="minor"/>
      </rPr>
      <t>M_b</t>
    </r>
    <phoneticPr fontId="2" type="noConversion"/>
  </si>
  <si>
    <t>Width of flange</t>
    <phoneticPr fontId="2" type="noConversion"/>
  </si>
  <si>
    <t>Thickness of flange</t>
    <phoneticPr fontId="2" type="noConversion"/>
  </si>
  <si>
    <t>Depth of section</t>
    <phoneticPr fontId="2" type="noConversion"/>
  </si>
  <si>
    <t>Thickness of web</t>
    <phoneticPr fontId="2" type="noConversion"/>
  </si>
  <si>
    <t>Young's Modulus of section</t>
    <phoneticPr fontId="2" type="noConversion"/>
  </si>
  <si>
    <t>Shear modulus of section</t>
    <phoneticPr fontId="2" type="noConversion"/>
  </si>
  <si>
    <t>Inputs</t>
    <phoneticPr fontId="2" type="noConversion"/>
  </si>
  <si>
    <t>M_s</t>
    <phoneticPr fontId="2" type="noConversion"/>
  </si>
  <si>
    <r>
      <rPr>
        <sz val="11"/>
        <color theme="1"/>
        <rFont val="Calibri"/>
        <family val="2"/>
      </rPr>
      <t>Ø</t>
    </r>
    <r>
      <rPr>
        <sz val="9.9"/>
        <color theme="1"/>
        <rFont val="新細明體"/>
        <family val="1"/>
        <charset val="136"/>
      </rPr>
      <t>M_s</t>
    </r>
    <phoneticPr fontId="2" type="noConversion"/>
  </si>
  <si>
    <t>k_t</t>
    <phoneticPr fontId="2" type="noConversion"/>
  </si>
  <si>
    <t>k_l</t>
    <phoneticPr fontId="2" type="noConversion"/>
  </si>
  <si>
    <t>k_r</t>
    <phoneticPr fontId="2" type="noConversion"/>
  </si>
  <si>
    <t>L</t>
    <phoneticPr fontId="2" type="noConversion"/>
  </si>
  <si>
    <t>m</t>
    <phoneticPr fontId="2" type="noConversion"/>
  </si>
  <si>
    <t>Section length</t>
    <phoneticPr fontId="2" type="noConversion"/>
  </si>
  <si>
    <t>L_e</t>
    <phoneticPr fontId="2" type="noConversion"/>
  </si>
  <si>
    <t>S_x</t>
  </si>
  <si>
    <t>Z_x</t>
  </si>
  <si>
    <t>Moment of inertia (y-y)</t>
  </si>
  <si>
    <t>Torsional constant</t>
  </si>
  <si>
    <t>Warping constabt</t>
  </si>
  <si>
    <t>Yield Stress (flange)</t>
  </si>
  <si>
    <t>Strength reduction factor</t>
  </si>
  <si>
    <t>Flange slenderness</t>
  </si>
  <si>
    <t>Web slenderness</t>
  </si>
  <si>
    <t>Elastic section modulus</t>
  </si>
  <si>
    <t>Plastic section modulus</t>
  </si>
  <si>
    <t>Fully restrained section calculations</t>
  </si>
  <si>
    <t>λ_ewy</t>
  </si>
  <si>
    <t>Section slenderness limits</t>
  </si>
  <si>
    <t>Compact section plastic modulus</t>
  </si>
  <si>
    <t>Effective section plastic modulus</t>
  </si>
  <si>
    <t>kNm</t>
  </si>
  <si>
    <t>Z_c</t>
  </si>
  <si>
    <t>Sectional flexural strength</t>
  </si>
  <si>
    <t>Beam flexural strength</t>
  </si>
  <si>
    <t>Fully braced at ends calculations</t>
  </si>
  <si>
    <t xml:space="preserve">λ_efp </t>
  </si>
  <si>
    <t>λ_ewp</t>
  </si>
  <si>
    <t>Flange yield slenderness</t>
  </si>
  <si>
    <t>Flange plastic slenderness</t>
  </si>
  <si>
    <t>Web plastic slenderness</t>
  </si>
  <si>
    <t>Web yield slenderness</t>
  </si>
  <si>
    <t xml:space="preserve">(As the beam is fully restrained, Mb=Ms) </t>
  </si>
  <si>
    <t>(since λs=10.15&gt;λsp=9)</t>
  </si>
  <si>
    <t>ref: Table 5.2</t>
  </si>
  <si>
    <t>Moment modification factor</t>
  </si>
  <si>
    <t>ref: Eq. 5.6.1.1(2)</t>
  </si>
  <si>
    <t>Effective length factors</t>
  </si>
  <si>
    <t>ref: Table 5.6.3</t>
  </si>
  <si>
    <t>Effective section length</t>
  </si>
  <si>
    <t>Reference buckling moment</t>
  </si>
  <si>
    <t>ref: Eq. 5.6.1.1(4)</t>
  </si>
  <si>
    <t>Slenderness reduction factor</t>
  </si>
  <si>
    <t>ref: Eq. 5.6.1.1(3)</t>
  </si>
  <si>
    <t>Member flexural capacity</t>
  </si>
  <si>
    <r>
      <rPr>
        <sz val="11"/>
        <color theme="1"/>
        <rFont val="Calibri"/>
        <family val="2"/>
      </rPr>
      <t>λ</t>
    </r>
    <r>
      <rPr>
        <sz val="11"/>
        <color theme="1"/>
        <rFont val="新細明體"/>
        <family val="2"/>
        <charset val="136"/>
      </rPr>
      <t>_ef /λ_efy</t>
    </r>
  </si>
  <si>
    <t>λ_ew /λ_ewy</t>
  </si>
  <si>
    <t>ref: Sec. 5.2.2</t>
  </si>
  <si>
    <t>check governing slenderness</t>
  </si>
  <si>
    <t>(flange is more critical)</t>
  </si>
  <si>
    <t>Reduced member flex. capacity</t>
  </si>
  <si>
    <t>Z_e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</si>
</sst>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7" x14ac:knownFonts="1">
    <font>
      <sz val="11"/>
      <color theme="1"/>
      <name val="Calibri"/>
      <family val="2"/>
      <charset val="136"/>
      <scheme val="minor"/>
    </font>
    <font>
      <sz val="11"/>
      <color theme="1"/>
      <name val="新細明體"/>
      <family val="2"/>
      <charset val="136"/>
    </font>
    <font>
      <sz val="9"/>
      <name val="Calibri"/>
      <family val="2"/>
      <charset val="136"/>
      <scheme val="minor"/>
    </font>
    <font>
      <sz val="11"/>
      <color theme="1"/>
      <name val="Calibri"/>
      <family val="2"/>
    </font>
    <font>
      <sz val="9.9"/>
      <color theme="1"/>
      <name val="新細明體"/>
      <family val="1"/>
      <charset val="136"/>
    </font>
    <font>
      <b/>
      <sz val="11"/>
      <color theme="1"/>
      <name val="Calibri"/>
      <family val="1"/>
      <charset val="136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64" fontId="0" fillId="0" borderId="0" xfId="0" applyNumberFormat="1">
      <alignment vertical="center"/>
    </xf>
    <xf numFmtId="0" fontId="6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app.pensolve.com/?ref=steel_beam_ss" TargetMode="Externa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431800</xdr:colOff>
      <xdr:row>32</xdr:row>
      <xdr:rowOff>114300</xdr:rowOff>
    </xdr:from>
    <xdr:ext cx="65" cy="172227"/>
    <xdr:sp macro="" textlink="">
      <xdr:nvSpPr>
        <xdr:cNvPr id="2" name="TextBox 1"/>
        <xdr:cNvSpPr txBox="1"/>
      </xdr:nvSpPr>
      <xdr:spPr>
        <a:xfrm>
          <a:off x="7893050" y="7353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 editAs="oneCell">
    <xdr:from>
      <xdr:col>4</xdr:col>
      <xdr:colOff>56444</xdr:colOff>
      <xdr:row>0</xdr:row>
      <xdr:rowOff>70557</xdr:rowOff>
    </xdr:from>
    <xdr:to>
      <xdr:col>6</xdr:col>
      <xdr:colOff>374952</xdr:colOff>
      <xdr:row>3</xdr:row>
      <xdr:rowOff>94586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2666" y="70557"/>
          <a:ext cx="1927175" cy="616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7"/>
  <sheetViews>
    <sheetView tabSelected="1" zoomScale="90" zoomScaleNormal="90" zoomScalePageLayoutView="90" workbookViewId="0">
      <selection activeCell="E9" sqref="E9"/>
    </sheetView>
  </sheetViews>
  <sheetFormatPr baseColWidth="10" defaultColWidth="8.83203125" defaultRowHeight="15" x14ac:dyDescent="0.2"/>
  <cols>
    <col min="1" max="1" width="31.6640625" customWidth="1"/>
    <col min="2" max="2" width="13" customWidth="1"/>
    <col min="3" max="3" width="11.83203125" bestFit="1" customWidth="1"/>
    <col min="4" max="4" width="17.1640625" bestFit="1" customWidth="1"/>
    <col min="5" max="5" width="12.1640625" bestFit="1" customWidth="1"/>
  </cols>
  <sheetData>
    <row r="2" spans="1:5" x14ac:dyDescent="0.2">
      <c r="A2" s="4" t="s">
        <v>36</v>
      </c>
    </row>
    <row r="3" spans="1:5" x14ac:dyDescent="0.2">
      <c r="A3" t="s">
        <v>44</v>
      </c>
      <c r="B3" t="s">
        <v>42</v>
      </c>
      <c r="C3">
        <v>3</v>
      </c>
      <c r="D3" t="s">
        <v>43</v>
      </c>
    </row>
    <row r="4" spans="1:5" x14ac:dyDescent="0.2">
      <c r="A4" t="s">
        <v>30</v>
      </c>
      <c r="B4" t="s">
        <v>0</v>
      </c>
      <c r="C4">
        <v>149</v>
      </c>
      <c r="D4" t="s">
        <v>10</v>
      </c>
    </row>
    <row r="5" spans="1:5" x14ac:dyDescent="0.2">
      <c r="A5" t="s">
        <v>31</v>
      </c>
      <c r="B5" t="s">
        <v>1</v>
      </c>
      <c r="C5">
        <v>8</v>
      </c>
      <c r="D5" t="s">
        <v>10</v>
      </c>
    </row>
    <row r="6" spans="1:5" x14ac:dyDescent="0.2">
      <c r="A6" t="s">
        <v>32</v>
      </c>
      <c r="B6" t="s">
        <v>2</v>
      </c>
      <c r="C6">
        <v>298</v>
      </c>
      <c r="D6" t="s">
        <v>10</v>
      </c>
    </row>
    <row r="7" spans="1:5" x14ac:dyDescent="0.2">
      <c r="A7" t="s">
        <v>33</v>
      </c>
      <c r="B7" t="s">
        <v>3</v>
      </c>
      <c r="C7">
        <v>5.5</v>
      </c>
      <c r="D7" t="s">
        <v>10</v>
      </c>
    </row>
    <row r="8" spans="1:5" x14ac:dyDescent="0.2">
      <c r="A8" t="s">
        <v>56</v>
      </c>
      <c r="B8" t="s">
        <v>46</v>
      </c>
      <c r="C8" s="2">
        <v>475000</v>
      </c>
      <c r="D8" t="s">
        <v>11</v>
      </c>
    </row>
    <row r="9" spans="1:5" x14ac:dyDescent="0.2">
      <c r="A9" t="s">
        <v>55</v>
      </c>
      <c r="B9" t="s">
        <v>47</v>
      </c>
      <c r="C9" s="2">
        <v>424000</v>
      </c>
      <c r="D9" t="s">
        <v>11</v>
      </c>
    </row>
    <row r="10" spans="1:5" x14ac:dyDescent="0.2">
      <c r="A10" t="s">
        <v>34</v>
      </c>
      <c r="B10" t="s">
        <v>4</v>
      </c>
      <c r="C10">
        <v>200</v>
      </c>
      <c r="D10" t="s">
        <v>13</v>
      </c>
    </row>
    <row r="11" spans="1:5" x14ac:dyDescent="0.2">
      <c r="A11" t="s">
        <v>48</v>
      </c>
      <c r="B11" t="s">
        <v>5</v>
      </c>
      <c r="C11">
        <v>4.42</v>
      </c>
      <c r="D11" t="s">
        <v>12</v>
      </c>
    </row>
    <row r="12" spans="1:5" x14ac:dyDescent="0.2">
      <c r="A12" t="s">
        <v>35</v>
      </c>
      <c r="B12" t="s">
        <v>6</v>
      </c>
      <c r="C12">
        <v>80</v>
      </c>
      <c r="D12" t="s">
        <v>13</v>
      </c>
      <c r="E12" s="2"/>
    </row>
    <row r="13" spans="1:5" x14ac:dyDescent="0.2">
      <c r="A13" t="s">
        <v>49</v>
      </c>
      <c r="B13" t="s">
        <v>7</v>
      </c>
      <c r="C13" s="2">
        <v>86500</v>
      </c>
      <c r="D13" t="s">
        <v>12</v>
      </c>
    </row>
    <row r="14" spans="1:5" x14ac:dyDescent="0.2">
      <c r="A14" t="s">
        <v>50</v>
      </c>
      <c r="B14" t="s">
        <v>8</v>
      </c>
      <c r="C14" s="2">
        <v>92900000000</v>
      </c>
      <c r="D14" t="s">
        <v>14</v>
      </c>
    </row>
    <row r="15" spans="1:5" x14ac:dyDescent="0.2">
      <c r="A15" t="s">
        <v>51</v>
      </c>
      <c r="B15" t="s">
        <v>9</v>
      </c>
      <c r="C15">
        <v>320</v>
      </c>
      <c r="D15" t="s">
        <v>15</v>
      </c>
    </row>
    <row r="16" spans="1:5" x14ac:dyDescent="0.2">
      <c r="A16" t="s">
        <v>52</v>
      </c>
      <c r="B16" s="3" t="s">
        <v>23</v>
      </c>
      <c r="C16">
        <v>0.9</v>
      </c>
    </row>
    <row r="17" spans="1:5" x14ac:dyDescent="0.2">
      <c r="B17" s="3"/>
    </row>
    <row r="18" spans="1:5" x14ac:dyDescent="0.2">
      <c r="A18" s="4" t="s">
        <v>57</v>
      </c>
    </row>
    <row r="19" spans="1:5" x14ac:dyDescent="0.2">
      <c r="A19" t="s">
        <v>53</v>
      </c>
      <c r="B19" s="1" t="s">
        <v>16</v>
      </c>
      <c r="C19">
        <f>(C4-C7)/(2*C5)*SQRT(C15/250)</f>
        <v>10.146982310026956</v>
      </c>
      <c r="E19" t="s">
        <v>88</v>
      </c>
    </row>
    <row r="20" spans="1:5" x14ac:dyDescent="0.2">
      <c r="A20" t="s">
        <v>54</v>
      </c>
      <c r="B20" t="s">
        <v>17</v>
      </c>
      <c r="C20">
        <f>(C6-2*C5)/(C7)*SQRT(C15/250)</f>
        <v>58.008469031158228</v>
      </c>
      <c r="E20" t="s">
        <v>88</v>
      </c>
    </row>
    <row r="21" spans="1:5" x14ac:dyDescent="0.2">
      <c r="A21" t="s">
        <v>69</v>
      </c>
      <c r="B21" t="s">
        <v>18</v>
      </c>
      <c r="C21">
        <v>16</v>
      </c>
      <c r="E21" t="s">
        <v>75</v>
      </c>
    </row>
    <row r="22" spans="1:5" x14ac:dyDescent="0.2">
      <c r="A22" t="s">
        <v>70</v>
      </c>
      <c r="B22" t="s">
        <v>67</v>
      </c>
      <c r="C22">
        <v>9</v>
      </c>
      <c r="E22" t="s">
        <v>75</v>
      </c>
    </row>
    <row r="23" spans="1:5" x14ac:dyDescent="0.2">
      <c r="A23" t="s">
        <v>72</v>
      </c>
      <c r="B23" t="s">
        <v>58</v>
      </c>
      <c r="C23">
        <v>130</v>
      </c>
      <c r="E23" t="s">
        <v>75</v>
      </c>
    </row>
    <row r="24" spans="1:5" x14ac:dyDescent="0.2">
      <c r="A24" t="s">
        <v>71</v>
      </c>
      <c r="B24" t="s">
        <v>68</v>
      </c>
      <c r="C24">
        <v>82</v>
      </c>
      <c r="E24" t="s">
        <v>75</v>
      </c>
    </row>
    <row r="26" spans="1:5" x14ac:dyDescent="0.2">
      <c r="A26" t="s">
        <v>89</v>
      </c>
      <c r="B26" s="1" t="s">
        <v>86</v>
      </c>
      <c r="C26">
        <f>C19/C21</f>
        <v>0.63418639437668478</v>
      </c>
      <c r="E26" t="s">
        <v>90</v>
      </c>
    </row>
    <row r="27" spans="1:5" x14ac:dyDescent="0.2">
      <c r="B27" t="s">
        <v>87</v>
      </c>
      <c r="C27">
        <f>C20/C23</f>
        <v>0.44621899254737096</v>
      </c>
    </row>
    <row r="29" spans="1:5" x14ac:dyDescent="0.2">
      <c r="A29" t="s">
        <v>59</v>
      </c>
      <c r="B29" s="1" t="s">
        <v>19</v>
      </c>
      <c r="C29">
        <f>IF(C26&gt;C27,C21,C23)</f>
        <v>16</v>
      </c>
      <c r="D29" s="1"/>
    </row>
    <row r="30" spans="1:5" x14ac:dyDescent="0.2">
      <c r="B30" s="1" t="s">
        <v>20</v>
      </c>
      <c r="C30">
        <f>IF(C26&gt;C27,C19,C24)</f>
        <v>10.146982310026956</v>
      </c>
      <c r="D30" s="1"/>
    </row>
    <row r="31" spans="1:5" x14ac:dyDescent="0.2">
      <c r="B31" t="s">
        <v>21</v>
      </c>
      <c r="C31">
        <f>IF(C26&gt;C27,C22,C24)</f>
        <v>9</v>
      </c>
      <c r="D31" s="1"/>
    </row>
    <row r="32" spans="1:5" x14ac:dyDescent="0.2">
      <c r="D32" s="1"/>
    </row>
    <row r="33" spans="1:5" x14ac:dyDescent="0.2">
      <c r="A33" t="s">
        <v>60</v>
      </c>
      <c r="B33" t="s">
        <v>63</v>
      </c>
      <c r="C33">
        <f>MIN(1.5*C9,C8)</f>
        <v>475000</v>
      </c>
    </row>
    <row r="34" spans="1:5" x14ac:dyDescent="0.2">
      <c r="A34" t="s">
        <v>61</v>
      </c>
      <c r="B34" t="s">
        <v>92</v>
      </c>
      <c r="C34" s="2">
        <f>C9+(C29-C30)*(C33-C9)/(C29-C31)</f>
        <v>466643.41459837503</v>
      </c>
      <c r="D34" t="s">
        <v>27</v>
      </c>
      <c r="E34" t="s">
        <v>74</v>
      </c>
    </row>
    <row r="35" spans="1:5" x14ac:dyDescent="0.2">
      <c r="A35" t="s">
        <v>64</v>
      </c>
      <c r="B35" t="s">
        <v>37</v>
      </c>
      <c r="C35" s="5">
        <f>C34*C15/1000000</f>
        <v>149.32589267148001</v>
      </c>
      <c r="D35" t="s">
        <v>62</v>
      </c>
    </row>
    <row r="36" spans="1:5" x14ac:dyDescent="0.2">
      <c r="A36" t="s">
        <v>65</v>
      </c>
      <c r="B36" s="1" t="s">
        <v>38</v>
      </c>
      <c r="C36" s="2">
        <f>C16*C35</f>
        <v>134.39330340433202</v>
      </c>
      <c r="D36" t="s">
        <v>22</v>
      </c>
      <c r="E36" t="s">
        <v>73</v>
      </c>
    </row>
    <row r="37" spans="1:5" x14ac:dyDescent="0.2">
      <c r="B37" s="1"/>
    </row>
    <row r="38" spans="1:5" x14ac:dyDescent="0.2">
      <c r="A38" s="6" t="s">
        <v>66</v>
      </c>
      <c r="B38" s="4"/>
    </row>
    <row r="39" spans="1:5" x14ac:dyDescent="0.2">
      <c r="A39" t="s">
        <v>76</v>
      </c>
      <c r="B39" s="1" t="s">
        <v>24</v>
      </c>
      <c r="C39">
        <f>(1.7/(SQRT(1^2+1^2+1^2)))</f>
        <v>0.98149545762236379</v>
      </c>
      <c r="E39" t="s">
        <v>77</v>
      </c>
    </row>
    <row r="40" spans="1:5" x14ac:dyDescent="0.2">
      <c r="A40" t="s">
        <v>78</v>
      </c>
      <c r="B40" t="s">
        <v>39</v>
      </c>
      <c r="C40">
        <v>1</v>
      </c>
      <c r="E40" t="s">
        <v>79</v>
      </c>
    </row>
    <row r="41" spans="1:5" x14ac:dyDescent="0.2">
      <c r="B41" t="s">
        <v>40</v>
      </c>
      <c r="C41">
        <v>1</v>
      </c>
      <c r="E41" t="s">
        <v>79</v>
      </c>
    </row>
    <row r="42" spans="1:5" x14ac:dyDescent="0.2">
      <c r="B42" t="s">
        <v>41</v>
      </c>
      <c r="C42">
        <v>1</v>
      </c>
      <c r="E42" t="s">
        <v>79</v>
      </c>
    </row>
    <row r="43" spans="1:5" x14ac:dyDescent="0.2">
      <c r="A43" t="s">
        <v>80</v>
      </c>
      <c r="B43" t="s">
        <v>45</v>
      </c>
      <c r="C43">
        <f>C40*C41*C42*C3</f>
        <v>3</v>
      </c>
      <c r="D43" t="s">
        <v>43</v>
      </c>
    </row>
    <row r="44" spans="1:5" x14ac:dyDescent="0.2">
      <c r="A44" t="s">
        <v>81</v>
      </c>
      <c r="B44" t="s">
        <v>25</v>
      </c>
      <c r="C44" s="2">
        <f>SQRT(((PI())^2*C10*10^3*C11/(C43^2))*((C12*C13/1000+PI()^2*C10*C14/1000000000/C43^2)))/1000</f>
        <v>162.66656224132439</v>
      </c>
      <c r="D44" t="s">
        <v>62</v>
      </c>
      <c r="E44" t="s">
        <v>82</v>
      </c>
    </row>
    <row r="45" spans="1:5" x14ac:dyDescent="0.2">
      <c r="A45" t="s">
        <v>83</v>
      </c>
      <c r="B45" t="s">
        <v>26</v>
      </c>
      <c r="C45" s="2">
        <f>0.6*(SQRT((C35/C44)^2+3)-C35/C44)</f>
        <v>0.62537597312749704</v>
      </c>
      <c r="E45" t="s">
        <v>84</v>
      </c>
    </row>
    <row r="46" spans="1:5" x14ac:dyDescent="0.2">
      <c r="A46" t="s">
        <v>85</v>
      </c>
      <c r="B46" t="s">
        <v>28</v>
      </c>
      <c r="C46">
        <f>MIN(C45*C39*C35,C35)</f>
        <v>91.656781982729001</v>
      </c>
      <c r="D46" t="s">
        <v>62</v>
      </c>
    </row>
    <row r="47" spans="1:5" x14ac:dyDescent="0.2">
      <c r="A47" t="s">
        <v>91</v>
      </c>
      <c r="B47" t="s">
        <v>29</v>
      </c>
      <c r="C47">
        <f>0.9*C46</f>
        <v>82.491103784456101</v>
      </c>
      <c r="D47" t="s">
        <v>62</v>
      </c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Bending Capacity 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Microsoft Office User</cp:lastModifiedBy>
  <dcterms:created xsi:type="dcterms:W3CDTF">2016-07-18T03:48:05Z</dcterms:created>
  <dcterms:modified xsi:type="dcterms:W3CDTF">2016-08-01T06:20:42Z</dcterms:modified>
</cp:coreProperties>
</file>