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vss\Edwetl\Edwetl\bin\Release\model\"/>
    </mc:Choice>
  </mc:AlternateContent>
  <bookViews>
    <workbookView xWindow="15675" yWindow="30" windowWidth="14790" windowHeight="7800" tabRatio="655" activeTab="6"/>
  </bookViews>
  <sheets>
    <sheet name="配置表" sheetId="75" r:id="rId1"/>
    <sheet name="配置说明" sheetId="63" r:id="rId2"/>
    <sheet name="表清单" sheetId="64" r:id="rId3"/>
    <sheet name="程序清单" sheetId="9" r:id="rId4"/>
    <sheet name="ETL调度" sheetId="58" r:id="rId5"/>
    <sheet name="元数据" sheetId="68" r:id="rId6"/>
    <sheet name="表级映射定义表初始化" sheetId="77" r:id="rId7"/>
    <sheet name="字段级映射定义表初始化" sheetId="1" r:id="rId8"/>
    <sheet name="数据库对照关系" sheetId="65" r:id="rId9"/>
  </sheets>
  <externalReferences>
    <externalReference r:id="rId10"/>
  </externalReferences>
  <definedNames>
    <definedName name="_xlnm._FilterDatabase" localSheetId="4" hidden="1">ETL调度!$A$1:$K$7</definedName>
    <definedName name="_xlnm._FilterDatabase" localSheetId="6" hidden="1">表级映射定义表初始化!$A$2:$Y$4</definedName>
    <definedName name="_xlnm._FilterDatabase" localSheetId="2" hidden="1">表清单!$A$1:$L$3</definedName>
    <definedName name="_xlnm._FilterDatabase" localSheetId="3" hidden="1">程序清单!$A$1:$M$12</definedName>
    <definedName name="_xlnm._FilterDatabase" localSheetId="5" hidden="1">元数据!$A$1:$S$67</definedName>
  </definedNames>
  <calcPr calcId="152511"/>
</workbook>
</file>

<file path=xl/calcChain.xml><?xml version="1.0" encoding="utf-8"?>
<calcChain xmlns="http://schemas.openxmlformats.org/spreadsheetml/2006/main">
  <c r="X4" i="77" l="1"/>
  <c r="X5" i="77"/>
  <c r="X6" i="77"/>
  <c r="V4" i="77"/>
  <c r="V5" i="77"/>
  <c r="V6" i="77"/>
  <c r="X3" i="77"/>
  <c r="W3" i="77"/>
  <c r="V3" i="77"/>
  <c r="H18" i="9" l="1"/>
  <c r="E18" i="9" s="1"/>
  <c r="H17" i="9"/>
  <c r="E17" i="9"/>
  <c r="H16" i="9"/>
  <c r="E16" i="9" s="1"/>
  <c r="H9" i="9"/>
  <c r="E9" i="9" s="1"/>
  <c r="F3" i="58"/>
  <c r="C3" i="58" s="1"/>
  <c r="F4" i="58"/>
  <c r="F5" i="58"/>
  <c r="C5" i="58" s="1"/>
  <c r="F6" i="58"/>
  <c r="F7" i="58"/>
  <c r="C7" i="58" s="1"/>
  <c r="F2" i="58"/>
  <c r="E4" i="77"/>
  <c r="E3" i="77"/>
  <c r="H8" i="9"/>
  <c r="E8" i="9" s="1"/>
  <c r="H7" i="9"/>
  <c r="E7" i="9"/>
  <c r="N4" i="77"/>
  <c r="N3" i="77"/>
  <c r="H15" i="9"/>
  <c r="E15" i="9"/>
  <c r="C4" i="58"/>
  <c r="C6" i="58"/>
  <c r="C2" i="58"/>
  <c r="K3" i="77"/>
  <c r="K4" i="77"/>
  <c r="H14" i="9"/>
  <c r="E14" i="9" s="1"/>
  <c r="H13" i="9"/>
  <c r="E13" i="9"/>
  <c r="B1" i="75"/>
  <c r="G5" i="64"/>
  <c r="C5" i="64" s="1"/>
  <c r="G4" i="64"/>
  <c r="C4" i="64" s="1"/>
  <c r="G3" i="64"/>
  <c r="C3" i="64" s="1"/>
  <c r="G2" i="64"/>
  <c r="C2" i="64" s="1"/>
  <c r="R3" i="68"/>
  <c r="R4" i="68"/>
  <c r="R5" i="68"/>
  <c r="R6" i="68"/>
  <c r="R7" i="68"/>
  <c r="R8" i="68"/>
  <c r="R9" i="68"/>
  <c r="R10" i="68"/>
  <c r="R11" i="68"/>
  <c r="R12" i="68"/>
  <c r="R13" i="68"/>
  <c r="R14" i="68"/>
  <c r="R15" i="68"/>
  <c r="R16" i="68"/>
  <c r="R17" i="68"/>
  <c r="R20" i="68"/>
  <c r="R21" i="68"/>
  <c r="R22" i="68"/>
  <c r="R23" i="68"/>
  <c r="R24" i="68"/>
  <c r="R25" i="68"/>
  <c r="R26" i="68"/>
  <c r="R27" i="68"/>
  <c r="R28" i="68"/>
  <c r="R29" i="68"/>
  <c r="R30" i="68"/>
  <c r="R31" i="68"/>
  <c r="R32" i="68"/>
  <c r="R33" i="68"/>
  <c r="R34" i="68"/>
  <c r="R35" i="68"/>
  <c r="R36" i="68"/>
  <c r="R37" i="68"/>
  <c r="R38" i="68"/>
  <c r="R39" i="68"/>
  <c r="R42" i="68"/>
  <c r="R43" i="68"/>
  <c r="R44" i="68"/>
  <c r="R45" i="68"/>
  <c r="R46" i="68"/>
  <c r="R47" i="68"/>
  <c r="R48" i="68"/>
  <c r="R49" i="68"/>
  <c r="R50" i="68"/>
  <c r="R51" i="68"/>
  <c r="R52" i="68"/>
  <c r="R53" i="68"/>
  <c r="R54" i="68"/>
  <c r="R58" i="68"/>
  <c r="R59" i="68"/>
  <c r="R60" i="68"/>
  <c r="R61" i="68"/>
  <c r="R62" i="68"/>
  <c r="R63" i="68"/>
  <c r="R64" i="68"/>
  <c r="R65" i="68"/>
  <c r="R66" i="68"/>
  <c r="R67" i="68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14" i="1"/>
  <c r="G114" i="1"/>
  <c r="H114" i="1"/>
  <c r="I114" i="1"/>
  <c r="G115" i="1"/>
  <c r="H115" i="1"/>
  <c r="I115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97" i="1"/>
  <c r="G97" i="1"/>
  <c r="H97" i="1"/>
  <c r="I97" i="1"/>
  <c r="G98" i="1"/>
  <c r="H98" i="1"/>
  <c r="I98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M85" i="1"/>
  <c r="M86" i="1"/>
  <c r="M87" i="1"/>
  <c r="M88" i="1"/>
  <c r="M89" i="1"/>
  <c r="M90" i="1"/>
  <c r="M91" i="1"/>
  <c r="M92" i="1"/>
  <c r="M93" i="1"/>
  <c r="M94" i="1"/>
  <c r="M95" i="1"/>
  <c r="M96" i="1"/>
  <c r="M84" i="1"/>
  <c r="M75" i="1"/>
  <c r="M76" i="1"/>
  <c r="M77" i="1"/>
  <c r="M78" i="1"/>
  <c r="M79" i="1"/>
  <c r="M80" i="1"/>
  <c r="M81" i="1"/>
  <c r="M82" i="1"/>
  <c r="M83" i="1"/>
  <c r="G74" i="1"/>
  <c r="H74" i="1"/>
  <c r="I74" i="1"/>
  <c r="M74" i="1"/>
  <c r="G58" i="1"/>
  <c r="H58" i="1"/>
  <c r="I58" i="1"/>
  <c r="M58" i="1"/>
  <c r="G59" i="1"/>
  <c r="H59" i="1"/>
  <c r="I59" i="1"/>
  <c r="M59" i="1"/>
  <c r="G60" i="1"/>
  <c r="H60" i="1"/>
  <c r="I60" i="1"/>
  <c r="M60" i="1"/>
  <c r="G61" i="1"/>
  <c r="H61" i="1"/>
  <c r="I61" i="1"/>
  <c r="M61" i="1"/>
  <c r="G62" i="1"/>
  <c r="H62" i="1"/>
  <c r="I62" i="1"/>
  <c r="M62" i="1"/>
  <c r="G63" i="1"/>
  <c r="H63" i="1"/>
  <c r="I63" i="1"/>
  <c r="M63" i="1"/>
  <c r="G64" i="1"/>
  <c r="H64" i="1"/>
  <c r="I64" i="1"/>
  <c r="M64" i="1"/>
  <c r="G65" i="1"/>
  <c r="H65" i="1"/>
  <c r="I65" i="1"/>
  <c r="M65" i="1"/>
  <c r="G66" i="1"/>
  <c r="H66" i="1"/>
  <c r="I66" i="1"/>
  <c r="M66" i="1"/>
  <c r="G67" i="1"/>
  <c r="H67" i="1"/>
  <c r="I67" i="1"/>
  <c r="M67" i="1"/>
  <c r="G68" i="1"/>
  <c r="H68" i="1"/>
  <c r="I68" i="1"/>
  <c r="M68" i="1"/>
  <c r="G69" i="1"/>
  <c r="H69" i="1"/>
  <c r="I69" i="1"/>
  <c r="M69" i="1"/>
  <c r="G70" i="1"/>
  <c r="H70" i="1"/>
  <c r="I70" i="1"/>
  <c r="M70" i="1"/>
  <c r="G71" i="1"/>
  <c r="H71" i="1"/>
  <c r="I71" i="1"/>
  <c r="M71" i="1"/>
  <c r="G72" i="1"/>
  <c r="H72" i="1"/>
  <c r="I72" i="1"/>
  <c r="M72" i="1"/>
  <c r="G73" i="1"/>
  <c r="H73" i="1"/>
  <c r="I73" i="1"/>
  <c r="M73" i="1"/>
  <c r="I57" i="1"/>
  <c r="H57" i="1"/>
  <c r="G57" i="1"/>
  <c r="M57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41" i="1"/>
  <c r="H41" i="1"/>
  <c r="I41" i="1"/>
  <c r="M55" i="1"/>
  <c r="M56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40" i="1"/>
  <c r="I40" i="1"/>
  <c r="H40" i="1"/>
  <c r="G40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M28" i="1"/>
  <c r="M29" i="1"/>
  <c r="M30" i="1"/>
  <c r="M31" i="1"/>
  <c r="M32" i="1"/>
  <c r="M33" i="1"/>
  <c r="M34" i="1"/>
  <c r="M35" i="1"/>
  <c r="M36" i="1"/>
  <c r="M37" i="1"/>
  <c r="M38" i="1"/>
  <c r="M39" i="1"/>
  <c r="M27" i="1"/>
  <c r="I27" i="1"/>
  <c r="H27" i="1"/>
  <c r="G2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I3" i="1"/>
  <c r="H3" i="1"/>
  <c r="G3" i="1"/>
  <c r="G19" i="68"/>
  <c r="G9" i="68"/>
  <c r="H6" i="9"/>
  <c r="E6" i="9" s="1"/>
  <c r="H5" i="9"/>
  <c r="E5" i="9"/>
  <c r="H4" i="9"/>
  <c r="E4" i="9" s="1"/>
  <c r="H3" i="9"/>
  <c r="E3" i="9"/>
  <c r="G58" i="68"/>
  <c r="G42" i="68"/>
  <c r="G51" i="68"/>
  <c r="G53" i="68"/>
  <c r="G52" i="68"/>
  <c r="O1" i="68"/>
  <c r="P1" i="68"/>
  <c r="Q1" i="68"/>
  <c r="T86" i="1"/>
  <c r="T96" i="1"/>
  <c r="T87" i="1"/>
  <c r="T94" i="1"/>
  <c r="T92" i="1"/>
  <c r="T93" i="1"/>
  <c r="T95" i="1"/>
  <c r="T84" i="1"/>
  <c r="T85" i="1"/>
  <c r="T90" i="1"/>
  <c r="T88" i="1"/>
  <c r="T89" i="1"/>
  <c r="T91" i="1"/>
  <c r="V85" i="1"/>
  <c r="V89" i="1"/>
  <c r="V93" i="1"/>
  <c r="V86" i="1"/>
  <c r="V90" i="1"/>
  <c r="V94" i="1"/>
  <c r="V87" i="1"/>
  <c r="V91" i="1"/>
  <c r="V95" i="1"/>
  <c r="V84" i="1"/>
  <c r="V88" i="1"/>
  <c r="V92" i="1"/>
  <c r="V96" i="1"/>
  <c r="U84" i="1"/>
  <c r="U85" i="1"/>
  <c r="U87" i="1"/>
  <c r="U90" i="1"/>
  <c r="U88" i="1"/>
  <c r="U89" i="1"/>
  <c r="U91" i="1"/>
  <c r="U92" i="1"/>
  <c r="U86" i="1"/>
  <c r="U96" i="1"/>
  <c r="U94" i="1"/>
  <c r="U93" i="1"/>
  <c r="U95" i="1"/>
  <c r="G29" i="68"/>
  <c r="G28" i="68"/>
  <c r="G27" i="68"/>
  <c r="G24" i="68"/>
  <c r="G23" i="68"/>
  <c r="G25" i="68"/>
  <c r="G39" i="68"/>
  <c r="G38" i="68"/>
  <c r="G37" i="68"/>
  <c r="G36" i="68"/>
  <c r="G35" i="68"/>
  <c r="G34" i="68"/>
  <c r="G33" i="68"/>
  <c r="G32" i="68"/>
  <c r="G31" i="68"/>
  <c r="G30" i="68"/>
  <c r="G26" i="68"/>
  <c r="G22" i="68"/>
  <c r="G18" i="68"/>
  <c r="G21" i="68"/>
  <c r="G20" i="68"/>
  <c r="G13" i="68"/>
  <c r="G12" i="68"/>
  <c r="G11" i="68"/>
  <c r="G3" i="68"/>
  <c r="H2" i="9"/>
  <c r="E2" i="9" s="1"/>
  <c r="G55" i="68"/>
  <c r="G56" i="68"/>
  <c r="G57" i="68"/>
  <c r="G59" i="68"/>
  <c r="G60" i="68"/>
  <c r="G61" i="68"/>
  <c r="G62" i="68"/>
  <c r="G63" i="68"/>
  <c r="G64" i="68"/>
  <c r="G65" i="68"/>
  <c r="G66" i="68"/>
  <c r="G67" i="68"/>
  <c r="G40" i="68"/>
  <c r="G41" i="68"/>
  <c r="G43" i="68"/>
  <c r="G44" i="68"/>
  <c r="G45" i="68"/>
  <c r="G46" i="68"/>
  <c r="G47" i="68"/>
  <c r="G48" i="68"/>
  <c r="G49" i="68"/>
  <c r="G50" i="68"/>
  <c r="G54" i="68"/>
  <c r="N1" i="68"/>
  <c r="G4" i="68"/>
  <c r="G2" i="68"/>
  <c r="G5" i="68"/>
  <c r="G6" i="68"/>
  <c r="G7" i="68"/>
  <c r="G15" i="68"/>
  <c r="G16" i="68"/>
  <c r="G17" i="68"/>
  <c r="G8" i="68"/>
  <c r="G10" i="68"/>
  <c r="G14" i="68"/>
  <c r="R1" i="68"/>
  <c r="S1" i="68"/>
  <c r="H12" i="9"/>
  <c r="E12" i="9"/>
  <c r="H11" i="9"/>
  <c r="E11" i="9"/>
  <c r="H18" i="63"/>
  <c r="T34" i="1"/>
  <c r="T35" i="1"/>
  <c r="T37" i="1"/>
  <c r="T29" i="1"/>
  <c r="T27" i="1"/>
  <c r="T28" i="1"/>
  <c r="T31" i="1"/>
  <c r="T32" i="1"/>
  <c r="T36" i="1"/>
  <c r="T38" i="1"/>
  <c r="T39" i="1"/>
  <c r="T30" i="1"/>
  <c r="T33" i="1"/>
  <c r="T48" i="1"/>
  <c r="T49" i="1"/>
  <c r="T51" i="1"/>
  <c r="T54" i="1"/>
  <c r="T40" i="1"/>
  <c r="T55" i="1"/>
  <c r="T41" i="1"/>
  <c r="T42" i="1"/>
  <c r="T43" i="1"/>
  <c r="T44" i="1"/>
  <c r="T45" i="1"/>
  <c r="T47" i="1"/>
  <c r="T50" i="1"/>
  <c r="T52" i="1"/>
  <c r="T53" i="1"/>
  <c r="T46" i="1"/>
  <c r="T56" i="1"/>
  <c r="T80" i="1"/>
  <c r="T81" i="1"/>
  <c r="T83" i="1"/>
  <c r="T74" i="1"/>
  <c r="T75" i="1"/>
  <c r="T78" i="1"/>
  <c r="T76" i="1"/>
  <c r="T77" i="1"/>
  <c r="T79" i="1"/>
  <c r="T82" i="1"/>
  <c r="T64" i="1"/>
  <c r="T65" i="1"/>
  <c r="T67" i="1"/>
  <c r="T70" i="1"/>
  <c r="T68" i="1"/>
  <c r="T69" i="1"/>
  <c r="T59" i="1"/>
  <c r="T62" i="1"/>
  <c r="T60" i="1"/>
  <c r="T61" i="1"/>
  <c r="T63" i="1"/>
  <c r="T66" i="1"/>
  <c r="T58" i="1"/>
  <c r="T71" i="1"/>
  <c r="T57" i="1"/>
  <c r="T72" i="1"/>
  <c r="T73" i="1"/>
  <c r="T6" i="1"/>
  <c r="T10" i="1"/>
  <c r="T14" i="1"/>
  <c r="T18" i="1"/>
  <c r="T22" i="1"/>
  <c r="T26" i="1"/>
  <c r="T20" i="1"/>
  <c r="T5" i="1"/>
  <c r="T9" i="1"/>
  <c r="T13" i="1"/>
  <c r="T17" i="1"/>
  <c r="T21" i="1"/>
  <c r="T25" i="1"/>
  <c r="T3" i="1"/>
  <c r="T7" i="1"/>
  <c r="T11" i="1"/>
  <c r="T15" i="1"/>
  <c r="T19" i="1"/>
  <c r="T23" i="1"/>
  <c r="T4" i="1"/>
  <c r="T8" i="1"/>
  <c r="T12" i="1"/>
  <c r="T16" i="1"/>
  <c r="T24" i="1"/>
  <c r="H15" i="63"/>
  <c r="H16" i="63"/>
  <c r="E87" i="63"/>
  <c r="G87" i="63"/>
  <c r="I89" i="63" s="1"/>
  <c r="H90" i="63"/>
  <c r="H89" i="63"/>
  <c r="E55" i="63"/>
  <c r="G55" i="63" s="1"/>
  <c r="I59" i="63"/>
  <c r="H85" i="63"/>
  <c r="H84" i="63"/>
  <c r="H83" i="63"/>
  <c r="H82" i="63"/>
  <c r="H81" i="63"/>
  <c r="H80" i="63"/>
  <c r="H79" i="63"/>
  <c r="H78" i="63"/>
  <c r="H77" i="63"/>
  <c r="H76" i="63"/>
  <c r="H75" i="63"/>
  <c r="H74" i="63"/>
  <c r="H73" i="63"/>
  <c r="H72" i="63"/>
  <c r="H71" i="63"/>
  <c r="H70" i="63"/>
  <c r="H69" i="63"/>
  <c r="H68" i="63"/>
  <c r="H67" i="63"/>
  <c r="H66" i="63"/>
  <c r="H65" i="63"/>
  <c r="H64" i="63"/>
  <c r="H63" i="63"/>
  <c r="H62" i="63"/>
  <c r="H61" i="63"/>
  <c r="H60" i="63"/>
  <c r="H59" i="63"/>
  <c r="H58" i="63"/>
  <c r="H57" i="63"/>
  <c r="H12" i="63"/>
  <c r="H11" i="63"/>
  <c r="H10" i="63"/>
  <c r="H13" i="63"/>
  <c r="H14" i="63"/>
  <c r="H17" i="63"/>
  <c r="H19" i="63"/>
  <c r="H20" i="63"/>
  <c r="H21" i="63"/>
  <c r="E23" i="63"/>
  <c r="E7" i="63"/>
  <c r="G7" i="63"/>
  <c r="H53" i="63"/>
  <c r="H52" i="63"/>
  <c r="G23" i="63"/>
  <c r="I28" i="63"/>
  <c r="H39" i="63"/>
  <c r="H38" i="63"/>
  <c r="H44" i="63"/>
  <c r="H45" i="63"/>
  <c r="H46" i="63"/>
  <c r="H47" i="63"/>
  <c r="H48" i="63"/>
  <c r="H49" i="63"/>
  <c r="H50" i="63"/>
  <c r="H51" i="63"/>
  <c r="H43" i="63"/>
  <c r="H42" i="63"/>
  <c r="H34" i="63"/>
  <c r="H33" i="63"/>
  <c r="H40" i="63"/>
  <c r="H41" i="63"/>
  <c r="H35" i="63"/>
  <c r="H36" i="63"/>
  <c r="H37" i="63"/>
  <c r="H29" i="63"/>
  <c r="H31" i="63"/>
  <c r="I61" i="63"/>
  <c r="I84" i="63"/>
  <c r="I81" i="63"/>
  <c r="I60" i="63"/>
  <c r="I76" i="63"/>
  <c r="I77" i="63"/>
  <c r="I90" i="63"/>
  <c r="I80" i="63"/>
  <c r="I57" i="63"/>
  <c r="I78" i="63"/>
  <c r="I70" i="63"/>
  <c r="I66" i="63"/>
  <c r="I83" i="63"/>
  <c r="I79" i="63"/>
  <c r="I75" i="63"/>
  <c r="I63" i="63"/>
  <c r="I49" i="63"/>
  <c r="I33" i="63"/>
  <c r="I44" i="63"/>
  <c r="I40" i="63"/>
  <c r="H32" i="63"/>
  <c r="H30" i="63"/>
  <c r="H28" i="63"/>
  <c r="H27" i="63"/>
  <c r="H26" i="63"/>
  <c r="H25" i="63"/>
  <c r="H9" i="63"/>
  <c r="V77" i="1"/>
  <c r="V81" i="1"/>
  <c r="V74" i="1"/>
  <c r="V78" i="1"/>
  <c r="V82" i="1"/>
  <c r="V75" i="1"/>
  <c r="V79" i="1"/>
  <c r="V83" i="1"/>
  <c r="V76" i="1"/>
  <c r="V80" i="1"/>
  <c r="V7" i="1"/>
  <c r="V11" i="1"/>
  <c r="V15" i="1"/>
  <c r="V19" i="1"/>
  <c r="V23" i="1"/>
  <c r="V3" i="1"/>
  <c r="V4" i="1"/>
  <c r="V8" i="1"/>
  <c r="V12" i="1"/>
  <c r="V16" i="1"/>
  <c r="V20" i="1"/>
  <c r="V24" i="1"/>
  <c r="V5" i="1"/>
  <c r="V9" i="1"/>
  <c r="V13" i="1"/>
  <c r="V17" i="1"/>
  <c r="V21" i="1"/>
  <c r="V25" i="1"/>
  <c r="V14" i="1"/>
  <c r="V18" i="1"/>
  <c r="V6" i="1"/>
  <c r="V22" i="1"/>
  <c r="V10" i="1"/>
  <c r="V26" i="1"/>
  <c r="V34" i="1"/>
  <c r="V38" i="1"/>
  <c r="V29" i="1"/>
  <c r="V33" i="1"/>
  <c r="V35" i="1"/>
  <c r="V39" i="1"/>
  <c r="V30" i="1"/>
  <c r="V36" i="1"/>
  <c r="V27" i="1"/>
  <c r="V31" i="1"/>
  <c r="V37" i="1"/>
  <c r="V28" i="1"/>
  <c r="V32" i="1"/>
  <c r="V57" i="1"/>
  <c r="V61" i="1"/>
  <c r="V65" i="1"/>
  <c r="V69" i="1"/>
  <c r="V73" i="1"/>
  <c r="V58" i="1"/>
  <c r="V62" i="1"/>
  <c r="V66" i="1"/>
  <c r="V70" i="1"/>
  <c r="V59" i="1"/>
  <c r="V63" i="1"/>
  <c r="V67" i="1"/>
  <c r="V71" i="1"/>
  <c r="V60" i="1"/>
  <c r="V64" i="1"/>
  <c r="V68" i="1"/>
  <c r="V72" i="1"/>
  <c r="V45" i="1"/>
  <c r="V49" i="1"/>
  <c r="V53" i="1"/>
  <c r="V42" i="1"/>
  <c r="V46" i="1"/>
  <c r="V50" i="1"/>
  <c r="V54" i="1"/>
  <c r="V43" i="1"/>
  <c r="V47" i="1"/>
  <c r="V51" i="1"/>
  <c r="V55" i="1"/>
  <c r="V40" i="1"/>
  <c r="V44" i="1"/>
  <c r="V48" i="1"/>
  <c r="V52" i="1"/>
  <c r="V56" i="1"/>
  <c r="V41" i="1"/>
  <c r="U38" i="1"/>
  <c r="U39" i="1"/>
  <c r="U27" i="1"/>
  <c r="U28" i="1"/>
  <c r="U30" i="1"/>
  <c r="U33" i="1"/>
  <c r="U34" i="1"/>
  <c r="U35" i="1"/>
  <c r="U37" i="1"/>
  <c r="U29" i="1"/>
  <c r="U31" i="1"/>
  <c r="U32" i="1"/>
  <c r="U36" i="1"/>
  <c r="U7" i="1"/>
  <c r="U11" i="1"/>
  <c r="U15" i="1"/>
  <c r="U19" i="1"/>
  <c r="U23" i="1"/>
  <c r="U3" i="1"/>
  <c r="U9" i="1"/>
  <c r="U6" i="1"/>
  <c r="U10" i="1"/>
  <c r="U14" i="1"/>
  <c r="U18" i="1"/>
  <c r="U22" i="1"/>
  <c r="U26" i="1"/>
  <c r="U4" i="1"/>
  <c r="U8" i="1"/>
  <c r="U12" i="1"/>
  <c r="U16" i="1"/>
  <c r="U20" i="1"/>
  <c r="U24" i="1"/>
  <c r="U5" i="1"/>
  <c r="U13" i="1"/>
  <c r="U17" i="1"/>
  <c r="U21" i="1"/>
  <c r="U25" i="1"/>
  <c r="U74" i="1"/>
  <c r="U78" i="1"/>
  <c r="U76" i="1"/>
  <c r="U77" i="1"/>
  <c r="U79" i="1"/>
  <c r="U82" i="1"/>
  <c r="U80" i="1"/>
  <c r="U81" i="1"/>
  <c r="U83" i="1"/>
  <c r="U75" i="1"/>
  <c r="U58" i="1"/>
  <c r="U68" i="1"/>
  <c r="U69" i="1"/>
  <c r="U71" i="1"/>
  <c r="U57" i="1"/>
  <c r="U59" i="1"/>
  <c r="U72" i="1"/>
  <c r="U60" i="1"/>
  <c r="U61" i="1"/>
  <c r="U63" i="1"/>
  <c r="U66" i="1"/>
  <c r="U64" i="1"/>
  <c r="U65" i="1"/>
  <c r="U67" i="1"/>
  <c r="U70" i="1"/>
  <c r="U62" i="1"/>
  <c r="U73" i="1"/>
  <c r="U52" i="1"/>
  <c r="U53" i="1"/>
  <c r="U55" i="1"/>
  <c r="U41" i="1"/>
  <c r="U56" i="1"/>
  <c r="U42" i="1"/>
  <c r="U43" i="1"/>
  <c r="U45" i="1"/>
  <c r="U47" i="1"/>
  <c r="U48" i="1"/>
  <c r="U49" i="1"/>
  <c r="U51" i="1"/>
  <c r="U54" i="1"/>
  <c r="U40" i="1"/>
  <c r="U46" i="1"/>
  <c r="U44" i="1"/>
  <c r="U50" i="1"/>
  <c r="B17" i="68" l="1"/>
  <c r="B4" i="68"/>
  <c r="H4" i="68" s="1"/>
  <c r="B10" i="68"/>
  <c r="B19" i="68"/>
  <c r="H19" i="68" s="1"/>
  <c r="C1" i="1"/>
  <c r="B27" i="68"/>
  <c r="B35" i="68"/>
  <c r="B34" i="68"/>
  <c r="B38" i="68"/>
  <c r="B37" i="68"/>
  <c r="B20" i="68"/>
  <c r="B26" i="68"/>
  <c r="Q27" i="68" s="1"/>
  <c r="B24" i="68"/>
  <c r="B39" i="68"/>
  <c r="B32" i="68"/>
  <c r="P32" i="68" s="1"/>
  <c r="B21" i="68"/>
  <c r="B33" i="68"/>
  <c r="B18" i="68"/>
  <c r="B23" i="68"/>
  <c r="H23" i="68" s="1"/>
  <c r="B36" i="68"/>
  <c r="B31" i="68"/>
  <c r="H31" i="68" s="1"/>
  <c r="B54" i="68"/>
  <c r="H54" i="68" s="1"/>
  <c r="B44" i="68"/>
  <c r="B42" i="68"/>
  <c r="S42" i="68" s="1"/>
  <c r="B41" i="68"/>
  <c r="B62" i="68"/>
  <c r="B56" i="68"/>
  <c r="B64" i="68"/>
  <c r="B60" i="68"/>
  <c r="H60" i="68" s="1"/>
  <c r="B65" i="68"/>
  <c r="B57" i="68"/>
  <c r="S57" i="68" s="1"/>
  <c r="B55" i="68"/>
  <c r="N55" i="68" s="1"/>
  <c r="B66" i="68"/>
  <c r="B58" i="68"/>
  <c r="B67" i="68"/>
  <c r="O67" i="68" s="1"/>
  <c r="B63" i="68"/>
  <c r="Q63" i="68" s="1"/>
  <c r="AA25" i="1"/>
  <c r="AB21" i="1"/>
  <c r="AA17" i="1"/>
  <c r="AA14" i="1"/>
  <c r="AA10" i="1"/>
  <c r="AA8" i="1"/>
  <c r="AB5" i="1"/>
  <c r="AA38" i="1"/>
  <c r="AB30" i="1"/>
  <c r="AB40" i="1"/>
  <c r="AB52" i="1"/>
  <c r="AA48" i="1"/>
  <c r="AA42" i="1"/>
  <c r="AA72" i="1"/>
  <c r="AA68" i="1"/>
  <c r="AB66" i="1"/>
  <c r="AB60" i="1"/>
  <c r="AA83" i="1"/>
  <c r="AA77" i="1"/>
  <c r="AA11" i="1"/>
  <c r="O20" i="68"/>
  <c r="AB96" i="1"/>
  <c r="AB88" i="1"/>
  <c r="AB22" i="1"/>
  <c r="AA13" i="1"/>
  <c r="AB6" i="1"/>
  <c r="AB37" i="1"/>
  <c r="AB56" i="1"/>
  <c r="AB47" i="1"/>
  <c r="AA69" i="1"/>
  <c r="AA64" i="1"/>
  <c r="AB59" i="1"/>
  <c r="AA79" i="1"/>
  <c r="AB93" i="1"/>
  <c r="AA90" i="1"/>
  <c r="P58" i="68"/>
  <c r="AB26" i="1"/>
  <c r="AA18" i="1"/>
  <c r="AA12" i="1"/>
  <c r="AB9" i="1"/>
  <c r="AA4" i="1"/>
  <c r="AB27" i="1"/>
  <c r="AA33" i="1"/>
  <c r="AA28" i="1"/>
  <c r="AA50" i="1"/>
  <c r="AB44" i="1"/>
  <c r="AB57" i="1"/>
  <c r="AB71" i="1"/>
  <c r="AA67" i="1"/>
  <c r="AA65" i="1"/>
  <c r="AA62" i="1"/>
  <c r="AA74" i="1"/>
  <c r="AA84" i="1"/>
  <c r="AA81" i="1"/>
  <c r="AB89" i="1"/>
  <c r="AB23" i="1"/>
  <c r="AB41" i="1"/>
  <c r="AA82" i="1"/>
  <c r="R56" i="68"/>
  <c r="N57" i="68"/>
  <c r="I21" i="63"/>
  <c r="I16" i="63"/>
  <c r="I12" i="63"/>
  <c r="I17" i="63"/>
  <c r="I15" i="63"/>
  <c r="I9" i="63"/>
  <c r="I18" i="63"/>
  <c r="I13" i="63"/>
  <c r="I19" i="63"/>
  <c r="I14" i="63"/>
  <c r="I20" i="63"/>
  <c r="I11" i="63"/>
  <c r="AA92" i="1"/>
  <c r="AB24" i="1"/>
  <c r="AA24" i="1"/>
  <c r="AB16" i="1"/>
  <c r="AA16" i="1"/>
  <c r="AA36" i="1"/>
  <c r="AB36" i="1"/>
  <c r="AA32" i="1"/>
  <c r="AB55" i="1"/>
  <c r="AA54" i="1"/>
  <c r="AB54" i="1"/>
  <c r="AA51" i="1"/>
  <c r="AA46" i="1"/>
  <c r="AB46" i="1"/>
  <c r="AA43" i="1"/>
  <c r="AA70" i="1"/>
  <c r="AB70" i="1"/>
  <c r="AB63" i="1"/>
  <c r="AA63" i="1"/>
  <c r="AB61" i="1"/>
  <c r="AB76" i="1"/>
  <c r="AA75" i="1"/>
  <c r="AB75" i="1"/>
  <c r="AB95" i="1"/>
  <c r="AA94" i="1"/>
  <c r="AB91" i="1"/>
  <c r="AA86" i="1"/>
  <c r="AA5" i="1"/>
  <c r="AB68" i="1"/>
  <c r="AA47" i="1"/>
  <c r="H56" i="68"/>
  <c r="AB84" i="1"/>
  <c r="O42" i="68"/>
  <c r="Q42" i="68"/>
  <c r="I41" i="63"/>
  <c r="I37" i="63"/>
  <c r="I38" i="63"/>
  <c r="I51" i="63"/>
  <c r="I35" i="63"/>
  <c r="I52" i="63"/>
  <c r="I36" i="63"/>
  <c r="I29" i="63"/>
  <c r="I25" i="63"/>
  <c r="I34" i="63"/>
  <c r="I43" i="63"/>
  <c r="I32" i="63"/>
  <c r="I45" i="63"/>
  <c r="I50" i="63"/>
  <c r="I30" i="63"/>
  <c r="I39" i="63"/>
  <c r="I48" i="63"/>
  <c r="I46" i="63"/>
  <c r="I31" i="63"/>
  <c r="I53" i="63"/>
  <c r="I42" i="63"/>
  <c r="I27" i="63"/>
  <c r="AA21" i="1"/>
  <c r="AA57" i="1"/>
  <c r="AA41" i="1"/>
  <c r="AB82" i="1"/>
  <c r="AB43" i="1"/>
  <c r="AB13" i="1"/>
  <c r="AB83" i="1"/>
  <c r="AA66" i="1"/>
  <c r="AB48" i="1"/>
  <c r="AA37" i="1"/>
  <c r="AB25" i="1"/>
  <c r="H10" i="68"/>
  <c r="AB90" i="1"/>
  <c r="AB86" i="1"/>
  <c r="AB94" i="1"/>
  <c r="H41" i="68"/>
  <c r="N18" i="68"/>
  <c r="I47" i="63"/>
  <c r="I10" i="63"/>
  <c r="R55" i="68"/>
  <c r="H62" i="68"/>
  <c r="S63" i="68"/>
  <c r="AB20" i="1"/>
  <c r="AB4" i="1"/>
  <c r="AA29" i="1"/>
  <c r="AA73" i="1"/>
  <c r="AB73" i="1"/>
  <c r="AA60" i="1"/>
  <c r="AA59" i="1"/>
  <c r="AA58" i="1"/>
  <c r="AA80" i="1"/>
  <c r="AA85" i="1"/>
  <c r="O4" i="77"/>
  <c r="P4" i="77" s="1"/>
  <c r="O3" i="77"/>
  <c r="P3" i="77" s="1"/>
  <c r="AA9" i="1"/>
  <c r="AB58" i="1"/>
  <c r="AB51" i="1"/>
  <c r="AA55" i="1"/>
  <c r="AB79" i="1"/>
  <c r="AB42" i="1"/>
  <c r="AB85" i="1"/>
  <c r="AA89" i="1"/>
  <c r="P63" i="68"/>
  <c r="N66" i="68"/>
  <c r="H66" i="68"/>
  <c r="S66" i="68"/>
  <c r="P67" i="68"/>
  <c r="O66" i="68"/>
  <c r="AB32" i="1"/>
  <c r="AA76" i="1"/>
  <c r="AA61" i="1"/>
  <c r="AA27" i="1"/>
  <c r="AA20" i="1"/>
  <c r="AB64" i="1"/>
  <c r="AB33" i="1"/>
  <c r="AB69" i="1"/>
  <c r="AA22" i="1"/>
  <c r="AB67" i="1"/>
  <c r="AB50" i="1"/>
  <c r="AB92" i="1"/>
  <c r="AA95" i="1"/>
  <c r="P55" i="68"/>
  <c r="Q57" i="68"/>
  <c r="H44" i="68"/>
  <c r="P57" i="68"/>
  <c r="H17" i="68"/>
  <c r="O32" i="68"/>
  <c r="S32" i="68"/>
  <c r="H32" i="68"/>
  <c r="P39" i="68"/>
  <c r="H39" i="68"/>
  <c r="Q39" i="68"/>
  <c r="O39" i="68"/>
  <c r="Q24" i="68"/>
  <c r="P26" i="68"/>
  <c r="P27" i="68"/>
  <c r="I26" i="63"/>
  <c r="C1" i="77"/>
  <c r="B5" i="68"/>
  <c r="B15" i="68"/>
  <c r="B7" i="68"/>
  <c r="B8" i="68"/>
  <c r="B6" i="68"/>
  <c r="B12" i="68"/>
  <c r="B14" i="68"/>
  <c r="H58" i="68"/>
  <c r="H38" i="68"/>
  <c r="H35" i="68"/>
  <c r="B9" i="68"/>
  <c r="P10" i="68" s="1"/>
  <c r="B13" i="68"/>
  <c r="B11" i="68"/>
  <c r="B2" i="68"/>
  <c r="B16" i="68"/>
  <c r="O17" i="68" s="1"/>
  <c r="B3" i="68"/>
  <c r="N4" i="68" s="1"/>
  <c r="H55" i="68"/>
  <c r="S55" i="68" s="1"/>
  <c r="B40" i="68"/>
  <c r="S41" i="68" s="1"/>
  <c r="B51" i="68"/>
  <c r="B43" i="68"/>
  <c r="B48" i="68"/>
  <c r="B45" i="68"/>
  <c r="B46" i="68"/>
  <c r="B53" i="68"/>
  <c r="Q54" i="68" s="1"/>
  <c r="B50" i="68"/>
  <c r="B52" i="68"/>
  <c r="B47" i="68"/>
  <c r="B49" i="68"/>
  <c r="AA96" i="1"/>
  <c r="AA88" i="1"/>
  <c r="Q20" i="68"/>
  <c r="S37" i="68"/>
  <c r="H63" i="68"/>
  <c r="N67" i="68"/>
  <c r="P20" i="68"/>
  <c r="O21" i="68"/>
  <c r="O37" i="68"/>
  <c r="P37" i="68"/>
  <c r="P38" i="68"/>
  <c r="H37" i="68"/>
  <c r="AB18" i="1"/>
  <c r="AA15" i="1"/>
  <c r="AB14" i="1"/>
  <c r="AB11" i="1"/>
  <c r="AB10" i="1"/>
  <c r="AA7" i="1"/>
  <c r="AA6" i="1"/>
  <c r="AB35" i="1"/>
  <c r="AA34" i="1"/>
  <c r="AA30" i="1"/>
  <c r="AA40" i="1"/>
  <c r="AA56" i="1"/>
  <c r="AB45" i="1"/>
  <c r="AA44" i="1"/>
  <c r="AB81" i="1"/>
  <c r="AA78" i="1"/>
  <c r="AB87" i="1"/>
  <c r="R57" i="68"/>
  <c r="N65" i="68"/>
  <c r="H65" i="68"/>
  <c r="Q23" i="68"/>
  <c r="P18" i="68"/>
  <c r="Q18" i="68"/>
  <c r="R19" i="68"/>
  <c r="Q34" i="68"/>
  <c r="I69" i="63"/>
  <c r="I85" i="63"/>
  <c r="I68" i="63"/>
  <c r="I72" i="63"/>
  <c r="I74" i="63"/>
  <c r="I58" i="63"/>
  <c r="I71" i="63"/>
  <c r="AA87" i="1"/>
  <c r="O64" i="68"/>
  <c r="N35" i="68"/>
  <c r="P19" i="68"/>
  <c r="S19" i="68"/>
  <c r="I67" i="63"/>
  <c r="I62" i="63"/>
  <c r="I82" i="63"/>
  <c r="I64" i="63"/>
  <c r="I65" i="63"/>
  <c r="I73" i="63"/>
  <c r="B25" i="68"/>
  <c r="B29" i="68"/>
  <c r="B28" i="68"/>
  <c r="B22" i="68"/>
  <c r="B30" i="68"/>
  <c r="N31" i="68" s="1"/>
  <c r="B61" i="68"/>
  <c r="B59" i="68"/>
  <c r="N60" i="68" s="1"/>
  <c r="O4" i="68" l="1"/>
  <c r="R41" i="68"/>
  <c r="S10" i="68"/>
  <c r="P64" i="68"/>
  <c r="N64" i="68"/>
  <c r="H64" i="68"/>
  <c r="Q64" i="68"/>
  <c r="S36" i="68"/>
  <c r="N36" i="68"/>
  <c r="Q21" i="68"/>
  <c r="S21" i="68"/>
  <c r="N21" i="68"/>
  <c r="H21" i="68"/>
  <c r="S34" i="68"/>
  <c r="N34" i="68"/>
  <c r="O34" i="68"/>
  <c r="O10" i="68"/>
  <c r="H20" i="68"/>
  <c r="N20" i="68"/>
  <c r="S23" i="68"/>
  <c r="O27" i="68"/>
  <c r="Q36" i="68"/>
  <c r="Q58" i="68"/>
  <c r="S20" i="68"/>
  <c r="O63" i="68"/>
  <c r="S58" i="68"/>
  <c r="H26" i="68"/>
  <c r="O24" i="68"/>
  <c r="O33" i="68"/>
  <c r="O36" i="68"/>
  <c r="O19" i="68"/>
  <c r="N58" i="68"/>
  <c r="O65" i="68"/>
  <c r="Q65" i="68"/>
  <c r="P65" i="68"/>
  <c r="S65" i="68"/>
  <c r="N63" i="68"/>
  <c r="S18" i="68"/>
  <c r="R18" i="68"/>
  <c r="O18" i="68"/>
  <c r="H18" i="68"/>
  <c r="N39" i="68"/>
  <c r="S39" i="68"/>
  <c r="Q37" i="68"/>
  <c r="N37" i="68"/>
  <c r="N27" i="68"/>
  <c r="H27" i="68"/>
  <c r="P17" i="68"/>
  <c r="P56" i="68"/>
  <c r="P35" i="68"/>
  <c r="S35" i="68"/>
  <c r="Q35" i="68"/>
  <c r="O35" i="68"/>
  <c r="Q33" i="68"/>
  <c r="H34" i="68"/>
  <c r="H67" i="68"/>
  <c r="Q56" i="68"/>
  <c r="S67" i="68"/>
  <c r="O58" i="68"/>
  <c r="Q55" i="68"/>
  <c r="P42" i="68"/>
  <c r="N56" i="68"/>
  <c r="O56" i="68"/>
  <c r="S27" i="68"/>
  <c r="N33" i="68"/>
  <c r="N19" i="68"/>
  <c r="P36" i="68"/>
  <c r="O57" i="68"/>
  <c r="P21" i="68"/>
  <c r="Q67" i="68"/>
  <c r="S64" i="68"/>
  <c r="Q19" i="68"/>
  <c r="H36" i="68"/>
  <c r="H57" i="68"/>
  <c r="N24" i="68"/>
  <c r="N32" i="68"/>
  <c r="O55" i="68"/>
  <c r="H42" i="68"/>
  <c r="N42" i="68"/>
  <c r="S56" i="68"/>
  <c r="Q32" i="68"/>
  <c r="P66" i="68"/>
  <c r="Q66" i="68"/>
  <c r="P34" i="68"/>
  <c r="P33" i="68"/>
  <c r="H33" i="68"/>
  <c r="S33" i="68"/>
  <c r="S24" i="68"/>
  <c r="H24" i="68"/>
  <c r="P24" i="68"/>
  <c r="Q38" i="68"/>
  <c r="S38" i="68"/>
  <c r="O38" i="68"/>
  <c r="N38" i="68"/>
  <c r="AB77" i="1"/>
  <c r="AB38" i="1"/>
  <c r="AB74" i="1"/>
  <c r="AB29" i="1"/>
  <c r="AB49" i="1"/>
  <c r="AB17" i="1"/>
  <c r="AA31" i="1"/>
  <c r="AB80" i="1"/>
  <c r="AB28" i="1"/>
  <c r="AA53" i="1"/>
  <c r="AB62" i="1"/>
  <c r="AB34" i="1"/>
  <c r="AB8" i="1"/>
  <c r="AB19" i="1"/>
  <c r="AA49" i="1"/>
  <c r="AB65" i="1"/>
  <c r="AA91" i="1"/>
  <c r="AB2" i="1"/>
  <c r="AB12" i="1"/>
  <c r="AA26" i="1"/>
  <c r="AB39" i="1"/>
  <c r="AB3" i="1"/>
  <c r="AB72" i="1"/>
  <c r="AB31" i="1"/>
  <c r="AA93" i="1"/>
  <c r="AA2" i="1"/>
  <c r="AA19" i="1"/>
  <c r="AB53" i="1"/>
  <c r="AA23" i="1"/>
  <c r="AA39" i="1"/>
  <c r="AA71" i="1"/>
  <c r="AA3" i="1"/>
  <c r="AA45" i="1"/>
  <c r="AB15" i="1"/>
  <c r="AA52" i="1"/>
  <c r="AB7" i="1"/>
  <c r="AB78" i="1"/>
  <c r="AA35" i="1"/>
  <c r="S61" i="68"/>
  <c r="O61" i="68"/>
  <c r="H61" i="68"/>
  <c r="Q61" i="68"/>
  <c r="N61" i="68"/>
  <c r="P61" i="68"/>
  <c r="Q62" i="68"/>
  <c r="N29" i="68"/>
  <c r="P29" i="68"/>
  <c r="H29" i="68"/>
  <c r="S29" i="68"/>
  <c r="Q29" i="68"/>
  <c r="O29" i="68"/>
  <c r="N49" i="68"/>
  <c r="Q49" i="68"/>
  <c r="S49" i="68"/>
  <c r="H49" i="68"/>
  <c r="P49" i="68"/>
  <c r="O49" i="68"/>
  <c r="P13" i="68"/>
  <c r="Q13" i="68"/>
  <c r="O13" i="68"/>
  <c r="S13" i="68"/>
  <c r="N13" i="68"/>
  <c r="H13" i="68"/>
  <c r="N6" i="68"/>
  <c r="Q6" i="68"/>
  <c r="S6" i="68"/>
  <c r="H6" i="68"/>
  <c r="P6" i="68"/>
  <c r="O6" i="68"/>
  <c r="S5" i="68"/>
  <c r="O5" i="68"/>
  <c r="Q5" i="68"/>
  <c r="N5" i="68"/>
  <c r="H5" i="68"/>
  <c r="P5" i="68"/>
  <c r="S62" i="68"/>
  <c r="N62" i="68"/>
  <c r="P54" i="68"/>
  <c r="O30" i="68"/>
  <c r="P30" i="68"/>
  <c r="Q31" i="68"/>
  <c r="H30" i="68"/>
  <c r="N30" i="68"/>
  <c r="S31" i="68"/>
  <c r="O31" i="68"/>
  <c r="S30" i="68"/>
  <c r="P31" i="68"/>
  <c r="Q30" i="68"/>
  <c r="O46" i="68"/>
  <c r="S46" i="68"/>
  <c r="H46" i="68"/>
  <c r="Q46" i="68"/>
  <c r="P46" i="68"/>
  <c r="N46" i="68"/>
  <c r="P8" i="68"/>
  <c r="N8" i="68"/>
  <c r="H8" i="68"/>
  <c r="O8" i="68"/>
  <c r="Q8" i="68"/>
  <c r="S8" i="68"/>
  <c r="Q52" i="68"/>
  <c r="O52" i="68"/>
  <c r="N52" i="68"/>
  <c r="P52" i="68"/>
  <c r="H52" i="68"/>
  <c r="S52" i="68"/>
  <c r="S45" i="68"/>
  <c r="O45" i="68"/>
  <c r="Q45" i="68"/>
  <c r="P45" i="68"/>
  <c r="N45" i="68"/>
  <c r="H45" i="68"/>
  <c r="H40" i="68"/>
  <c r="S40" i="68" s="1"/>
  <c r="O40" i="68"/>
  <c r="Q40" i="68"/>
  <c r="R40" i="68"/>
  <c r="P40" i="68"/>
  <c r="N40" i="68"/>
  <c r="Q41" i="68"/>
  <c r="Q3" i="68"/>
  <c r="S3" i="68"/>
  <c r="O3" i="68"/>
  <c r="P3" i="68"/>
  <c r="H3" i="68"/>
  <c r="Q4" i="68"/>
  <c r="S4" i="68"/>
  <c r="N3" i="68"/>
  <c r="P2" i="68"/>
  <c r="R2" i="68"/>
  <c r="H2" i="68"/>
  <c r="O2" i="68"/>
  <c r="S2" i="68"/>
  <c r="N2" i="68"/>
  <c r="Q2" i="68"/>
  <c r="N9" i="68"/>
  <c r="S9" i="68"/>
  <c r="H9" i="68"/>
  <c r="Q9" i="68"/>
  <c r="O9" i="68"/>
  <c r="P9" i="68"/>
  <c r="Q14" i="68"/>
  <c r="S14" i="68"/>
  <c r="O14" i="68"/>
  <c r="H14" i="68"/>
  <c r="P14" i="68"/>
  <c r="N14" i="68"/>
  <c r="P7" i="68"/>
  <c r="H7" i="68"/>
  <c r="Q7" i="68"/>
  <c r="O7" i="68"/>
  <c r="N7" i="68"/>
  <c r="S7" i="68"/>
  <c r="S54" i="68"/>
  <c r="N54" i="68"/>
  <c r="O41" i="68"/>
  <c r="N10" i="68"/>
  <c r="P53" i="68"/>
  <c r="N53" i="68"/>
  <c r="S53" i="68"/>
  <c r="Q53" i="68"/>
  <c r="H53" i="68"/>
  <c r="O53" i="68"/>
  <c r="S43" i="68"/>
  <c r="P43" i="68"/>
  <c r="N43" i="68"/>
  <c r="H43" i="68"/>
  <c r="Q43" i="68"/>
  <c r="O43" i="68"/>
  <c r="Q44" i="68"/>
  <c r="S44" i="68"/>
  <c r="P25" i="68"/>
  <c r="N25" i="68"/>
  <c r="H25" i="68"/>
  <c r="S25" i="68"/>
  <c r="O26" i="68"/>
  <c r="S26" i="68"/>
  <c r="O25" i="68"/>
  <c r="Q25" i="68"/>
  <c r="N47" i="68"/>
  <c r="S47" i="68"/>
  <c r="Q47" i="68"/>
  <c r="O47" i="68"/>
  <c r="P47" i="68"/>
  <c r="H47" i="68"/>
  <c r="Q51" i="68"/>
  <c r="S51" i="68"/>
  <c r="H51" i="68"/>
  <c r="N51" i="68"/>
  <c r="P51" i="68"/>
  <c r="O51" i="68"/>
  <c r="W2" i="77"/>
  <c r="V2" i="77"/>
  <c r="Q26" i="68"/>
  <c r="P44" i="68"/>
  <c r="O54" i="68"/>
  <c r="S22" i="68"/>
  <c r="Q22" i="68"/>
  <c r="H22" i="68"/>
  <c r="N22" i="68"/>
  <c r="O23" i="68"/>
  <c r="P22" i="68"/>
  <c r="O22" i="68"/>
  <c r="N23" i="68"/>
  <c r="P23" i="68"/>
  <c r="S59" i="68"/>
  <c r="P60" i="68"/>
  <c r="Q59" i="68"/>
  <c r="Q60" i="68"/>
  <c r="O59" i="68"/>
  <c r="N59" i="68"/>
  <c r="H59" i="68"/>
  <c r="P59" i="68"/>
  <c r="O60" i="68"/>
  <c r="S28" i="68"/>
  <c r="O28" i="68"/>
  <c r="Q28" i="68"/>
  <c r="P28" i="68"/>
  <c r="H28" i="68"/>
  <c r="N28" i="68"/>
  <c r="S60" i="68"/>
  <c r="S50" i="68"/>
  <c r="Q50" i="68"/>
  <c r="P50" i="68"/>
  <c r="O50" i="68"/>
  <c r="H50" i="68"/>
  <c r="N50" i="68"/>
  <c r="N48" i="68"/>
  <c r="Q48" i="68"/>
  <c r="P48" i="68"/>
  <c r="O48" i="68"/>
  <c r="S48" i="68"/>
  <c r="H48" i="68"/>
  <c r="O16" i="68"/>
  <c r="N16" i="68"/>
  <c r="P16" i="68"/>
  <c r="Q16" i="68"/>
  <c r="Q17" i="68"/>
  <c r="S17" i="68"/>
  <c r="S16" i="68"/>
  <c r="H16" i="68"/>
  <c r="S11" i="68"/>
  <c r="H11" i="68"/>
  <c r="N11" i="68"/>
  <c r="P11" i="68"/>
  <c r="Q11" i="68"/>
  <c r="O11" i="68"/>
  <c r="Q12" i="68"/>
  <c r="N12" i="68"/>
  <c r="O12" i="68"/>
  <c r="P12" i="68"/>
  <c r="H12" i="68"/>
  <c r="S12" i="68"/>
  <c r="O15" i="68"/>
  <c r="Q15" i="68"/>
  <c r="P15" i="68"/>
  <c r="H15" i="68"/>
  <c r="N15" i="68"/>
  <c r="S15" i="68"/>
  <c r="N26" i="68"/>
  <c r="N17" i="68"/>
  <c r="O44" i="68"/>
  <c r="O62" i="68"/>
  <c r="P4" i="68"/>
  <c r="P41" i="68"/>
  <c r="N41" i="68"/>
  <c r="Q10" i="68"/>
  <c r="P62" i="68"/>
  <c r="N44" i="68"/>
</calcChain>
</file>

<file path=xl/sharedStrings.xml><?xml version="1.0" encoding="utf-8"?>
<sst xmlns="http://schemas.openxmlformats.org/spreadsheetml/2006/main" count="1623" uniqueCount="792">
  <si>
    <t>表名</t>
    <phoneticPr fontId="1" type="noConversion"/>
  </si>
  <si>
    <t>序号</t>
    <phoneticPr fontId="1" type="noConversion"/>
  </si>
  <si>
    <t>1700-01-01</t>
    <phoneticPr fontId="1" type="noConversion"/>
  </si>
  <si>
    <t>DES_TAB_NAME</t>
  </si>
  <si>
    <t>BATCH_ID</t>
    <phoneticPr fontId="1" type="noConversion"/>
  </si>
  <si>
    <t>BATCH_ID</t>
  </si>
  <si>
    <t>描述</t>
    <phoneticPr fontId="1" type="noConversion"/>
  </si>
  <si>
    <t>类别</t>
    <phoneticPr fontId="1" type="noConversion"/>
  </si>
  <si>
    <t>数据表</t>
    <phoneticPr fontId="1" type="noConversion"/>
  </si>
  <si>
    <t>中文名</t>
    <phoneticPr fontId="1" type="noConversion"/>
  </si>
  <si>
    <t>配置表</t>
    <phoneticPr fontId="1" type="noConversion"/>
  </si>
  <si>
    <t>关联作业</t>
    <phoneticPr fontId="1" type="noConversion"/>
  </si>
  <si>
    <t>关联表</t>
    <phoneticPr fontId="1" type="noConversion"/>
  </si>
  <si>
    <t>对象名</t>
    <phoneticPr fontId="1" type="noConversion"/>
  </si>
  <si>
    <t>版本号</t>
    <phoneticPr fontId="1" type="noConversion"/>
  </si>
  <si>
    <t>模式名</t>
    <phoneticPr fontId="1" type="noConversion"/>
  </si>
  <si>
    <t>基础对象</t>
    <phoneticPr fontId="1" type="noConversion"/>
  </si>
  <si>
    <t>配置转换SP</t>
  </si>
  <si>
    <t>加工SP</t>
  </si>
  <si>
    <t>调度SH</t>
    <phoneticPr fontId="1" type="noConversion"/>
  </si>
  <si>
    <t>调度SP</t>
    <phoneticPr fontId="1" type="noConversion"/>
  </si>
  <si>
    <t>算法</t>
    <phoneticPr fontId="1" type="noConversion"/>
  </si>
  <si>
    <t>DES_TAB_NAME</t>
    <phoneticPr fontId="1" type="noConversion"/>
  </si>
  <si>
    <t>SRC_TAB_NAME</t>
    <phoneticPr fontId="1" type="noConversion"/>
  </si>
  <si>
    <t>SQL_STR</t>
  </si>
  <si>
    <t>N</t>
    <phoneticPr fontId="1" type="noConversion"/>
  </si>
  <si>
    <t>MNT_DATE</t>
  </si>
  <si>
    <t>END_DATE</t>
  </si>
  <si>
    <t>信息项</t>
    <phoneticPr fontId="1" type="noConversion"/>
  </si>
  <si>
    <t>配置值</t>
    <phoneticPr fontId="1" type="noConversion"/>
  </si>
  <si>
    <t>信息说明</t>
    <phoneticPr fontId="1" type="noConversion"/>
  </si>
  <si>
    <t>修改日期</t>
    <phoneticPr fontId="1" type="noConversion"/>
  </si>
  <si>
    <t>一级分类</t>
    <phoneticPr fontId="1" type="noConversion"/>
  </si>
  <si>
    <t>信息项关键字</t>
    <phoneticPr fontId="1" type="noConversion"/>
  </si>
  <si>
    <t>SH</t>
    <phoneticPr fontId="1" type="noConversion"/>
  </si>
  <si>
    <t>备注</t>
    <phoneticPr fontId="1" type="noConversion"/>
  </si>
  <si>
    <t>关键字</t>
    <phoneticPr fontId="1" type="noConversion"/>
  </si>
  <si>
    <t>配置索引</t>
    <phoneticPr fontId="1" type="noConversion"/>
  </si>
  <si>
    <t>ETL存储过程配置</t>
    <phoneticPr fontId="1" type="noConversion"/>
  </si>
  <si>
    <t>存储过程</t>
    <phoneticPr fontId="1" type="noConversion"/>
  </si>
  <si>
    <t>名称</t>
    <phoneticPr fontId="1" type="noConversion"/>
  </si>
  <si>
    <t>DATA_TAB_NAME</t>
    <phoneticPr fontId="1" type="noConversion"/>
  </si>
  <si>
    <t>CONF_TAB_NAME</t>
    <phoneticPr fontId="1" type="noConversion"/>
  </si>
  <si>
    <t>CONV_TAB_NAME</t>
    <phoneticPr fontId="1" type="noConversion"/>
  </si>
  <si>
    <t>CTR_SP_NAME</t>
    <phoneticPr fontId="1" type="noConversion"/>
  </si>
  <si>
    <t>CTR_SH_NAME</t>
    <phoneticPr fontId="1" type="noConversion"/>
  </si>
  <si>
    <t>ETL_SP_NAME</t>
    <phoneticPr fontId="1" type="noConversion"/>
  </si>
  <si>
    <t>加工SH</t>
    <phoneticPr fontId="1" type="noConversion"/>
  </si>
  <si>
    <t>信息项标识关键字</t>
    <phoneticPr fontId="1" type="noConversion"/>
  </si>
  <si>
    <t>数据库类型</t>
    <phoneticPr fontId="1" type="noConversion"/>
  </si>
  <si>
    <t>DB2</t>
    <phoneticPr fontId="1" type="noConversion"/>
  </si>
  <si>
    <t>UNIX</t>
    <phoneticPr fontId="1" type="noConversion"/>
  </si>
  <si>
    <t>操作系统类型</t>
    <phoneticPr fontId="1" type="noConversion"/>
  </si>
  <si>
    <t>DATABASE_TYPE</t>
    <phoneticPr fontId="1" type="noConversion"/>
  </si>
  <si>
    <t>OPRATION_SYSTEM_TYPE</t>
    <phoneticPr fontId="1" type="noConversion"/>
  </si>
  <si>
    <t>?</t>
    <phoneticPr fontId="1" type="noConversion"/>
  </si>
  <si>
    <t>程序说明</t>
    <phoneticPr fontId="1" type="noConversion"/>
  </si>
  <si>
    <t>建存储过程语句</t>
    <phoneticPr fontId="1" type="noConversion"/>
  </si>
  <si>
    <t>CREATE_SP_SQL</t>
    <phoneticPr fontId="1" type="noConversion"/>
  </si>
  <si>
    <t>参数名称</t>
    <phoneticPr fontId="1" type="noConversion"/>
  </si>
  <si>
    <t>SP</t>
    <phoneticPr fontId="1" type="noConversion"/>
  </si>
  <si>
    <t>PROGRAM_DESC</t>
    <phoneticPr fontId="1" type="noConversion"/>
  </si>
  <si>
    <t>PARA_NAME</t>
    <phoneticPr fontId="1" type="noConversion"/>
  </si>
  <si>
    <t>NAME</t>
    <phoneticPr fontId="1" type="noConversion"/>
  </si>
  <si>
    <t>参数输入输出类型</t>
    <phoneticPr fontId="1" type="noConversion"/>
  </si>
  <si>
    <t>PARA_I_O_TYPE</t>
    <phoneticPr fontId="1" type="noConversion"/>
  </si>
  <si>
    <t>参数数据类型</t>
    <phoneticPr fontId="1" type="noConversion"/>
  </si>
  <si>
    <t>PARA_TYPE</t>
    <phoneticPr fontId="1" type="noConversion"/>
  </si>
  <si>
    <t>PROGRAM_MODE_0001</t>
    <phoneticPr fontId="1" type="noConversion"/>
  </si>
  <si>
    <t>程序框架</t>
    <phoneticPr fontId="1" type="noConversion"/>
  </si>
  <si>
    <t>PROGRAM_BODY</t>
    <phoneticPr fontId="1" type="noConversion"/>
  </si>
  <si>
    <t>公共变量定义</t>
    <phoneticPr fontId="1" type="noConversion"/>
  </si>
  <si>
    <t>自定义变量</t>
    <phoneticPr fontId="1" type="noConversion"/>
  </si>
  <si>
    <t>游标定义</t>
    <phoneticPr fontId="1" type="noConversion"/>
  </si>
  <si>
    <t>DEF_VAR_COMM</t>
    <phoneticPr fontId="1" type="noConversion"/>
  </si>
  <si>
    <t>DEF_VAR_USER</t>
    <phoneticPr fontId="1" type="noConversion"/>
  </si>
  <si>
    <t>DEF_VAR_CURSOR</t>
    <phoneticPr fontId="1" type="noConversion"/>
  </si>
  <si>
    <t>定义区域</t>
    <phoneticPr fontId="1" type="noConversion"/>
  </si>
  <si>
    <t>DEF_AREA</t>
    <phoneticPr fontId="1" type="noConversion"/>
  </si>
  <si>
    <t>&lt;&gt;</t>
    <phoneticPr fontId="1" type="noConversion"/>
  </si>
  <si>
    <t>异常处理区域</t>
    <phoneticPr fontId="1" type="noConversion"/>
  </si>
  <si>
    <t>NO_NORMAL_DEAL_AREA</t>
    <phoneticPr fontId="1" type="noConversion"/>
  </si>
  <si>
    <t>SQL_NOT_FOUND_DEAL</t>
    <phoneticPr fontId="1" type="noConversion"/>
  </si>
  <si>
    <t>无数据处理</t>
    <phoneticPr fontId="1" type="noConversion"/>
  </si>
  <si>
    <t>数据异常处理</t>
    <phoneticPr fontId="1" type="noConversion"/>
  </si>
  <si>
    <t>SQL_ERROR_DEAL</t>
    <phoneticPr fontId="1" type="noConversion"/>
  </si>
  <si>
    <t>参考值</t>
    <phoneticPr fontId="1" type="noConversion"/>
  </si>
  <si>
    <t>DB2/ORACLE</t>
    <phoneticPr fontId="1" type="noConversion"/>
  </si>
  <si>
    <t>UNIX/WINDOWS</t>
    <phoneticPr fontId="1" type="noConversion"/>
  </si>
  <si>
    <t>CREATE PROCEDUCE</t>
    <phoneticPr fontId="1" type="noConversion"/>
  </si>
  <si>
    <t>初始化处理</t>
    <phoneticPr fontId="1" type="noConversion"/>
  </si>
  <si>
    <t>正常处理区域</t>
    <phoneticPr fontId="1" type="noConversion"/>
  </si>
  <si>
    <t>NORMAL_DEAL_AREA</t>
    <phoneticPr fontId="1" type="noConversion"/>
  </si>
  <si>
    <t>INIT_DEAL</t>
    <phoneticPr fontId="1" type="noConversion"/>
  </si>
  <si>
    <t>数据清除处理</t>
    <phoneticPr fontId="1" type="noConversion"/>
  </si>
  <si>
    <t>日志处理</t>
    <phoneticPr fontId="1" type="noConversion"/>
  </si>
  <si>
    <t>LOG_DEAL</t>
    <phoneticPr fontId="1" type="noConversion"/>
  </si>
  <si>
    <t>明细日志处理</t>
    <phoneticPr fontId="1" type="noConversion"/>
  </si>
  <si>
    <t>LOG_DETAIL_DEAL</t>
    <phoneticPr fontId="1" type="noConversion"/>
  </si>
  <si>
    <t>CLEAR_DATA_DEAL</t>
    <phoneticPr fontId="1" type="noConversion"/>
  </si>
  <si>
    <t>数据加工处理1</t>
    <phoneticPr fontId="1" type="noConversion"/>
  </si>
  <si>
    <t>数据加工处理2</t>
  </si>
  <si>
    <t>数据加工处理n</t>
    <phoneticPr fontId="1" type="noConversion"/>
  </si>
  <si>
    <t>游标处理</t>
    <phoneticPr fontId="1" type="noConversion"/>
  </si>
  <si>
    <t>CURSOR_DEAL</t>
    <phoneticPr fontId="1" type="noConversion"/>
  </si>
  <si>
    <t>调用结果处理</t>
    <phoneticPr fontId="1" type="noConversion"/>
  </si>
  <si>
    <t>调用子过程处理</t>
    <phoneticPr fontId="1" type="noConversion"/>
  </si>
  <si>
    <t>CALL_SP_DEAL</t>
    <phoneticPr fontId="1" type="noConversion"/>
  </si>
  <si>
    <t>CALL_RETURN_DEAL</t>
    <phoneticPr fontId="1" type="noConversion"/>
  </si>
  <si>
    <t>结束处理</t>
    <phoneticPr fontId="1" type="noConversion"/>
  </si>
  <si>
    <t>SHELL配置</t>
    <phoneticPr fontId="1" type="noConversion"/>
  </si>
  <si>
    <t>AUTO</t>
    <phoneticPr fontId="1" type="noConversion"/>
  </si>
  <si>
    <t>FINISH_DEAL</t>
    <phoneticPr fontId="1" type="noConversion"/>
  </si>
  <si>
    <t>;</t>
    <phoneticPr fontId="1" type="noConversion"/>
  </si>
  <si>
    <t>程序结束符</t>
    <phoneticPr fontId="1" type="noConversion"/>
  </si>
  <si>
    <t>SIGN_END</t>
    <phoneticPr fontId="1" type="noConversion"/>
  </si>
  <si>
    <t>;/@</t>
    <phoneticPr fontId="1" type="noConversion"/>
  </si>
  <si>
    <t>自动化生成配置</t>
    <phoneticPr fontId="1" type="noConversion"/>
  </si>
  <si>
    <t>资源配置</t>
    <phoneticPr fontId="1" type="noConversion"/>
  </si>
  <si>
    <t>资源</t>
    <phoneticPr fontId="1" type="noConversion"/>
  </si>
  <si>
    <t>表</t>
    <phoneticPr fontId="1" type="noConversion"/>
  </si>
  <si>
    <t>表清单</t>
    <phoneticPr fontId="1" type="noConversion"/>
  </si>
  <si>
    <t>RE</t>
    <phoneticPr fontId="1" type="noConversion"/>
  </si>
  <si>
    <t>SHEET_NAME_TAB</t>
    <phoneticPr fontId="1" type="noConversion"/>
  </si>
  <si>
    <t>程序</t>
    <phoneticPr fontId="1" type="noConversion"/>
  </si>
  <si>
    <t>程序清单</t>
    <phoneticPr fontId="1" type="noConversion"/>
  </si>
  <si>
    <t>数据库对照</t>
    <phoneticPr fontId="1" type="noConversion"/>
  </si>
  <si>
    <t>SHEET_NAME_PROGRAM</t>
    <phoneticPr fontId="1" type="noConversion"/>
  </si>
  <si>
    <t>SHEET_NAME_DB_REL</t>
    <phoneticPr fontId="1" type="noConversion"/>
  </si>
  <si>
    <t>ETL调度</t>
    <phoneticPr fontId="1" type="noConversion"/>
  </si>
  <si>
    <t>SHEET_NAME_ETL_ADJ</t>
    <phoneticPr fontId="1" type="noConversion"/>
  </si>
  <si>
    <t>数据库对照关系</t>
    <phoneticPr fontId="1" type="noConversion"/>
  </si>
  <si>
    <t>DB2对象</t>
    <phoneticPr fontId="1" type="noConversion"/>
  </si>
  <si>
    <t>基础对象名</t>
    <phoneticPr fontId="1" type="noConversion"/>
  </si>
  <si>
    <t>说明</t>
    <phoneticPr fontId="1" type="noConversion"/>
  </si>
  <si>
    <t>ORACLE对象</t>
    <phoneticPr fontId="1" type="noConversion"/>
  </si>
  <si>
    <t>DECIMAL</t>
    <phoneticPr fontId="1" type="noConversion"/>
  </si>
  <si>
    <t>INTEGER</t>
    <phoneticPr fontId="1" type="noConversion"/>
  </si>
  <si>
    <t>VARCHAR</t>
    <phoneticPr fontId="1" type="noConversion"/>
  </si>
  <si>
    <t>创建日期</t>
    <phoneticPr fontId="1" type="noConversion"/>
  </si>
  <si>
    <t>DATA_DEAL_STEP_1</t>
    <phoneticPr fontId="1" type="noConversion"/>
  </si>
  <si>
    <t>DATA_DEAL_STEP_2</t>
    <phoneticPr fontId="1" type="noConversion"/>
  </si>
  <si>
    <t>DATA_DEAL_STEP_N</t>
    <phoneticPr fontId="1" type="noConversion"/>
  </si>
  <si>
    <t>SHELL</t>
    <phoneticPr fontId="1" type="noConversion"/>
  </si>
  <si>
    <t>根目录</t>
    <phoneticPr fontId="1" type="noConversion"/>
  </si>
  <si>
    <t>自动化</t>
    <phoneticPr fontId="1" type="noConversion"/>
  </si>
  <si>
    <t>代码子目录</t>
    <phoneticPr fontId="1" type="noConversion"/>
  </si>
  <si>
    <t>ROOT_DIR</t>
    <phoneticPr fontId="1" type="noConversion"/>
  </si>
  <si>
    <t>PROGRAM_DIR</t>
    <phoneticPr fontId="1" type="noConversion"/>
  </si>
  <si>
    <t>PROGRAM</t>
    <phoneticPr fontId="1" type="noConversion"/>
  </si>
  <si>
    <t>ST_DATE</t>
  </si>
  <si>
    <t>DB2 9.5对象</t>
    <phoneticPr fontId="1" type="noConversion"/>
  </si>
  <si>
    <t>数据类型</t>
    <phoneticPr fontId="1" type="noConversion"/>
  </si>
  <si>
    <t>长度</t>
    <phoneticPr fontId="1" type="noConversion"/>
  </si>
  <si>
    <t>是否主键</t>
    <phoneticPr fontId="1" type="noConversion"/>
  </si>
  <si>
    <t>表中文名</t>
    <phoneticPr fontId="1" type="noConversion"/>
  </si>
  <si>
    <t>字段中文名</t>
    <phoneticPr fontId="1" type="noConversion"/>
  </si>
  <si>
    <t>字段名</t>
    <phoneticPr fontId="1" type="noConversion"/>
  </si>
  <si>
    <t>Y</t>
    <phoneticPr fontId="1" type="noConversion"/>
  </si>
  <si>
    <t>是否非空</t>
    <phoneticPr fontId="1" type="noConversion"/>
  </si>
  <si>
    <t>返回</t>
  </si>
  <si>
    <t>系统表</t>
    <phoneticPr fontId="1" type="noConversion"/>
  </si>
  <si>
    <t>SYS_TAB_NAME</t>
    <phoneticPr fontId="1" type="noConversion"/>
  </si>
  <si>
    <t>SYS_CODE</t>
  </si>
  <si>
    <t>MAPPING_ID</t>
  </si>
  <si>
    <t>DATE</t>
  </si>
  <si>
    <t>CHAR</t>
  </si>
  <si>
    <t>VARCHAR</t>
  </si>
  <si>
    <t>JOB_DESC</t>
  </si>
  <si>
    <t>批次号</t>
    <phoneticPr fontId="1" type="noConversion"/>
  </si>
  <si>
    <t>映射识别号</t>
    <phoneticPr fontId="1" type="noConversion"/>
  </si>
  <si>
    <t>开始日期</t>
    <phoneticPr fontId="1" type="noConversion"/>
  </si>
  <si>
    <t>维护日期</t>
    <phoneticPr fontId="1" type="noConversion"/>
  </si>
  <si>
    <t>结束日期</t>
    <phoneticPr fontId="1" type="noConversion"/>
  </si>
  <si>
    <t>源系统代码</t>
    <phoneticPr fontId="1" type="noConversion"/>
  </si>
  <si>
    <t>作业名称</t>
    <phoneticPr fontId="1" type="noConversion"/>
  </si>
  <si>
    <t>作业描述</t>
    <phoneticPr fontId="1" type="noConversion"/>
  </si>
  <si>
    <t>2014-11-15</t>
    <phoneticPr fontId="1" type="noConversion"/>
  </si>
  <si>
    <t>PERL配置</t>
    <phoneticPr fontId="1" type="noConversion"/>
  </si>
  <si>
    <t>PL</t>
    <phoneticPr fontId="1" type="noConversion"/>
  </si>
  <si>
    <t>调度PERL</t>
    <phoneticPr fontId="1" type="noConversion"/>
  </si>
  <si>
    <t>CTR_PL_NAME</t>
    <phoneticPr fontId="1" type="noConversion"/>
  </si>
  <si>
    <t>字段类型</t>
    <phoneticPr fontId="1" type="noConversion"/>
  </si>
  <si>
    <t>INTEGER</t>
    <phoneticPr fontId="1" type="noConversion"/>
  </si>
  <si>
    <t>2012-04-11</t>
    <phoneticPr fontId="1" type="noConversion"/>
  </si>
  <si>
    <t>DECIMAL</t>
    <phoneticPr fontId="1" type="noConversion"/>
  </si>
  <si>
    <t>NUMBER</t>
    <phoneticPr fontId="1" type="noConversion"/>
  </si>
  <si>
    <t>VARCHAR</t>
    <phoneticPr fontId="1" type="noConversion"/>
  </si>
  <si>
    <t>VARCHAR2</t>
    <phoneticPr fontId="1" type="noConversion"/>
  </si>
  <si>
    <t>CHAR</t>
    <phoneticPr fontId="1" type="noConversion"/>
  </si>
  <si>
    <t>DATE</t>
    <phoneticPr fontId="1" type="noConversion"/>
  </si>
  <si>
    <t>CLOB</t>
    <phoneticPr fontId="1" type="noConversion"/>
  </si>
  <si>
    <t>DECFLOAT</t>
    <phoneticPr fontId="1" type="noConversion"/>
  </si>
  <si>
    <t>24,8</t>
    <phoneticPr fontId="1" type="noConversion"/>
  </si>
  <si>
    <t>DECIMAL</t>
    <phoneticPr fontId="1" type="noConversion"/>
  </si>
  <si>
    <t>目标表名称</t>
    <phoneticPr fontId="1" type="noConversion"/>
  </si>
  <si>
    <t>DES_COL_NAME</t>
    <phoneticPr fontId="1" type="noConversion"/>
  </si>
  <si>
    <t>目标字段名称</t>
    <phoneticPr fontId="1" type="noConversion"/>
  </si>
  <si>
    <t>源表或视图名称</t>
    <phoneticPr fontId="1" type="noConversion"/>
  </si>
  <si>
    <t>SRC_COL_NAME</t>
    <phoneticPr fontId="1" type="noConversion"/>
  </si>
  <si>
    <t>源字段名称</t>
    <phoneticPr fontId="1" type="noConversion"/>
  </si>
  <si>
    <t xml:space="preserve">SET_OF_BOOKS_ID    </t>
  </si>
  <si>
    <t>REP_ID</t>
  </si>
  <si>
    <t>KPI_ID</t>
  </si>
  <si>
    <t>KPI_NUM</t>
  </si>
  <si>
    <t>ACCT1_CODE</t>
  </si>
  <si>
    <t xml:space="preserve">ACCT1_DESC        </t>
  </si>
  <si>
    <t xml:space="preserve">ACCT1_BAL_TYPE    </t>
  </si>
  <si>
    <t>ACCT2_CODE</t>
  </si>
  <si>
    <t xml:space="preserve">ACCT2_DESC        </t>
  </si>
  <si>
    <t xml:space="preserve">ACCT2_BAL_TYPE    </t>
  </si>
  <si>
    <t>ACCT3_CODE</t>
  </si>
  <si>
    <t xml:space="preserve">ACCT3_DESC        </t>
  </si>
  <si>
    <t xml:space="preserve">ACCT3_BAL_TYPE    </t>
  </si>
  <si>
    <t>COMP1_CODE</t>
  </si>
  <si>
    <t>COMP1_DESC</t>
  </si>
  <si>
    <t>COMP2_CODE</t>
  </si>
  <si>
    <t>COMP2_DESC</t>
  </si>
  <si>
    <t>COMP3_CODE</t>
  </si>
  <si>
    <t>COMP3_DESC</t>
  </si>
  <si>
    <t>COMP4_CODE</t>
  </si>
  <si>
    <t>COMP4_DESC</t>
  </si>
  <si>
    <t>COMP5_CODE</t>
  </si>
  <si>
    <t>COMP5_DESC</t>
  </si>
  <si>
    <t>REP_NAME</t>
  </si>
  <si>
    <t>KPI_NAME</t>
  </si>
  <si>
    <t>CAL_FLAG</t>
  </si>
  <si>
    <t>SIGN_FLAG</t>
  </si>
  <si>
    <t>DECIMAL</t>
  </si>
  <si>
    <t>作业日志表</t>
  </si>
  <si>
    <t>REMARK</t>
  </si>
  <si>
    <t>ETL_LOG_ID</t>
  </si>
  <si>
    <t>ETL_DATE</t>
  </si>
  <si>
    <t>JOB_NAME</t>
  </si>
  <si>
    <t>ST_TIME</t>
  </si>
  <si>
    <t>SPEND_TIME</t>
  </si>
  <si>
    <t>DEAL_ROW</t>
  </si>
  <si>
    <t>JOB_STATE</t>
  </si>
  <si>
    <t>JOB_STATE_DESC</t>
  </si>
  <si>
    <t>DECIMAL</t>
    <phoneticPr fontId="1" type="noConversion"/>
  </si>
  <si>
    <t>处理日期</t>
    <phoneticPr fontId="1" type="noConversion"/>
  </si>
  <si>
    <t>开始时间</t>
    <phoneticPr fontId="1" type="noConversion"/>
  </si>
  <si>
    <t>结束时间</t>
    <phoneticPr fontId="1" type="noConversion"/>
  </si>
  <si>
    <t>执行时间</t>
    <phoneticPr fontId="1" type="noConversion"/>
  </si>
  <si>
    <t>处理记录数</t>
    <phoneticPr fontId="1" type="noConversion"/>
  </si>
  <si>
    <t>作业状态</t>
    <phoneticPr fontId="1" type="noConversion"/>
  </si>
  <si>
    <t>JOB_STEP</t>
  </si>
  <si>
    <t>JOB_STEP_DESC</t>
  </si>
  <si>
    <t>作业日志明细表</t>
  </si>
  <si>
    <t>VARCHAR</t>
    <phoneticPr fontId="1" type="noConversion"/>
  </si>
  <si>
    <t>INTEGER</t>
    <phoneticPr fontId="1" type="noConversion"/>
  </si>
  <si>
    <t>SRC_TAB_NAME</t>
  </si>
  <si>
    <t>初始化</t>
    <phoneticPr fontId="1" type="noConversion"/>
  </si>
  <si>
    <t>日志流水号</t>
    <phoneticPr fontId="1" type="noConversion"/>
  </si>
  <si>
    <t>作业状态描述</t>
    <phoneticPr fontId="1" type="noConversion"/>
  </si>
  <si>
    <t>CONV_TYPE</t>
  </si>
  <si>
    <t>CONV_TYPE</t>
    <phoneticPr fontId="1" type="noConversion"/>
  </si>
  <si>
    <t>CONV_SQL</t>
  </si>
  <si>
    <t>CONV_SQL</t>
    <phoneticPr fontId="1" type="noConversion"/>
  </si>
  <si>
    <t>转换类型</t>
    <phoneticPr fontId="1" type="noConversion"/>
  </si>
  <si>
    <t>转换类型描述</t>
    <phoneticPr fontId="1" type="noConversion"/>
  </si>
  <si>
    <t>CONV_TYPE_DESC</t>
  </si>
  <si>
    <t>CONV_TYPE_DESC</t>
    <phoneticPr fontId="1" type="noConversion"/>
  </si>
  <si>
    <t>REMARK</t>
    <phoneticPr fontId="1" type="noConversion"/>
  </si>
  <si>
    <t>转换SQL</t>
    <phoneticPr fontId="1" type="noConversion"/>
  </si>
  <si>
    <t>表级映射定义表</t>
  </si>
  <si>
    <t>字段级映射定义表</t>
  </si>
  <si>
    <t>加工SP</t>
    <phoneticPr fontId="1" type="noConversion"/>
  </si>
  <si>
    <t>参考项</t>
    <phoneticPr fontId="1" type="noConversion"/>
  </si>
  <si>
    <t>抽取源表指定日期的数据追加入同构目标表</t>
    <phoneticPr fontId="1" type="noConversion"/>
  </si>
  <si>
    <t>参考项说明</t>
    <phoneticPr fontId="1" type="noConversion"/>
  </si>
  <si>
    <t>CONV_TYPE=10021、10022、10023</t>
    <phoneticPr fontId="1" type="noConversion"/>
  </si>
  <si>
    <t>表级映射定义表初始化</t>
    <phoneticPr fontId="1" type="noConversion"/>
  </si>
  <si>
    <t>MAPPING_DESC</t>
    <phoneticPr fontId="1" type="noConversion"/>
  </si>
  <si>
    <t>映射描述</t>
    <phoneticPr fontId="1" type="noConversion"/>
  </si>
  <si>
    <t>SRC_COL_TYPE</t>
    <phoneticPr fontId="1" type="noConversion"/>
  </si>
  <si>
    <t>SRC_COL_LEN</t>
    <phoneticPr fontId="1" type="noConversion"/>
  </si>
  <si>
    <t>源字段类型</t>
    <phoneticPr fontId="1" type="noConversion"/>
  </si>
  <si>
    <t>源字段长度</t>
    <phoneticPr fontId="1" type="noConversion"/>
  </si>
  <si>
    <t>DES_COL_TYPE</t>
    <phoneticPr fontId="1" type="noConversion"/>
  </si>
  <si>
    <t>DES_COL_LEN</t>
    <phoneticPr fontId="1" type="noConversion"/>
  </si>
  <si>
    <t>目标字段类型</t>
    <phoneticPr fontId="1" type="noConversion"/>
  </si>
  <si>
    <t>目标字段长度</t>
    <phoneticPr fontId="1" type="noConversion"/>
  </si>
  <si>
    <t>作业组名称</t>
    <phoneticPr fontId="1" type="noConversion"/>
  </si>
  <si>
    <t>10104-指定SQL参数替换</t>
  </si>
  <si>
    <t>2399-12-31</t>
    <phoneticPr fontId="1" type="noConversion"/>
  </si>
  <si>
    <t>SRC_COL_NAME</t>
  </si>
  <si>
    <t>SRC_COL_TYPE</t>
  </si>
  <si>
    <t>SRC_COL_LEN</t>
  </si>
  <si>
    <t>DES_COL_NAME</t>
  </si>
  <si>
    <t>DES_COL_TYPE</t>
  </si>
  <si>
    <t>DES_COL_LEN</t>
  </si>
  <si>
    <t>MAPPING_DESC</t>
  </si>
  <si>
    <t>90111-数据类型转换
90112-函数转换
90113-映射表转换
90121-配置表转换</t>
    <phoneticPr fontId="1" type="noConversion"/>
  </si>
  <si>
    <t>N</t>
    <phoneticPr fontId="1" type="noConversion"/>
  </si>
  <si>
    <t>END_TIME</t>
    <phoneticPr fontId="1" type="noConversion"/>
  </si>
  <si>
    <t>ETL_LOG_ID</t>
    <phoneticPr fontId="1" type="noConversion"/>
  </si>
  <si>
    <t>JOB_NAME</t>
    <phoneticPr fontId="1" type="noConversion"/>
  </si>
  <si>
    <t>ST_TIME</t>
    <phoneticPr fontId="1" type="noConversion"/>
  </si>
  <si>
    <t>END_TIME</t>
    <phoneticPr fontId="1" type="noConversion"/>
  </si>
  <si>
    <t>DEAL_ROW</t>
    <phoneticPr fontId="1" type="noConversion"/>
  </si>
  <si>
    <t>REMARK</t>
    <phoneticPr fontId="1" type="noConversion"/>
  </si>
  <si>
    <t>JOB_STATE</t>
    <phoneticPr fontId="1" type="noConversion"/>
  </si>
  <si>
    <t>JOB_STATE_DESC</t>
    <phoneticPr fontId="1" type="noConversion"/>
  </si>
  <si>
    <t>处理步骤</t>
    <phoneticPr fontId="1" type="noConversion"/>
  </si>
  <si>
    <t>处理记录数</t>
    <phoneticPr fontId="1" type="noConversion"/>
  </si>
  <si>
    <t>ETL_DATE</t>
    <phoneticPr fontId="1" type="noConversion"/>
  </si>
  <si>
    <t>ETL服务器名称</t>
    <phoneticPr fontId="1" type="noConversion"/>
  </si>
  <si>
    <t>ETL_SERVICE_NAME</t>
    <phoneticPr fontId="1" type="noConversion"/>
  </si>
  <si>
    <t>CALL_SERIAL_NO</t>
    <phoneticPr fontId="1" type="noConversion"/>
  </si>
  <si>
    <t>CALL_JOB_NAME</t>
    <phoneticPr fontId="1" type="noConversion"/>
  </si>
  <si>
    <t>调用作业名称</t>
    <phoneticPr fontId="1" type="noConversion"/>
  </si>
  <si>
    <t>调用作业流水号</t>
    <phoneticPr fontId="1" type="noConversion"/>
  </si>
  <si>
    <t>BOOKS_CD</t>
  </si>
  <si>
    <t>ACCTING_DT</t>
  </si>
  <si>
    <t>ACCTING_INTERIM</t>
  </si>
  <si>
    <t>ORG_ID</t>
  </si>
  <si>
    <t>COA_NUM</t>
  </si>
  <si>
    <t>CCY_CD</t>
  </si>
  <si>
    <t>GL_SRC_CD</t>
  </si>
  <si>
    <t>GL_DATA_TEMPLATE_CD</t>
  </si>
  <si>
    <t>DAY_BEGIN_DB_BAL</t>
  </si>
  <si>
    <t>DAY_BEGIN_CR_BAL</t>
  </si>
  <si>
    <t>DAILY_DB_AMT</t>
  </si>
  <si>
    <t>DAILY_CR_AMT</t>
  </si>
  <si>
    <t>DAY_DB_BAL</t>
  </si>
  <si>
    <t>DAY_CR_BAL</t>
  </si>
  <si>
    <t>MON_DB_AMT</t>
  </si>
  <si>
    <t>MON_CR_AMT</t>
  </si>
  <si>
    <t>QTR_DB_AMT</t>
  </si>
  <si>
    <t>QTR_CR_AMT</t>
  </si>
  <si>
    <t>DB_TERM_AVG_BAL</t>
  </si>
  <si>
    <t>CR_TERM_AVG_BAL</t>
  </si>
  <si>
    <t>DB_QAVG_BAL</t>
  </si>
  <si>
    <t>CR_QAVG_BAL</t>
  </si>
  <si>
    <t>DB_YAVG_BAL</t>
  </si>
  <si>
    <t>CR_YAVG_BAL</t>
  </si>
  <si>
    <t>38,3</t>
  </si>
  <si>
    <t>RPT_ITEM_NUM</t>
  </si>
  <si>
    <t>GL_FIN_RPT_ID</t>
  </si>
  <si>
    <t>INIT_BAL</t>
  </si>
  <si>
    <t>TERM_AMT</t>
  </si>
  <si>
    <t>FINAL_BAL</t>
  </si>
  <si>
    <t>INTERIM_AVG_BAL</t>
  </si>
  <si>
    <t>QAVG_BAL</t>
  </si>
  <si>
    <t>YAVG_BAL</t>
  </si>
  <si>
    <t>ST_DT</t>
  </si>
  <si>
    <t>END_DT</t>
  </si>
  <si>
    <t>抽取源表指定日期的数据覆盖入同构目标表</t>
    <phoneticPr fontId="1" type="noConversion"/>
  </si>
  <si>
    <t>J_ETL_DATA_BY_SQL_APPEND</t>
    <phoneticPr fontId="1" type="noConversion"/>
  </si>
  <si>
    <t>公共映射抽取作业-指定SQL增量追加</t>
    <phoneticPr fontId="1" type="noConversion"/>
  </si>
  <si>
    <t>公共映射抽取作业-指定SQL全量覆盖</t>
    <phoneticPr fontId="1" type="noConversion"/>
  </si>
  <si>
    <t>公共映射抽取作业-指定SQL全量追加</t>
    <phoneticPr fontId="1" type="noConversion"/>
  </si>
  <si>
    <t>公共映射抽取作业-指定SQL拉链追加</t>
    <phoneticPr fontId="1" type="noConversion"/>
  </si>
  <si>
    <t>SYS_CODE</t>
    <phoneticPr fontId="1" type="noConversion"/>
  </si>
  <si>
    <t>映射识别号</t>
    <phoneticPr fontId="1" type="noConversion"/>
  </si>
  <si>
    <t>C_ETL_DATA_BY_MAPPING</t>
    <phoneticPr fontId="1" type="noConversion"/>
  </si>
  <si>
    <t>MAPPING_ID</t>
    <phoneticPr fontId="1" type="noConversion"/>
  </si>
  <si>
    <t>10032-指定SQL全量覆盖</t>
  </si>
  <si>
    <t>10033-指定SQL全量追加</t>
  </si>
  <si>
    <t>10034-指定SQL拉链追加</t>
  </si>
  <si>
    <t>10011-同构增量追加
10012-同构全量覆盖
10013-同构全量追加
10014-同构拉链追加
10021-映射增量追加
10022-映射全量覆盖
10023-映射全量追加
10024-映射拉链追加
10031-指定SQL增量追加
10032-指定SQL全量覆盖
10033-指定SQL全量追加
10034-指定SQL拉链追加</t>
    <phoneticPr fontId="1" type="noConversion"/>
  </si>
  <si>
    <t>DELETE_SQL</t>
    <phoneticPr fontId="1" type="noConversion"/>
  </si>
  <si>
    <t>清除数据SQL</t>
    <phoneticPr fontId="1" type="noConversion"/>
  </si>
  <si>
    <t>ACCTING_DT</t>
    <phoneticPr fontId="1" type="noConversion"/>
  </si>
  <si>
    <t>COA_NUM</t>
    <phoneticPr fontId="1" type="noConversion"/>
  </si>
  <si>
    <t>ACCT3_CODE</t>
    <phoneticPr fontId="1" type="noConversion"/>
  </si>
  <si>
    <t>ST_DATE</t>
    <phoneticPr fontId="1" type="noConversion"/>
  </si>
  <si>
    <t>END_DATE</t>
    <phoneticPr fontId="1" type="noConversion"/>
  </si>
  <si>
    <t>MNT_DATE</t>
    <phoneticPr fontId="1" type="noConversion"/>
  </si>
  <si>
    <t>COMP_CODE</t>
    <phoneticPr fontId="1" type="noConversion"/>
  </si>
  <si>
    <t>COMP_LVL</t>
    <phoneticPr fontId="1" type="noConversion"/>
  </si>
  <si>
    <t>INTEGER</t>
    <phoneticPr fontId="1" type="noConversion"/>
  </si>
  <si>
    <t>ACCT_CODE</t>
    <phoneticPr fontId="1" type="noConversion"/>
  </si>
  <si>
    <t>DATE</t>
    <phoneticPr fontId="1" type="noConversion"/>
  </si>
  <si>
    <t>ACCT_LVL</t>
    <phoneticPr fontId="1" type="noConversion"/>
  </si>
  <si>
    <t xml:space="preserve">BOOKS_CD  </t>
    <phoneticPr fontId="1" type="noConversion"/>
  </si>
  <si>
    <t xml:space="preserve">BOOKS_CD </t>
    <phoneticPr fontId="1" type="noConversion"/>
  </si>
  <si>
    <t>COL_ID</t>
  </si>
  <si>
    <t>COL_ID</t>
    <phoneticPr fontId="1" type="noConversion"/>
  </si>
  <si>
    <t>BATCH_ID</t>
    <phoneticPr fontId="1" type="noConversion"/>
  </si>
  <si>
    <t>1700-01-02</t>
  </si>
  <si>
    <t>2014-11-16</t>
  </si>
  <si>
    <t>2399-12-32</t>
  </si>
  <si>
    <t>1700-01-03</t>
  </si>
  <si>
    <t>2014-11-17</t>
  </si>
  <si>
    <t>2399-12-33</t>
  </si>
  <si>
    <t>1700-01-04</t>
  </si>
  <si>
    <t>2014-11-18</t>
  </si>
  <si>
    <t>2399-12-34</t>
  </si>
  <si>
    <t>1700-01-05</t>
  </si>
  <si>
    <t>2014-11-19</t>
  </si>
  <si>
    <t>2399-12-35</t>
  </si>
  <si>
    <t>1700-01-06</t>
  </si>
  <si>
    <t>2014-11-20</t>
  </si>
  <si>
    <t>2399-12-36</t>
  </si>
  <si>
    <t>1700-01-07</t>
  </si>
  <si>
    <t>2014-11-21</t>
  </si>
  <si>
    <t>2399-12-37</t>
  </si>
  <si>
    <t>1700-01-08</t>
  </si>
  <si>
    <t>2014-11-22</t>
  </si>
  <si>
    <t>2399-12-38</t>
  </si>
  <si>
    <t>1700-01-09</t>
  </si>
  <si>
    <t>2014-11-23</t>
  </si>
  <si>
    <t>2399-12-39</t>
  </si>
  <si>
    <t>1700-01-10</t>
  </si>
  <si>
    <t>2014-11-24</t>
  </si>
  <si>
    <t>2399-12-40</t>
  </si>
  <si>
    <t>1700-01-11</t>
  </si>
  <si>
    <t>2014-11-25</t>
  </si>
  <si>
    <t>2399-12-41</t>
  </si>
  <si>
    <t>1700-01-12</t>
  </si>
  <si>
    <t>2014-11-26</t>
  </si>
  <si>
    <t>2399-12-42</t>
  </si>
  <si>
    <t>1700-01-13</t>
  </si>
  <si>
    <t>2014-11-27</t>
  </si>
  <si>
    <t>2399-12-43</t>
  </si>
  <si>
    <t>1700-01-14</t>
  </si>
  <si>
    <t>2014-11-28</t>
  </si>
  <si>
    <t>2399-12-44</t>
  </si>
  <si>
    <t>1700-01-15</t>
  </si>
  <si>
    <t>2014-11-29</t>
  </si>
  <si>
    <t>2399-12-45</t>
  </si>
  <si>
    <t>1700-01-16</t>
  </si>
  <si>
    <t>2014-11-30</t>
  </si>
  <si>
    <t>2399-12-46</t>
  </si>
  <si>
    <t>1700-01-17</t>
  </si>
  <si>
    <t>2014-11-31</t>
  </si>
  <si>
    <t>2399-12-47</t>
  </si>
  <si>
    <t>1700-01-18</t>
  </si>
  <si>
    <t>2014-11-32</t>
  </si>
  <si>
    <t>2399-12-48</t>
  </si>
  <si>
    <t>1700-01-19</t>
  </si>
  <si>
    <t>2014-11-33</t>
  </si>
  <si>
    <t>2399-12-49</t>
  </si>
  <si>
    <t>1700-01-20</t>
  </si>
  <si>
    <t>2014-11-34</t>
  </si>
  <si>
    <t>2399-12-50</t>
  </si>
  <si>
    <t>1700-01-21</t>
  </si>
  <si>
    <t>2014-11-35</t>
  </si>
  <si>
    <t>2399-12-51</t>
  </si>
  <si>
    <t>1700-01-22</t>
  </si>
  <si>
    <t>2014-11-36</t>
  </si>
  <si>
    <t>2399-12-52</t>
  </si>
  <si>
    <t>1700-01-23</t>
  </si>
  <si>
    <t>2014-11-37</t>
  </si>
  <si>
    <t>2399-12-53</t>
  </si>
  <si>
    <t>1700-01-24</t>
  </si>
  <si>
    <t>2014-11-38</t>
  </si>
  <si>
    <t>2399-12-54</t>
  </si>
  <si>
    <t>ACCT_DESC</t>
    <phoneticPr fontId="1" type="noConversion"/>
  </si>
  <si>
    <t>COMP_DESC</t>
    <phoneticPr fontId="1" type="noConversion"/>
  </si>
  <si>
    <t xml:space="preserve">ACCT1_BAL_TYPE    </t>
    <phoneticPr fontId="1" type="noConversion"/>
  </si>
  <si>
    <t xml:space="preserve">ACCT_BAL_TYPE    </t>
    <phoneticPr fontId="1" type="noConversion"/>
  </si>
  <si>
    <t>CHAR</t>
    <phoneticPr fontId="1" type="noConversion"/>
  </si>
  <si>
    <t>CHAR</t>
    <phoneticPr fontId="1" type="noConversion"/>
  </si>
  <si>
    <t>1700-01-25</t>
  </si>
  <si>
    <t>2014-11-39</t>
  </si>
  <si>
    <t>2399-12-55</t>
  </si>
  <si>
    <t>1700-01-26</t>
  </si>
  <si>
    <t>2014-11-40</t>
  </si>
  <si>
    <t>2399-12-56</t>
  </si>
  <si>
    <t>1700-01-27</t>
  </si>
  <si>
    <t>2014-11-41</t>
  </si>
  <si>
    <t>2399-12-57</t>
  </si>
  <si>
    <t>1700-01-28</t>
  </si>
  <si>
    <t>2014-11-42</t>
  </si>
  <si>
    <t>2399-12-58</t>
  </si>
  <si>
    <t>1700-01-29</t>
  </si>
  <si>
    <t>2014-11-43</t>
  </si>
  <si>
    <t>2399-12-59</t>
  </si>
  <si>
    <t>1700-01-30</t>
  </si>
  <si>
    <t>2014-11-44</t>
  </si>
  <si>
    <t>2399-12-60</t>
  </si>
  <si>
    <t>1700-01-31</t>
  </si>
  <si>
    <t>2014-11-45</t>
  </si>
  <si>
    <t>2399-12-61</t>
  </si>
  <si>
    <t>1700-01-32</t>
  </si>
  <si>
    <t>2014-11-46</t>
  </si>
  <si>
    <t>2399-12-62</t>
  </si>
  <si>
    <t>1700-01-33</t>
  </si>
  <si>
    <t>2014-11-47</t>
  </si>
  <si>
    <t>2399-12-63</t>
  </si>
  <si>
    <t>1700-01-34</t>
  </si>
  <si>
    <t>2014-11-48</t>
  </si>
  <si>
    <t>2399-12-64</t>
  </si>
  <si>
    <t>1700-01-35</t>
  </si>
  <si>
    <t>2014-11-49</t>
  </si>
  <si>
    <t>2399-12-65</t>
  </si>
  <si>
    <t>1700-01-36</t>
  </si>
  <si>
    <t>2014-11-50</t>
  </si>
  <si>
    <t>2399-12-66</t>
  </si>
  <si>
    <t>1700-01-37</t>
  </si>
  <si>
    <t>2014-11-51</t>
  </si>
  <si>
    <t>2399-12-67</t>
  </si>
  <si>
    <t>1700-01-38</t>
  </si>
  <si>
    <t>2014-11-52</t>
  </si>
  <si>
    <t>2399-12-68</t>
  </si>
  <si>
    <t>1700-01-39</t>
  </si>
  <si>
    <t>2014-11-53</t>
  </si>
  <si>
    <t>2399-12-69</t>
  </si>
  <si>
    <t>1700-01-40</t>
  </si>
  <si>
    <t>2014-11-54</t>
  </si>
  <si>
    <t>2399-12-70</t>
  </si>
  <si>
    <t>1700-01-41</t>
  </si>
  <si>
    <t>2014-11-55</t>
  </si>
  <si>
    <t>2399-12-71</t>
  </si>
  <si>
    <t>1700-01-42</t>
  </si>
  <si>
    <t>2014-11-56</t>
  </si>
  <si>
    <t>2399-12-72</t>
  </si>
  <si>
    <t>1700-01-43</t>
  </si>
  <si>
    <t>2014-11-57</t>
  </si>
  <si>
    <t>2399-12-73</t>
  </si>
  <si>
    <t>1700-01-44</t>
  </si>
  <si>
    <t>2014-11-58</t>
  </si>
  <si>
    <t>2399-12-74</t>
  </si>
  <si>
    <t>1700-01-45</t>
  </si>
  <si>
    <t>2014-11-59</t>
  </si>
  <si>
    <t>2399-12-75</t>
  </si>
  <si>
    <t>1700-01-46</t>
  </si>
  <si>
    <t>2014-11-60</t>
  </si>
  <si>
    <t>2399-12-76</t>
  </si>
  <si>
    <t>1700-01-47</t>
  </si>
  <si>
    <t>2014-11-61</t>
  </si>
  <si>
    <t>2399-12-77</t>
  </si>
  <si>
    <t>1700-01-48</t>
  </si>
  <si>
    <t>2014-11-62</t>
  </si>
  <si>
    <t>2399-12-78</t>
  </si>
  <si>
    <t>1700-01-49</t>
  </si>
  <si>
    <t>2014-11-63</t>
  </si>
  <si>
    <t>2399-12-79</t>
  </si>
  <si>
    <t>1700-01-50</t>
  </si>
  <si>
    <t>2014-11-64</t>
  </si>
  <si>
    <t>2399-12-80</t>
  </si>
  <si>
    <t>1700-01-51</t>
  </si>
  <si>
    <t>2014-11-65</t>
  </si>
  <si>
    <t>2399-12-81</t>
  </si>
  <si>
    <t>1700-01-52</t>
  </si>
  <si>
    <t>2014-11-66</t>
  </si>
  <si>
    <t>2399-12-82</t>
  </si>
  <si>
    <t>1700-01-53</t>
  </si>
  <si>
    <t>2014-11-67</t>
  </si>
  <si>
    <t>2399-12-83</t>
  </si>
  <si>
    <t>1700-01-54</t>
  </si>
  <si>
    <t>2014-11-68</t>
  </si>
  <si>
    <t>2399-12-84</t>
  </si>
  <si>
    <t>1700-01-55</t>
  </si>
  <si>
    <t>2014-11-69</t>
  </si>
  <si>
    <t>2399-12-85</t>
  </si>
  <si>
    <t>1700-01-56</t>
  </si>
  <si>
    <t>2014-11-70</t>
  </si>
  <si>
    <t>2399-12-86</t>
  </si>
  <si>
    <t>1700-01-57</t>
  </si>
  <si>
    <t>2014-11-71</t>
  </si>
  <si>
    <t>2399-12-87</t>
  </si>
  <si>
    <t>1700-01-58</t>
  </si>
  <si>
    <t>2014-11-72</t>
  </si>
  <si>
    <t>2399-12-88</t>
  </si>
  <si>
    <t>1700-01-59</t>
  </si>
  <si>
    <t>2014-11-73</t>
  </si>
  <si>
    <t>2399-12-89</t>
  </si>
  <si>
    <t>1700-01-60</t>
  </si>
  <si>
    <t>2014-11-74</t>
  </si>
  <si>
    <t>2399-12-90</t>
  </si>
  <si>
    <t>1700-01-61</t>
  </si>
  <si>
    <t>2014-11-75</t>
  </si>
  <si>
    <t>2399-12-91</t>
  </si>
  <si>
    <t>1700-01-62</t>
  </si>
  <si>
    <t>2014-11-76</t>
  </si>
  <si>
    <t>2399-12-92</t>
  </si>
  <si>
    <t>1700-01-63</t>
  </si>
  <si>
    <t>2014-11-77</t>
  </si>
  <si>
    <t>2399-12-93</t>
  </si>
  <si>
    <t>1700-01-64</t>
  </si>
  <si>
    <t>2014-11-78</t>
  </si>
  <si>
    <t>2399-12-94</t>
  </si>
  <si>
    <t>1700-01-65</t>
  </si>
  <si>
    <t>2014-11-79</t>
  </si>
  <si>
    <t>2399-12-95</t>
  </si>
  <si>
    <t>1700-01-66</t>
  </si>
  <si>
    <t>2014-11-80</t>
  </si>
  <si>
    <t>2399-12-96</t>
  </si>
  <si>
    <t>1700-01-67</t>
  </si>
  <si>
    <t>2014-11-81</t>
  </si>
  <si>
    <t>2399-12-97</t>
  </si>
  <si>
    <t>1700-01-68</t>
  </si>
  <si>
    <t>2014-11-82</t>
  </si>
  <si>
    <t>2399-12-98</t>
  </si>
  <si>
    <t>1700-01-69</t>
  </si>
  <si>
    <t>2014-11-83</t>
  </si>
  <si>
    <t>2399-12-99</t>
  </si>
  <si>
    <t>1700-01-70</t>
  </si>
  <si>
    <t>2014-11-84</t>
  </si>
  <si>
    <t>2399-12-100</t>
  </si>
  <si>
    <t>1700-01-71</t>
  </si>
  <si>
    <t>2014-11-85</t>
  </si>
  <si>
    <t>2399-12-101</t>
  </si>
  <si>
    <t>1700-01-72</t>
  </si>
  <si>
    <t>2014-11-86</t>
  </si>
  <si>
    <t>2399-12-102</t>
  </si>
  <si>
    <t>1700-01-73</t>
  </si>
  <si>
    <t>2014-11-87</t>
  </si>
  <si>
    <t>2399-12-103</t>
  </si>
  <si>
    <t>1700-01-74</t>
  </si>
  <si>
    <t>2014-11-88</t>
  </si>
  <si>
    <t>2399-12-104</t>
  </si>
  <si>
    <t>1700-01-75</t>
  </si>
  <si>
    <t>2014-11-89</t>
  </si>
  <si>
    <t>2399-12-105</t>
  </si>
  <si>
    <t>1700-01-76</t>
  </si>
  <si>
    <t>2014-11-90</t>
  </si>
  <si>
    <t>2399-12-106</t>
  </si>
  <si>
    <t>1700-01-77</t>
  </si>
  <si>
    <t>2014-11-91</t>
  </si>
  <si>
    <t>2399-12-107</t>
  </si>
  <si>
    <t>1700-01-78</t>
  </si>
  <si>
    <t>2014-11-92</t>
  </si>
  <si>
    <t>2399-12-108</t>
  </si>
  <si>
    <t>1700-01-79</t>
  </si>
  <si>
    <t>2014-11-93</t>
  </si>
  <si>
    <t>2399-12-109</t>
  </si>
  <si>
    <t>1700-01-80</t>
  </si>
  <si>
    <t>2014-11-94</t>
  </si>
  <si>
    <t>2399-12-110</t>
  </si>
  <si>
    <t>1700-01-81</t>
  </si>
  <si>
    <t>2014-11-95</t>
  </si>
  <si>
    <t>2399-12-111</t>
  </si>
  <si>
    <t>1700-01-82</t>
  </si>
  <si>
    <t>2014-11-96</t>
  </si>
  <si>
    <t>2399-12-112</t>
  </si>
  <si>
    <t>1700-01-83</t>
  </si>
  <si>
    <t>2014-11-97</t>
  </si>
  <si>
    <t>2399-12-113</t>
  </si>
  <si>
    <t>1700-01-84</t>
  </si>
  <si>
    <t>2014-11-98</t>
  </si>
  <si>
    <t>2399-12-114</t>
  </si>
  <si>
    <t>1700-01-85</t>
  </si>
  <si>
    <t>2014-11-99</t>
  </si>
  <si>
    <t>2399-12-115</t>
  </si>
  <si>
    <t>1700-01-86</t>
  </si>
  <si>
    <t>2014-11-100</t>
  </si>
  <si>
    <t>2399-12-116</t>
  </si>
  <si>
    <t>1700-01-87</t>
  </si>
  <si>
    <t>2014-11-101</t>
  </si>
  <si>
    <t>2399-12-117</t>
  </si>
  <si>
    <t>1700-01-88</t>
  </si>
  <si>
    <t>2014-11-102</t>
  </si>
  <si>
    <t>2399-12-118</t>
  </si>
  <si>
    <t>1700-01-89</t>
  </si>
  <si>
    <t>2014-11-103</t>
  </si>
  <si>
    <t>2399-12-119</t>
  </si>
  <si>
    <t>1700-01-90</t>
  </si>
  <si>
    <t>2014-11-104</t>
  </si>
  <si>
    <t>2399-12-120</t>
  </si>
  <si>
    <t>1700-01-91</t>
  </si>
  <si>
    <t>2014-11-105</t>
  </si>
  <si>
    <t>2399-12-121</t>
  </si>
  <si>
    <t>1700-01-92</t>
  </si>
  <si>
    <t>2014-11-106</t>
  </si>
  <si>
    <t>2399-12-122</t>
  </si>
  <si>
    <t>1700-01-93</t>
  </si>
  <si>
    <t>2014-11-107</t>
  </si>
  <si>
    <t>2399-12-123</t>
  </si>
  <si>
    <t>1700-01-94</t>
  </si>
  <si>
    <t>2014-11-108</t>
  </si>
  <si>
    <t>2399-12-124</t>
  </si>
  <si>
    <t>作业批次号</t>
    <phoneticPr fontId="1" type="noConversion"/>
  </si>
  <si>
    <t>依赖作业名称</t>
    <phoneticPr fontId="1" type="noConversion"/>
  </si>
  <si>
    <t>被调用的存储过程</t>
    <phoneticPr fontId="1" type="noConversion"/>
  </si>
  <si>
    <t>触发作业名称</t>
    <phoneticPr fontId="1" type="noConversion"/>
  </si>
  <si>
    <t>PL模板</t>
    <phoneticPr fontId="1" type="noConversion"/>
  </si>
  <si>
    <t>作业类型</t>
    <phoneticPr fontId="1" type="noConversion"/>
  </si>
  <si>
    <t>J_ETL_DATA_BY_SQL_APPEND</t>
    <phoneticPr fontId="1" type="noConversion"/>
  </si>
  <si>
    <t>COA_NAME</t>
    <phoneticPr fontId="1" type="noConversion"/>
  </si>
  <si>
    <t>BAL_DIR_CD</t>
    <phoneticPr fontId="1" type="noConversion"/>
  </si>
  <si>
    <t>SUPER_COA_NUM</t>
    <phoneticPr fontId="1" type="noConversion"/>
  </si>
  <si>
    <t>PKG_CMM</t>
    <phoneticPr fontId="1" type="noConversion"/>
  </si>
  <si>
    <t>cmm_ETL_begin_templet.pl</t>
  </si>
  <si>
    <t>cmm_ETL_call_templet.pl</t>
  </si>
  <si>
    <t>cmm_ETL_end_templet.pl</t>
  </si>
  <si>
    <t>PKG_CMM.C_ETL_DATA_BY_MAPPING</t>
  </si>
  <si>
    <t>客户信息覆盖-作业调度接口程序-按批次</t>
    <phoneticPr fontId="1" type="noConversion"/>
  </si>
  <si>
    <t>客户信息覆盖-指定SQL参数替换</t>
    <phoneticPr fontId="1" type="noConversion"/>
  </si>
  <si>
    <t>C_CUST_INFO</t>
    <phoneticPr fontId="1" type="noConversion"/>
  </si>
  <si>
    <t>J_CUST_INFO_BY_SQL</t>
    <phoneticPr fontId="1" type="noConversion"/>
  </si>
  <si>
    <t>CUST_DM</t>
  </si>
  <si>
    <t>ETL_TAB_COL_MAPPING_DEF</t>
    <phoneticPr fontId="1" type="noConversion"/>
  </si>
  <si>
    <t>是否处理</t>
    <phoneticPr fontId="1" type="noConversion"/>
  </si>
  <si>
    <t>序号</t>
    <phoneticPr fontId="1" type="noConversion"/>
  </si>
  <si>
    <t>类别</t>
    <phoneticPr fontId="1" type="noConversion"/>
  </si>
  <si>
    <t>对象名</t>
    <phoneticPr fontId="1" type="noConversion"/>
  </si>
  <si>
    <t>中文名</t>
    <phoneticPr fontId="1" type="noConversion"/>
  </si>
  <si>
    <t>描述</t>
    <phoneticPr fontId="1" type="noConversion"/>
  </si>
  <si>
    <t>完成度</t>
    <phoneticPr fontId="1" type="noConversion"/>
  </si>
  <si>
    <t>模式名</t>
    <phoneticPr fontId="1" type="noConversion"/>
  </si>
  <si>
    <t>基础对象</t>
    <phoneticPr fontId="1" type="noConversion"/>
  </si>
  <si>
    <t>版本号</t>
    <phoneticPr fontId="1" type="noConversion"/>
  </si>
  <si>
    <t>算法</t>
    <phoneticPr fontId="1" type="noConversion"/>
  </si>
  <si>
    <t>关联作业</t>
    <phoneticPr fontId="1" type="noConversion"/>
  </si>
  <si>
    <t>关联表</t>
    <phoneticPr fontId="1" type="noConversion"/>
  </si>
  <si>
    <t>配置表</t>
    <phoneticPr fontId="1" type="noConversion"/>
  </si>
  <si>
    <t>1-已完成</t>
    <phoneticPr fontId="1" type="noConversion"/>
  </si>
  <si>
    <t>ETL_TAB_MAPPING_DEF</t>
    <phoneticPr fontId="1" type="noConversion"/>
  </si>
  <si>
    <t>配置表</t>
    <phoneticPr fontId="1" type="noConversion"/>
  </si>
  <si>
    <t>1-已完成</t>
    <phoneticPr fontId="1" type="noConversion"/>
  </si>
  <si>
    <t>系统表</t>
    <phoneticPr fontId="1" type="noConversion"/>
  </si>
  <si>
    <t>ETL_LOG</t>
    <phoneticPr fontId="1" type="noConversion"/>
  </si>
  <si>
    <t>ETL_LOG_DETAIL</t>
    <phoneticPr fontId="1" type="noConversion"/>
  </si>
  <si>
    <t>表名</t>
    <phoneticPr fontId="1" type="noConversion"/>
  </si>
  <si>
    <t>日期参数:ETL_DATE    YYYY-MM-DD
        :ETL_DATE_8 YYYYMMDD
        :ETL_DATE_D DATE类型</t>
    <phoneticPr fontId="1" type="noConversion"/>
  </si>
  <si>
    <t>拉链表增量插入:ST_DATE_D=:ETL_DATE_D
                     :MNT_DATE_D=:ETL_DATE_D
                     :END_DATE_D=TO_DATE('2399-12-31','YYYY-MM-DD')</t>
    <phoneticPr fontId="1" type="noConversion"/>
  </si>
  <si>
    <t>序号</t>
    <phoneticPr fontId="1" type="noConversion"/>
  </si>
  <si>
    <t>MAPPING_ID</t>
    <phoneticPr fontId="1" type="noConversion"/>
  </si>
  <si>
    <t>BATCH_ID</t>
    <phoneticPr fontId="1" type="noConversion"/>
  </si>
  <si>
    <t>DES_TAB_NAME</t>
    <phoneticPr fontId="1" type="noConversion"/>
  </si>
  <si>
    <t>DELETE_SQL</t>
    <phoneticPr fontId="1" type="noConversion"/>
  </si>
  <si>
    <t>SQL_STR</t>
    <phoneticPr fontId="1" type="noConversion"/>
  </si>
  <si>
    <t>SQL_STR_FORMART</t>
    <phoneticPr fontId="1" type="noConversion"/>
  </si>
  <si>
    <t>JOB_NAME</t>
    <phoneticPr fontId="1" type="noConversion"/>
  </si>
  <si>
    <t>JOB_DESC</t>
    <phoneticPr fontId="1" type="noConversion"/>
  </si>
  <si>
    <t>MAPPING_DESC</t>
    <phoneticPr fontId="1" type="noConversion"/>
  </si>
  <si>
    <t>记录数：</t>
    <phoneticPr fontId="1" type="noConversion"/>
  </si>
  <si>
    <t>数据库连接字符串：</t>
    <phoneticPr fontId="1" type="noConversion"/>
  </si>
  <si>
    <t>数据库用户名：</t>
    <phoneticPr fontId="1" type="noConversion"/>
  </si>
  <si>
    <t>数据库密码：</t>
    <phoneticPr fontId="1" type="noConversion"/>
  </si>
  <si>
    <t>Insert CUST_DM.ETL_TAB_MAPPING_DEF所在列序号</t>
    <phoneticPr fontId="1" type="noConversion"/>
  </si>
  <si>
    <t>SQL_STR所在列序号</t>
    <phoneticPr fontId="1" type="noConversion"/>
  </si>
  <si>
    <t>需要处理的页签名称</t>
    <phoneticPr fontId="1" type="noConversion"/>
  </si>
  <si>
    <t>表级映射定义表初始化</t>
    <phoneticPr fontId="1" type="noConversion"/>
  </si>
  <si>
    <t>SQL长度列</t>
    <phoneticPr fontId="1" type="noConversion"/>
  </si>
  <si>
    <t>10040-指定批次号历史表加工</t>
    <phoneticPr fontId="1" type="noConversion"/>
  </si>
  <si>
    <t>DES_TAB_NAME</t>
    <phoneticPr fontId="1" type="noConversion"/>
  </si>
  <si>
    <t>10050-指定批次号增加表分区</t>
    <phoneticPr fontId="1" type="noConversion"/>
  </si>
  <si>
    <t>加工SP</t>
    <phoneticPr fontId="1" type="noConversion"/>
  </si>
  <si>
    <t>公共映射抽取作业-指定批次处理历史表加工</t>
    <phoneticPr fontId="1" type="noConversion"/>
  </si>
  <si>
    <t>加工SP</t>
    <phoneticPr fontId="1" type="noConversion"/>
  </si>
  <si>
    <t>公共映射抽取作业-指定批次号增加表分区</t>
    <phoneticPr fontId="1" type="noConversion"/>
  </si>
  <si>
    <t>J_ETL_DATA_ADD_PARTITION</t>
    <phoneticPr fontId="1" type="noConversion"/>
  </si>
  <si>
    <t>CUST_DM.C1_CUST_SOURCE_SYS_ID_CMS_PT</t>
    <phoneticPr fontId="1" type="noConversion"/>
  </si>
  <si>
    <t>C_JG_C1_CUST_SOURCE_SYS_ID_CMS_PTH</t>
    <phoneticPr fontId="7" type="noConversion"/>
  </si>
  <si>
    <t>C_JG_C1_CUST_SOURCE_SYS_ID_CCD_PTH</t>
  </si>
  <si>
    <t>J_ETL_DATA_BY_TAB_MAP_HIS_ALL</t>
    <phoneticPr fontId="1" type="noConversion"/>
  </si>
  <si>
    <t>10041-指定批次号历史表加工</t>
    <phoneticPr fontId="1" type="noConversion"/>
  </si>
  <si>
    <t>CUST_DM.C1_CUST_SOURCE_SYS_ID_CMS_PTH</t>
    <phoneticPr fontId="1" type="noConversion"/>
  </si>
  <si>
    <t>CUST_DM.C1_CUST_SOURCE_SYS_ID_CCD_PT</t>
    <phoneticPr fontId="1" type="noConversion"/>
  </si>
  <si>
    <t>CUST_DM.C1_CUST_SOURCE_SYS_ID_CCD_PTH</t>
    <phoneticPr fontId="1" type="noConversion"/>
  </si>
  <si>
    <t>CMM</t>
    <phoneticPr fontId="1" type="noConversion"/>
  </si>
  <si>
    <t>加工SP</t>
    <phoneticPr fontId="1" type="noConversion"/>
  </si>
  <si>
    <t>10035-指定SQL系统内覆盖</t>
    <phoneticPr fontId="1" type="noConversion"/>
  </si>
  <si>
    <t>10036-指定SQL系统间覆盖</t>
    <phoneticPr fontId="1" type="noConversion"/>
  </si>
  <si>
    <t>J_ETL_DATA_MERGE_IN_SYS</t>
    <phoneticPr fontId="1" type="noConversion"/>
  </si>
  <si>
    <t>J_ETL_DATA_MERGE_OUT_SYS</t>
    <phoneticPr fontId="1" type="noConversion"/>
  </si>
  <si>
    <t>公共映射抽取作业-指定系统内覆盖</t>
    <phoneticPr fontId="1" type="noConversion"/>
  </si>
  <si>
    <t>公共映射抽取作业-指定系统间覆盖</t>
    <phoneticPr fontId="1" type="noConversion"/>
  </si>
  <si>
    <t>源表与目标表同构覆盖(覆盖条件不同)</t>
    <phoneticPr fontId="1" type="noConversion"/>
  </si>
  <si>
    <t>源表与目标表同构覆盖(覆盖条件不同)</t>
    <phoneticPr fontId="1" type="noConversion"/>
  </si>
  <si>
    <t>cmm_ETL_begin_templet.pl</t>
    <phoneticPr fontId="1" type="noConversion"/>
  </si>
  <si>
    <t>Data Source=(DESCRIPTION=(ADDRESS_LIST=(ADDRESS=(PROTOCOL=TCP)(HOST=103.160.178.161)(PORT=1521)))(CONNECT_DATA=(SERVICE_NAME=cm)));User ID=cust_dm;Password=cust_dm</t>
    <phoneticPr fontId="1" type="noConversion"/>
  </si>
  <si>
    <t>10031-指定SQL增量追加</t>
    <phoneticPr fontId="1" type="noConversion"/>
  </si>
  <si>
    <t>公共映射抽取-作业调度接口程序-按批次</t>
    <phoneticPr fontId="1" type="noConversion"/>
  </si>
  <si>
    <t>10010-作业调度接口程序</t>
    <phoneticPr fontId="1" type="noConversion"/>
  </si>
  <si>
    <t>cmm_ETL_call_templet.pl</t>
    <phoneticPr fontId="1" type="noConversion"/>
  </si>
  <si>
    <t>cmm_ETL_end_templet.pl</t>
    <phoneticPr fontId="1" type="noConversion"/>
  </si>
  <si>
    <t>10037-指定SQL更新覆盖</t>
    <phoneticPr fontId="1" type="noConversion"/>
  </si>
  <si>
    <t>J_ETL_DATA_MERGE_UPDATE</t>
  </si>
  <si>
    <t>公共映射抽取作业-指定表更新覆盖</t>
    <phoneticPr fontId="1" type="noConversion"/>
  </si>
  <si>
    <t>PKG_CMM.J_ETL_DATA_LOAD_APP</t>
  </si>
  <si>
    <t>公共映射抽取作业-指定表取数</t>
  </si>
  <si>
    <t>PKG_CMM</t>
  </si>
  <si>
    <t>J_ETL_DATA_LOAD_APP</t>
  </si>
  <si>
    <t>10038-其他取数接口</t>
    <phoneticPr fontId="1" type="noConversion"/>
  </si>
  <si>
    <t>抽取源表指定日期的数据</t>
    <phoneticPr fontId="1" type="noConversion"/>
  </si>
  <si>
    <t>J_ETL_DATA_BY_SQL_HIS_APPEND</t>
    <phoneticPr fontId="1" type="noConversion"/>
  </si>
  <si>
    <t>PKG_CMM</t>
    <phoneticPr fontId="1" type="noConversion"/>
  </si>
  <si>
    <t>ETL_SH_NAME</t>
    <phoneticPr fontId="1" type="noConversion"/>
  </si>
  <si>
    <t>加工SP</t>
    <phoneticPr fontId="1" type="noConversion"/>
  </si>
  <si>
    <t>公共映射抽取作业-指定批次处理历史表加工</t>
    <phoneticPr fontId="1" type="noConversion"/>
  </si>
  <si>
    <t>J_ETL_DATA_LOAD_RPT</t>
    <phoneticPr fontId="1" type="noConversion"/>
  </si>
  <si>
    <t>10042-数据质量作业调度接口程序</t>
    <phoneticPr fontId="1" type="noConversion"/>
  </si>
  <si>
    <t>加工SP</t>
    <phoneticPr fontId="1" type="noConversion"/>
  </si>
  <si>
    <t>加工SP</t>
    <phoneticPr fontId="1" type="noConversion"/>
  </si>
  <si>
    <t>J_ETL_DATA_BY_ADD_HIS</t>
    <phoneticPr fontId="1" type="noConversion"/>
  </si>
  <si>
    <t>公共映射抽取作业-数据质量作业调度接口程序</t>
    <phoneticPr fontId="1" type="noConversion"/>
  </si>
  <si>
    <t>公共映射抽取作业-客户集市历史当加载(历史拉链数据)</t>
    <phoneticPr fontId="1" type="noConversion"/>
  </si>
  <si>
    <t>10043-客户集市历史档加载(历史拉链数据)</t>
    <phoneticPr fontId="1" type="noConversion"/>
  </si>
  <si>
    <t>10011-作业调度接口程序</t>
    <phoneticPr fontId="1" type="noConversion"/>
  </si>
  <si>
    <t>C_ETL_DATA_BY_MAP</t>
    <phoneticPr fontId="1" type="noConversion"/>
  </si>
  <si>
    <t>公共映射抽取-作业调度接口程序-按批次(客户模型)</t>
    <phoneticPr fontId="1" type="noConversion"/>
  </si>
  <si>
    <t>J_ETL_DATA_BY_TAB_MAP_P</t>
    <phoneticPr fontId="1" type="noConversion"/>
  </si>
  <si>
    <t>分组</t>
    <phoneticPr fontId="1" type="noConversion"/>
  </si>
  <si>
    <t>T3CMM</t>
  </si>
  <si>
    <t>T3CMM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</si>
</sst>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[$-804]aaa;@"/>
  </numFmts>
  <fonts count="22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0"/>
      <name val="Arial"/>
      <family val="2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charset val="134"/>
    </font>
    <font>
      <b/>
      <sz val="9"/>
      <name val="微软雅黑"/>
      <family val="2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9"/>
      <color theme="10"/>
      <name val="宋体"/>
      <charset val="134"/>
    </font>
    <font>
      <b/>
      <sz val="10"/>
      <color theme="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u/>
      <sz val="9"/>
      <color theme="1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74">
    <xf numFmtId="176" fontId="0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4" fillId="0" borderId="0"/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4" fillId="0" borderId="0"/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0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>
      <alignment vertical="center"/>
    </xf>
  </cellStyleXfs>
  <cellXfs count="60">
    <xf numFmtId="176" fontId="0" fillId="0" borderId="0" xfId="0">
      <alignment vertical="center"/>
    </xf>
    <xf numFmtId="176" fontId="13" fillId="0" borderId="0" xfId="72" applyFont="1" applyAlignment="1" applyProtection="1">
      <alignment vertical="center"/>
    </xf>
    <xf numFmtId="176" fontId="14" fillId="2" borderId="2" xfId="27" applyFont="1" applyFill="1" applyBorder="1" applyAlignment="1">
      <alignment horizontal="center"/>
    </xf>
    <xf numFmtId="176" fontId="5" fillId="3" borderId="2" xfId="27" applyNumberFormat="1" applyFont="1" applyFill="1" applyBorder="1" applyAlignment="1"/>
    <xf numFmtId="176" fontId="15" fillId="2" borderId="2" xfId="27" applyFont="1" applyFill="1" applyBorder="1" applyAlignment="1">
      <alignment horizontal="center"/>
    </xf>
    <xf numFmtId="176" fontId="6" fillId="3" borderId="2" xfId="27" applyNumberFormat="1" applyFont="1" applyFill="1" applyBorder="1" applyAlignment="1"/>
    <xf numFmtId="176" fontId="16" fillId="0" borderId="0" xfId="0" applyFont="1">
      <alignment vertical="center"/>
    </xf>
    <xf numFmtId="176" fontId="6" fillId="4" borderId="2" xfId="27" applyNumberFormat="1" applyFont="1" applyFill="1" applyBorder="1" applyAlignment="1"/>
    <xf numFmtId="176" fontId="17" fillId="5" borderId="2" xfId="0" applyFont="1" applyFill="1" applyBorder="1" applyAlignment="1">
      <alignment horizontal="center" vertical="center"/>
    </xf>
    <xf numFmtId="176" fontId="17" fillId="0" borderId="0" xfId="0" applyFont="1">
      <alignment vertical="center"/>
    </xf>
    <xf numFmtId="176" fontId="17" fillId="6" borderId="2" xfId="0" applyNumberFormat="1" applyFont="1" applyFill="1" applyBorder="1">
      <alignment vertical="center"/>
    </xf>
    <xf numFmtId="49" fontId="17" fillId="6" borderId="2" xfId="0" applyNumberFormat="1" applyFont="1" applyFill="1" applyBorder="1">
      <alignment vertical="center"/>
    </xf>
    <xf numFmtId="176" fontId="6" fillId="4" borderId="2" xfId="12" applyFont="1" applyFill="1" applyBorder="1" applyAlignment="1">
      <alignment horizontal="left"/>
    </xf>
    <xf numFmtId="14" fontId="17" fillId="6" borderId="2" xfId="0" applyNumberFormat="1" applyFont="1" applyFill="1" applyBorder="1">
      <alignment vertical="center"/>
    </xf>
    <xf numFmtId="49" fontId="17" fillId="6" borderId="2" xfId="0" applyNumberFormat="1" applyFont="1" applyFill="1" applyBorder="1" applyAlignment="1">
      <alignment vertical="center" wrapText="1"/>
    </xf>
    <xf numFmtId="176" fontId="10" fillId="3" borderId="2" xfId="72" applyNumberFormat="1" applyFill="1" applyBorder="1" applyAlignment="1" applyProtection="1"/>
    <xf numFmtId="176" fontId="15" fillId="7" borderId="2" xfId="27" applyNumberFormat="1" applyFont="1" applyFill="1" applyBorder="1" applyAlignment="1">
      <alignment horizontal="center"/>
    </xf>
    <xf numFmtId="176" fontId="6" fillId="4" borderId="2" xfId="27" applyNumberFormat="1" applyFont="1" applyFill="1" applyBorder="1" applyAlignment="1"/>
    <xf numFmtId="176" fontId="6" fillId="3" borderId="2" xfId="27" applyNumberFormat="1" applyFont="1" applyFill="1" applyBorder="1" applyAlignment="1">
      <alignment wrapText="1"/>
    </xf>
    <xf numFmtId="176" fontId="13" fillId="3" borderId="2" xfId="72" applyNumberFormat="1" applyFont="1" applyFill="1" applyBorder="1" applyAlignment="1" applyProtection="1"/>
    <xf numFmtId="49" fontId="6" fillId="3" borderId="2" xfId="27" applyNumberFormat="1" applyFont="1" applyFill="1" applyBorder="1" applyAlignment="1"/>
    <xf numFmtId="176" fontId="6" fillId="8" borderId="2" xfId="27" applyNumberFormat="1" applyFont="1" applyFill="1" applyBorder="1" applyAlignment="1"/>
    <xf numFmtId="176" fontId="12" fillId="0" borderId="0" xfId="0" applyFont="1">
      <alignment vertical="center"/>
    </xf>
    <xf numFmtId="176" fontId="12" fillId="0" borderId="0" xfId="0" applyFont="1">
      <alignment vertical="center"/>
    </xf>
    <xf numFmtId="176" fontId="15" fillId="2" borderId="1" xfId="27" applyFont="1" applyFill="1" applyBorder="1" applyAlignment="1">
      <alignment horizontal="center"/>
    </xf>
    <xf numFmtId="49" fontId="15" fillId="2" borderId="1" xfId="27" applyNumberFormat="1" applyFont="1" applyFill="1" applyBorder="1" applyAlignment="1">
      <alignment horizontal="center"/>
    </xf>
    <xf numFmtId="176" fontId="15" fillId="2" borderId="1" xfId="27" applyNumberFormat="1" applyFont="1" applyFill="1" applyBorder="1" applyAlignment="1">
      <alignment horizontal="center"/>
    </xf>
    <xf numFmtId="176" fontId="15" fillId="7" borderId="1" xfId="27" applyNumberFormat="1" applyFont="1" applyFill="1" applyBorder="1" applyAlignment="1">
      <alignment horizontal="center"/>
    </xf>
    <xf numFmtId="176" fontId="18" fillId="0" borderId="1" xfId="72" applyFont="1" applyBorder="1" applyAlignment="1" applyProtection="1">
      <alignment vertical="center"/>
    </xf>
    <xf numFmtId="176" fontId="8" fillId="4" borderId="1" xfId="27" applyNumberFormat="1" applyFont="1" applyFill="1" applyBorder="1" applyAlignment="1"/>
    <xf numFmtId="176" fontId="19" fillId="0" borderId="1" xfId="0" applyFont="1" applyBorder="1">
      <alignment vertical="center"/>
    </xf>
    <xf numFmtId="49" fontId="19" fillId="0" borderId="1" xfId="0" applyNumberFormat="1" applyFont="1" applyBorder="1">
      <alignment vertical="center"/>
    </xf>
    <xf numFmtId="176" fontId="19" fillId="0" borderId="1" xfId="0" applyNumberFormat="1" applyFont="1" applyBorder="1">
      <alignment vertical="center"/>
    </xf>
    <xf numFmtId="176" fontId="19" fillId="0" borderId="1" xfId="0" applyFont="1" applyBorder="1" applyAlignment="1">
      <alignment vertical="center" wrapText="1"/>
    </xf>
    <xf numFmtId="176" fontId="19" fillId="0" borderId="1" xfId="0" applyFont="1" applyBorder="1" applyAlignment="1">
      <alignment vertical="center"/>
    </xf>
    <xf numFmtId="176" fontId="19" fillId="0" borderId="1" xfId="0" applyFont="1" applyFill="1" applyBorder="1">
      <alignment vertical="center"/>
    </xf>
    <xf numFmtId="176" fontId="11" fillId="0" borderId="1" xfId="0" applyFont="1" applyBorder="1">
      <alignment vertical="center"/>
    </xf>
    <xf numFmtId="176" fontId="20" fillId="2" borderId="2" xfId="27" applyFont="1" applyFill="1" applyBorder="1" applyAlignment="1">
      <alignment horizontal="center"/>
    </xf>
    <xf numFmtId="176" fontId="0" fillId="0" borderId="0" xfId="0" applyFont="1" applyAlignment="1"/>
    <xf numFmtId="0" fontId="20" fillId="2" borderId="2" xfId="27" applyNumberFormat="1" applyFont="1" applyFill="1" applyBorder="1" applyAlignment="1">
      <alignment horizontal="center"/>
    </xf>
    <xf numFmtId="0" fontId="16" fillId="0" borderId="0" xfId="0" applyNumberFormat="1" applyFont="1">
      <alignment vertical="center"/>
    </xf>
    <xf numFmtId="0" fontId="0" fillId="0" borderId="0" xfId="0" applyNumberFormat="1" applyFont="1" applyAlignment="1">
      <alignment vertical="center"/>
    </xf>
    <xf numFmtId="0" fontId="15" fillId="2" borderId="2" xfId="27" applyNumberFormat="1" applyFont="1" applyFill="1" applyBorder="1" applyAlignment="1">
      <alignment horizontal="center"/>
    </xf>
    <xf numFmtId="0" fontId="6" fillId="3" borderId="2" xfId="27" applyNumberFormat="1" applyFont="1" applyFill="1" applyBorder="1" applyAlignment="1"/>
    <xf numFmtId="0" fontId="17" fillId="0" borderId="0" xfId="0" applyNumberFormat="1" applyFont="1">
      <alignment vertical="center"/>
    </xf>
    <xf numFmtId="0" fontId="17" fillId="5" borderId="2" xfId="0" applyNumberFormat="1" applyFont="1" applyFill="1" applyBorder="1" applyAlignment="1">
      <alignment horizontal="center" vertical="center"/>
    </xf>
    <xf numFmtId="0" fontId="17" fillId="6" borderId="2" xfId="0" applyNumberFormat="1" applyFont="1" applyFill="1" applyBorder="1">
      <alignment vertical="center"/>
    </xf>
    <xf numFmtId="0" fontId="19" fillId="0" borderId="1" xfId="0" applyNumberFormat="1" applyFont="1" applyBorder="1">
      <alignment vertical="center"/>
    </xf>
    <xf numFmtId="0" fontId="15" fillId="2" borderId="1" xfId="27" applyNumberFormat="1" applyFont="1" applyFill="1" applyBorder="1" applyAlignment="1">
      <alignment horizontal="center"/>
    </xf>
    <xf numFmtId="176" fontId="21" fillId="0" borderId="1" xfId="0" applyFont="1" applyBorder="1">
      <alignment vertical="center"/>
    </xf>
    <xf numFmtId="0" fontId="21" fillId="0" borderId="1" xfId="0" applyNumberFormat="1" applyFont="1" applyBorder="1">
      <alignment vertical="center"/>
    </xf>
    <xf numFmtId="49" fontId="21" fillId="0" borderId="1" xfId="0" applyNumberFormat="1" applyFont="1" applyBorder="1">
      <alignment vertical="center"/>
    </xf>
    <xf numFmtId="0" fontId="6" fillId="3" borderId="1" xfId="27" applyNumberFormat="1" applyFont="1" applyFill="1" applyBorder="1" applyAlignment="1"/>
    <xf numFmtId="176" fontId="6" fillId="3" borderId="1" xfId="27" applyNumberFormat="1" applyFont="1" applyFill="1" applyBorder="1" applyAlignment="1"/>
    <xf numFmtId="176" fontId="21" fillId="0" borderId="1" xfId="0" applyNumberFormat="1" applyFont="1" applyBorder="1">
      <alignment vertical="center"/>
    </xf>
    <xf numFmtId="0" fontId="6" fillId="4" borderId="2" xfId="27" applyNumberFormat="1" applyFont="1" applyFill="1" applyBorder="1" applyAlignment="1"/>
    <xf numFmtId="0" fontId="6" fillId="10" borderId="2" xfId="27" applyNumberFormat="1" applyFont="1" applyFill="1" applyBorder="1" applyAlignment="1"/>
    <xf numFmtId="176" fontId="17" fillId="0" borderId="0" xfId="0" applyFont="1" applyFill="1">
      <alignment vertical="center"/>
    </xf>
    <xf numFmtId="176" fontId="17" fillId="9" borderId="3" xfId="0" applyFont="1" applyFill="1" applyBorder="1" applyAlignment="1">
      <alignment horizontal="left" vertical="center"/>
    </xf>
    <xf numFmtId="49" fontId="6" fillId="3" borderId="1" xfId="27" applyNumberFormat="1" applyFont="1" applyFill="1" applyBorder="1" applyAlignment="1"/>
  </cellXfs>
  <cellStyles count="74">
    <cellStyle name="常规" xfId="0" builtinId="0"/>
    <cellStyle name="常规 10" xfId="1"/>
    <cellStyle name="常规 10 10" xfId="2"/>
    <cellStyle name="常规 10 2" xfId="3"/>
    <cellStyle name="常规 10 3" xfId="4"/>
    <cellStyle name="常规 10 4" xfId="5"/>
    <cellStyle name="常规 10 5" xfId="6"/>
    <cellStyle name="常规 10 6" xfId="7"/>
    <cellStyle name="常规 10 7" xfId="8"/>
    <cellStyle name="常规 10 8" xfId="9"/>
    <cellStyle name="常规 10 9" xfId="10"/>
    <cellStyle name="常规 10_Sheet5" xfId="11"/>
    <cellStyle name="常规 2" xfId="12"/>
    <cellStyle name="常规 2 2" xfId="13"/>
    <cellStyle name="常规 2 3" xfId="14"/>
    <cellStyle name="常规 2_北京银行指标梳理模板1029（汇总）-1102_绩效-计财" xfId="15"/>
    <cellStyle name="常规 4" xfId="16"/>
    <cellStyle name="常规 4 10" xfId="17"/>
    <cellStyle name="常规 4 2" xfId="18"/>
    <cellStyle name="常规 4 3" xfId="19"/>
    <cellStyle name="常规 4 4" xfId="20"/>
    <cellStyle name="常规 4 5" xfId="21"/>
    <cellStyle name="常规 4 6" xfId="22"/>
    <cellStyle name="常规 4 7" xfId="23"/>
    <cellStyle name="常规 4 8" xfId="24"/>
    <cellStyle name="常规 4 9" xfId="25"/>
    <cellStyle name="常规 4_Sheet5" xfId="26"/>
    <cellStyle name="常规 5" xfId="27"/>
    <cellStyle name="常规 6" xfId="28"/>
    <cellStyle name="常规 6 10" xfId="29"/>
    <cellStyle name="常规 6 2" xfId="30"/>
    <cellStyle name="常规 6 3" xfId="31"/>
    <cellStyle name="常规 6 4" xfId="32"/>
    <cellStyle name="常规 6 5" xfId="33"/>
    <cellStyle name="常规 6 6" xfId="34"/>
    <cellStyle name="常规 6 7" xfId="35"/>
    <cellStyle name="常规 6 8" xfId="36"/>
    <cellStyle name="常规 6 9" xfId="37"/>
    <cellStyle name="常规 6_Sheet5" xfId="38"/>
    <cellStyle name="常规 7" xfId="39"/>
    <cellStyle name="常规 7 10" xfId="40"/>
    <cellStyle name="常规 7 2" xfId="41"/>
    <cellStyle name="常规 7 3" xfId="42"/>
    <cellStyle name="常规 7 4" xfId="43"/>
    <cellStyle name="常规 7 5" xfId="44"/>
    <cellStyle name="常规 7 6" xfId="45"/>
    <cellStyle name="常规 7 7" xfId="46"/>
    <cellStyle name="常规 7 8" xfId="47"/>
    <cellStyle name="常规 7 9" xfId="48"/>
    <cellStyle name="常规 7_Sheet5" xfId="49"/>
    <cellStyle name="常规 8" xfId="50"/>
    <cellStyle name="常规 8 10" xfId="51"/>
    <cellStyle name="常规 8 2" xfId="52"/>
    <cellStyle name="常规 8 3" xfId="53"/>
    <cellStyle name="常规 8 4" xfId="54"/>
    <cellStyle name="常规 8 5" xfId="55"/>
    <cellStyle name="常规 8 6" xfId="56"/>
    <cellStyle name="常规 8 7" xfId="57"/>
    <cellStyle name="常规 8 8" xfId="58"/>
    <cellStyle name="常规 8 9" xfId="59"/>
    <cellStyle name="常规 8_Sheet5" xfId="60"/>
    <cellStyle name="常规 9" xfId="61"/>
    <cellStyle name="常规 9 10" xfId="62"/>
    <cellStyle name="常规 9 2" xfId="63"/>
    <cellStyle name="常规 9 3" xfId="64"/>
    <cellStyle name="常规 9 4" xfId="65"/>
    <cellStyle name="常规 9 5" xfId="66"/>
    <cellStyle name="常规 9 6" xfId="67"/>
    <cellStyle name="常规 9 7" xfId="68"/>
    <cellStyle name="常规 9 8" xfId="69"/>
    <cellStyle name="常规 9 9" xfId="70"/>
    <cellStyle name="常规 9_Sheet5" xfId="71"/>
    <cellStyle name="超链接" xfId="72" builtinId="8"/>
    <cellStyle name="千位分隔 10" xfId="7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\&#19996;&#21326;\01&#21326;&#22799;&#38134;&#34892;\&#24320;&#21457;\DHC-&#23458;&#25143;&#31649;&#29702;&#25968;&#25454;&#38598;&#24066;-&#20316;&#19994;&#35774;&#35745;-20141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配置说明"/>
      <sheetName val="表清单"/>
      <sheetName val="程序清单"/>
      <sheetName val="ETL调度"/>
      <sheetName val="元数据"/>
      <sheetName val="Sequence"/>
      <sheetName val="View"/>
      <sheetName val="表级映射定义表初始化"/>
      <sheetName val="字段级映射定义表初始化"/>
      <sheetName val="数据库对照关系"/>
    </sheetNames>
    <sheetDataSet>
      <sheetData sheetId="0">
        <row r="9">
          <cell r="G9" t="str">
            <v>表</v>
          </cell>
          <cell r="H9" t="str">
            <v>表.资源</v>
          </cell>
          <cell r="I9" t="str">
            <v>SHEET_NAME_TAB.RE</v>
          </cell>
          <cell r="J9" t="str">
            <v>表清单</v>
          </cell>
          <cell r="K9">
            <v>0</v>
          </cell>
          <cell r="L9" t="str">
            <v>SHEET_NAME_TAB</v>
          </cell>
          <cell r="M9">
            <v>0</v>
          </cell>
          <cell r="N9">
            <v>0</v>
          </cell>
          <cell r="O9">
            <v>41011</v>
          </cell>
          <cell r="P9">
            <v>0</v>
          </cell>
        </row>
        <row r="10">
          <cell r="G10" t="str">
            <v>程序</v>
          </cell>
          <cell r="H10" t="str">
            <v>程序.资源</v>
          </cell>
          <cell r="I10" t="str">
            <v>SHEET_NAME_PROGRAM.RE</v>
          </cell>
          <cell r="J10" t="str">
            <v>程序清单</v>
          </cell>
          <cell r="K10">
            <v>0</v>
          </cell>
          <cell r="L10" t="str">
            <v>SHEET_NAME_PROGRAM</v>
          </cell>
          <cell r="M10">
            <v>0</v>
          </cell>
          <cell r="N10">
            <v>0</v>
          </cell>
          <cell r="O10">
            <v>41011</v>
          </cell>
          <cell r="P10">
            <v>0</v>
          </cell>
        </row>
        <row r="11">
          <cell r="G11" t="str">
            <v>数据库对照</v>
          </cell>
          <cell r="H11" t="str">
            <v>数据库对照.资源</v>
          </cell>
          <cell r="I11" t="str">
            <v>SHEET_NAME_DB_REL.RE</v>
          </cell>
          <cell r="J11" t="str">
            <v>数据库对照关系</v>
          </cell>
          <cell r="K11">
            <v>0</v>
          </cell>
          <cell r="L11" t="str">
            <v>SHEET_NAME_DB_REL</v>
          </cell>
          <cell r="M11">
            <v>0</v>
          </cell>
          <cell r="N11">
            <v>0</v>
          </cell>
          <cell r="O11">
            <v>41011</v>
          </cell>
          <cell r="P11">
            <v>0</v>
          </cell>
        </row>
        <row r="12">
          <cell r="G12" t="str">
            <v>ETL调度</v>
          </cell>
          <cell r="H12" t="str">
            <v>ETL调度.资源</v>
          </cell>
          <cell r="I12" t="str">
            <v>SHEET_NAME_ETL_ADJ.RE</v>
          </cell>
          <cell r="J12" t="str">
            <v>ETL调度</v>
          </cell>
          <cell r="K12">
            <v>0</v>
          </cell>
          <cell r="L12" t="str">
            <v>SHEET_NAME_ETL_ADJ</v>
          </cell>
          <cell r="M12">
            <v>0</v>
          </cell>
          <cell r="N12">
            <v>0</v>
          </cell>
          <cell r="O12">
            <v>41011</v>
          </cell>
          <cell r="P12">
            <v>0</v>
          </cell>
        </row>
        <row r="13">
          <cell r="G13" t="str">
            <v>数据表</v>
          </cell>
          <cell r="H13" t="str">
            <v>数据表.模式名</v>
          </cell>
          <cell r="I13" t="str">
            <v>DATA_TAB_NAME.RE</v>
          </cell>
          <cell r="J13" t="str">
            <v>CUST_DM</v>
          </cell>
          <cell r="K13">
            <v>0</v>
          </cell>
          <cell r="L13" t="str">
            <v>DATA_TAB_NAME</v>
          </cell>
          <cell r="M13">
            <v>0</v>
          </cell>
          <cell r="N13">
            <v>0</v>
          </cell>
          <cell r="O13">
            <v>41011</v>
          </cell>
          <cell r="P13">
            <v>0</v>
          </cell>
        </row>
        <row r="14">
          <cell r="G14" t="str">
            <v>配置表</v>
          </cell>
          <cell r="H14" t="str">
            <v>配置表.模式名</v>
          </cell>
          <cell r="I14" t="str">
            <v>CONF_TAB_NAME.RE</v>
          </cell>
          <cell r="J14" t="str">
            <v>CUST_DM</v>
          </cell>
          <cell r="K14">
            <v>0</v>
          </cell>
          <cell r="L14" t="str">
            <v>CONF_TAB_NAME</v>
          </cell>
          <cell r="M14">
            <v>0</v>
          </cell>
          <cell r="N14">
            <v>0</v>
          </cell>
          <cell r="O14">
            <v>41011</v>
          </cell>
          <cell r="P14">
            <v>0</v>
          </cell>
        </row>
        <row r="15">
          <cell r="G15" t="str">
            <v>系统表</v>
          </cell>
          <cell r="H15" t="str">
            <v>系统表.模式名</v>
          </cell>
          <cell r="I15" t="str">
            <v>SYS_TAB_NAME.RE</v>
          </cell>
          <cell r="J15" t="str">
            <v>CUST_DM</v>
          </cell>
          <cell r="K15">
            <v>0</v>
          </cell>
          <cell r="L15" t="str">
            <v>SYS_TAB_NAME</v>
          </cell>
          <cell r="M15">
            <v>0</v>
          </cell>
          <cell r="N15">
            <v>0</v>
          </cell>
          <cell r="O15">
            <v>41011</v>
          </cell>
          <cell r="P15">
            <v>0</v>
          </cell>
        </row>
        <row r="16">
          <cell r="G16" t="str">
            <v>配置转换SP</v>
          </cell>
          <cell r="H16" t="str">
            <v>配置转换SP.模式名</v>
          </cell>
          <cell r="I16" t="str">
            <v>CONV_TAB_NAME.RE</v>
          </cell>
          <cell r="J16" t="str">
            <v>PKG_CMM</v>
          </cell>
          <cell r="K16">
            <v>0</v>
          </cell>
          <cell r="L16" t="str">
            <v>CONV_TAB_NAME</v>
          </cell>
          <cell r="M16">
            <v>0</v>
          </cell>
          <cell r="N16">
            <v>0</v>
          </cell>
          <cell r="O16">
            <v>41011</v>
          </cell>
          <cell r="P16">
            <v>0</v>
          </cell>
        </row>
        <row r="17">
          <cell r="G17" t="str">
            <v>调度SP</v>
          </cell>
          <cell r="H17" t="str">
            <v>调度SP.模式名</v>
          </cell>
          <cell r="I17" t="str">
            <v>CTR_SP_NAME.RE</v>
          </cell>
          <cell r="J17" t="str">
            <v>PKG_CMM</v>
          </cell>
          <cell r="K17">
            <v>0</v>
          </cell>
          <cell r="L17" t="str">
            <v>CTR_SP_NAME</v>
          </cell>
          <cell r="M17">
            <v>0</v>
          </cell>
          <cell r="N17">
            <v>0</v>
          </cell>
          <cell r="O17">
            <v>41011</v>
          </cell>
          <cell r="P17">
            <v>0</v>
          </cell>
        </row>
        <row r="18">
          <cell r="G18" t="str">
            <v>调度SH</v>
          </cell>
          <cell r="H18" t="str">
            <v>调度SH.模式名</v>
          </cell>
          <cell r="I18" t="str">
            <v>CTR_SH_NAME.RE</v>
          </cell>
          <cell r="J18" t="str">
            <v>SH</v>
          </cell>
          <cell r="K18">
            <v>0</v>
          </cell>
          <cell r="L18" t="str">
            <v>CTR_SH_NAME</v>
          </cell>
          <cell r="M18">
            <v>0</v>
          </cell>
          <cell r="N18">
            <v>0</v>
          </cell>
          <cell r="O18">
            <v>41011</v>
          </cell>
          <cell r="P18">
            <v>0</v>
          </cell>
        </row>
        <row r="19">
          <cell r="G19" t="str">
            <v>调度PERL</v>
          </cell>
          <cell r="H19" t="str">
            <v>调度PERL.模式名</v>
          </cell>
          <cell r="I19" t="str">
            <v>CTR_PL_NAME.RE</v>
          </cell>
          <cell r="J19" t="str">
            <v>PL</v>
          </cell>
          <cell r="K19">
            <v>0</v>
          </cell>
          <cell r="L19" t="str">
            <v>CTR_PL_NAME</v>
          </cell>
          <cell r="M19">
            <v>0</v>
          </cell>
          <cell r="N19">
            <v>0</v>
          </cell>
          <cell r="O19">
            <v>41011</v>
          </cell>
          <cell r="P19">
            <v>0</v>
          </cell>
        </row>
        <row r="20">
          <cell r="G20" t="str">
            <v>加工SP</v>
          </cell>
          <cell r="H20" t="str">
            <v>加工SP.模式名</v>
          </cell>
          <cell r="I20" t="str">
            <v>ETL_SP_NAME.RE</v>
          </cell>
          <cell r="J20" t="str">
            <v>PKG_CMM</v>
          </cell>
          <cell r="K20">
            <v>0</v>
          </cell>
          <cell r="L20" t="str">
            <v>ETL_SP_NAME</v>
          </cell>
          <cell r="M20">
            <v>0</v>
          </cell>
          <cell r="N20">
            <v>0</v>
          </cell>
          <cell r="O20">
            <v>41011</v>
          </cell>
          <cell r="P20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8"/>
  <sheetViews>
    <sheetView workbookViewId="0">
      <selection activeCell="B2" sqref="B2"/>
    </sheetView>
  </sheetViews>
  <sheetFormatPr defaultRowHeight="13.5" x14ac:dyDescent="0.15"/>
  <cols>
    <col min="1" max="1" width="40.875" customWidth="1"/>
    <col min="2" max="2" width="159.25" bestFit="1" customWidth="1"/>
  </cols>
  <sheetData>
    <row r="1" spans="1:2" x14ac:dyDescent="0.15">
      <c r="A1" s="22" t="s">
        <v>721</v>
      </c>
      <c r="B1">
        <f>MAXA(表级映射定义表初始化!D:D)</f>
        <v>2</v>
      </c>
    </row>
    <row r="2" spans="1:2" ht="14.25" x14ac:dyDescent="0.15">
      <c r="A2" s="23" t="s">
        <v>722</v>
      </c>
      <c r="B2" s="9" t="s">
        <v>757</v>
      </c>
    </row>
    <row r="3" spans="1:2" x14ac:dyDescent="0.15">
      <c r="A3" s="22" t="s">
        <v>723</v>
      </c>
    </row>
    <row r="4" spans="1:2" x14ac:dyDescent="0.15">
      <c r="A4" s="22" t="s">
        <v>724</v>
      </c>
    </row>
    <row r="5" spans="1:2" x14ac:dyDescent="0.15">
      <c r="A5" s="22" t="s">
        <v>725</v>
      </c>
      <c r="B5">
        <v>24</v>
      </c>
    </row>
    <row r="6" spans="1:2" x14ac:dyDescent="0.15">
      <c r="A6" s="22" t="s">
        <v>726</v>
      </c>
      <c r="B6">
        <v>13</v>
      </c>
    </row>
    <row r="7" spans="1:2" x14ac:dyDescent="0.15">
      <c r="A7" s="22" t="s">
        <v>727</v>
      </c>
      <c r="B7" t="s">
        <v>728</v>
      </c>
    </row>
    <row r="8" spans="1:2" x14ac:dyDescent="0.15">
      <c r="A8" s="22" t="s">
        <v>729</v>
      </c>
      <c r="B8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90"/>
  <sheetViews>
    <sheetView zoomScaleNormal="100" workbookViewId="0">
      <selection activeCell="I22" sqref="I22"/>
    </sheetView>
  </sheetViews>
  <sheetFormatPr defaultRowHeight="14.25" x14ac:dyDescent="0.15"/>
  <cols>
    <col min="1" max="1" width="4.75" style="44" bestFit="1" customWidth="1"/>
    <col min="2" max="2" width="14.25" style="9" bestFit="1" customWidth="1"/>
    <col min="3" max="3" width="7.625" style="9" bestFit="1" customWidth="1"/>
    <col min="4" max="4" width="9" style="9"/>
    <col min="5" max="5" width="4.75" style="44" bestFit="1" customWidth="1"/>
    <col min="6" max="6" width="8" style="9" bestFit="1" customWidth="1"/>
    <col min="7" max="7" width="15" style="9" bestFit="1" customWidth="1"/>
    <col min="8" max="8" width="21.375" style="9" bestFit="1" customWidth="1"/>
    <col min="9" max="9" width="22.875" style="9" bestFit="1" customWidth="1"/>
    <col min="10" max="10" width="17.125" style="9" bestFit="1" customWidth="1"/>
    <col min="11" max="11" width="8" style="9" bestFit="1" customWidth="1"/>
    <col min="12" max="12" width="20" style="9" bestFit="1" customWidth="1"/>
    <col min="13" max="13" width="16.125" style="9" bestFit="1" customWidth="1"/>
    <col min="14" max="14" width="4.75" style="9" bestFit="1" customWidth="1"/>
    <col min="15" max="15" width="9.375" style="9" bestFit="1" customWidth="1"/>
    <col min="16" max="16" width="8" style="9" bestFit="1" customWidth="1"/>
    <col min="17" max="16384" width="9" style="9"/>
  </cols>
  <sheetData>
    <row r="1" spans="1:16" ht="15" thickBot="1" x14ac:dyDescent="0.2">
      <c r="A1" s="45" t="s">
        <v>1</v>
      </c>
      <c r="B1" s="8" t="s">
        <v>37</v>
      </c>
      <c r="C1" s="8" t="s">
        <v>36</v>
      </c>
    </row>
    <row r="2" spans="1:16" ht="15" thickBot="1" x14ac:dyDescent="0.2">
      <c r="A2" s="46">
        <v>1</v>
      </c>
      <c r="B2" s="10" t="s">
        <v>118</v>
      </c>
      <c r="C2" s="11" t="s">
        <v>122</v>
      </c>
    </row>
    <row r="3" spans="1:16" ht="15" thickBot="1" x14ac:dyDescent="0.2">
      <c r="A3" s="46">
        <v>2</v>
      </c>
      <c r="B3" s="10" t="s">
        <v>38</v>
      </c>
      <c r="C3" s="11" t="s">
        <v>60</v>
      </c>
    </row>
    <row r="4" spans="1:16" ht="15" thickBot="1" x14ac:dyDescent="0.2">
      <c r="A4" s="46">
        <v>3</v>
      </c>
      <c r="B4" s="10" t="s">
        <v>110</v>
      </c>
      <c r="C4" s="11" t="s">
        <v>34</v>
      </c>
    </row>
    <row r="5" spans="1:16" ht="15" thickBot="1" x14ac:dyDescent="0.2">
      <c r="A5" s="46">
        <v>4</v>
      </c>
      <c r="B5" s="10" t="s">
        <v>178</v>
      </c>
      <c r="C5" s="10" t="s">
        <v>179</v>
      </c>
    </row>
    <row r="6" spans="1:16" ht="15" thickBot="1" x14ac:dyDescent="0.2">
      <c r="A6" s="46">
        <v>5</v>
      </c>
      <c r="B6" s="10" t="s">
        <v>117</v>
      </c>
      <c r="C6" s="10" t="s">
        <v>111</v>
      </c>
    </row>
    <row r="7" spans="1:16" ht="15" thickBot="1" x14ac:dyDescent="0.35">
      <c r="E7" s="58" t="str">
        <f>B2</f>
        <v>资源配置</v>
      </c>
      <c r="F7" s="58"/>
      <c r="G7" s="12" t="str">
        <f>VLOOKUP($E7,$B$1:$C$6,2,FALSE)</f>
        <v>RE</v>
      </c>
    </row>
    <row r="8" spans="1:16" ht="15" thickBot="1" x14ac:dyDescent="0.2">
      <c r="E8" s="45" t="s">
        <v>1</v>
      </c>
      <c r="F8" s="8" t="s">
        <v>32</v>
      </c>
      <c r="G8" s="8" t="s">
        <v>33</v>
      </c>
      <c r="H8" s="8" t="s">
        <v>28</v>
      </c>
      <c r="I8" s="8" t="s">
        <v>48</v>
      </c>
      <c r="J8" s="8" t="s">
        <v>29</v>
      </c>
      <c r="K8" s="8" t="s">
        <v>30</v>
      </c>
      <c r="L8" s="8" t="s">
        <v>48</v>
      </c>
      <c r="M8" s="8" t="s">
        <v>86</v>
      </c>
      <c r="N8" s="8" t="s">
        <v>35</v>
      </c>
      <c r="O8" s="8" t="s">
        <v>139</v>
      </c>
      <c r="P8" s="8" t="s">
        <v>31</v>
      </c>
    </row>
    <row r="9" spans="1:16" ht="15" thickBot="1" x14ac:dyDescent="0.35">
      <c r="E9" s="46">
        <v>1</v>
      </c>
      <c r="F9" s="10" t="s">
        <v>119</v>
      </c>
      <c r="G9" s="11" t="s">
        <v>120</v>
      </c>
      <c r="H9" s="12" t="str">
        <f t="shared" ref="H9:H21" si="0">G9&amp;"."&amp;F9</f>
        <v>表.资源</v>
      </c>
      <c r="I9" s="12" t="str">
        <f>L9&amp;"."&amp;$G$7</f>
        <v>SHEET_NAME_TAB.RE</v>
      </c>
      <c r="J9" s="11" t="s">
        <v>121</v>
      </c>
      <c r="K9" s="11"/>
      <c r="L9" s="10" t="s">
        <v>123</v>
      </c>
      <c r="M9" s="10"/>
      <c r="N9" s="11"/>
      <c r="O9" s="13">
        <v>41011</v>
      </c>
      <c r="P9" s="10"/>
    </row>
    <row r="10" spans="1:16" ht="15" thickBot="1" x14ac:dyDescent="0.35">
      <c r="E10" s="46">
        <v>2</v>
      </c>
      <c r="F10" s="10" t="s">
        <v>119</v>
      </c>
      <c r="G10" s="11" t="s">
        <v>124</v>
      </c>
      <c r="H10" s="12" t="str">
        <f t="shared" si="0"/>
        <v>程序.资源</v>
      </c>
      <c r="I10" s="12" t="str">
        <f>L10&amp;"."&amp;$G$7</f>
        <v>SHEET_NAME_PROGRAM.RE</v>
      </c>
      <c r="J10" s="11" t="s">
        <v>125</v>
      </c>
      <c r="K10" s="11"/>
      <c r="L10" s="10" t="s">
        <v>127</v>
      </c>
      <c r="M10" s="10"/>
      <c r="N10" s="11"/>
      <c r="O10" s="13">
        <v>41011</v>
      </c>
      <c r="P10" s="10"/>
    </row>
    <row r="11" spans="1:16" ht="15" thickBot="1" x14ac:dyDescent="0.35">
      <c r="E11" s="46">
        <v>3</v>
      </c>
      <c r="F11" s="10" t="s">
        <v>119</v>
      </c>
      <c r="G11" s="11" t="s">
        <v>126</v>
      </c>
      <c r="H11" s="12" t="str">
        <f t="shared" si="0"/>
        <v>数据库对照.资源</v>
      </c>
      <c r="I11" s="12" t="str">
        <f>L11&amp;"."&amp;$G$7</f>
        <v>SHEET_NAME_DB_REL.RE</v>
      </c>
      <c r="J11" s="11" t="s">
        <v>131</v>
      </c>
      <c r="K11" s="11"/>
      <c r="L11" s="10" t="s">
        <v>128</v>
      </c>
      <c r="M11" s="10"/>
      <c r="N11" s="11"/>
      <c r="O11" s="13">
        <v>41011</v>
      </c>
      <c r="P11" s="10"/>
    </row>
    <row r="12" spans="1:16" ht="15" thickBot="1" x14ac:dyDescent="0.35">
      <c r="E12" s="46">
        <v>4</v>
      </c>
      <c r="F12" s="10" t="s">
        <v>119</v>
      </c>
      <c r="G12" s="11" t="s">
        <v>129</v>
      </c>
      <c r="H12" s="12" t="str">
        <f t="shared" si="0"/>
        <v>ETL调度.资源</v>
      </c>
      <c r="I12" s="12" t="str">
        <f>L12&amp;"."&amp;$G$7</f>
        <v>SHEET_NAME_ETL_ADJ.RE</v>
      </c>
      <c r="J12" s="11" t="s">
        <v>129</v>
      </c>
      <c r="K12" s="11"/>
      <c r="L12" s="10" t="s">
        <v>130</v>
      </c>
      <c r="M12" s="10"/>
      <c r="N12" s="11"/>
      <c r="O12" s="13">
        <v>41011</v>
      </c>
      <c r="P12" s="10"/>
    </row>
    <row r="13" spans="1:16" ht="15" thickBot="1" x14ac:dyDescent="0.35">
      <c r="E13" s="46">
        <v>5</v>
      </c>
      <c r="F13" s="10" t="s">
        <v>15</v>
      </c>
      <c r="G13" s="11" t="s">
        <v>8</v>
      </c>
      <c r="H13" s="12" t="str">
        <f t="shared" si="0"/>
        <v>数据表.模式名</v>
      </c>
      <c r="I13" s="12" t="str">
        <f>L13&amp;"."&amp;$G$7</f>
        <v>DATA_TAB_NAME.RE</v>
      </c>
      <c r="J13" s="11" t="s">
        <v>685</v>
      </c>
      <c r="K13" s="11"/>
      <c r="L13" s="10" t="s">
        <v>41</v>
      </c>
      <c r="M13" s="10"/>
      <c r="N13" s="11"/>
      <c r="O13" s="13">
        <v>41011</v>
      </c>
      <c r="P13" s="10"/>
    </row>
    <row r="14" spans="1:16" ht="15" thickBot="1" x14ac:dyDescent="0.35">
      <c r="E14" s="46">
        <v>6</v>
      </c>
      <c r="F14" s="10" t="s">
        <v>15</v>
      </c>
      <c r="G14" s="11" t="s">
        <v>10</v>
      </c>
      <c r="H14" s="12" t="str">
        <f t="shared" si="0"/>
        <v>配置表.模式名</v>
      </c>
      <c r="I14" s="12" t="str">
        <f t="shared" ref="I14:I21" si="1">L14&amp;"."&amp;$G$7</f>
        <v>CONF_TAB_NAME.RE</v>
      </c>
      <c r="J14" s="11" t="s">
        <v>685</v>
      </c>
      <c r="K14" s="11"/>
      <c r="L14" s="10" t="s">
        <v>42</v>
      </c>
      <c r="M14" s="10"/>
      <c r="N14" s="11"/>
      <c r="O14" s="13">
        <v>41011</v>
      </c>
      <c r="P14" s="10"/>
    </row>
    <row r="15" spans="1:16" ht="15" thickBot="1" x14ac:dyDescent="0.35">
      <c r="E15" s="46">
        <v>7</v>
      </c>
      <c r="F15" s="10" t="s">
        <v>15</v>
      </c>
      <c r="G15" s="11" t="s">
        <v>161</v>
      </c>
      <c r="H15" s="12" t="str">
        <f>G15&amp;"."&amp;F15</f>
        <v>系统表.模式名</v>
      </c>
      <c r="I15" s="12" t="str">
        <f>L15&amp;"."&amp;$G$7</f>
        <v>SYS_TAB_NAME.RE</v>
      </c>
      <c r="J15" s="11" t="s">
        <v>685</v>
      </c>
      <c r="K15" s="11"/>
      <c r="L15" s="10" t="s">
        <v>162</v>
      </c>
      <c r="M15" s="10"/>
      <c r="N15" s="11"/>
      <c r="O15" s="13">
        <v>41011</v>
      </c>
      <c r="P15" s="10"/>
    </row>
    <row r="16" spans="1:16" ht="15" thickBot="1" x14ac:dyDescent="0.35">
      <c r="E16" s="46">
        <v>8</v>
      </c>
      <c r="F16" s="10" t="s">
        <v>15</v>
      </c>
      <c r="G16" s="11" t="s">
        <v>17</v>
      </c>
      <c r="H16" s="12" t="str">
        <f t="shared" si="0"/>
        <v>配置转换SP.模式名</v>
      </c>
      <c r="I16" s="12" t="str">
        <f t="shared" si="1"/>
        <v>CONV_TAB_NAME.RE</v>
      </c>
      <c r="J16" s="11" t="s">
        <v>676</v>
      </c>
      <c r="K16" s="11"/>
      <c r="L16" s="10" t="s">
        <v>43</v>
      </c>
      <c r="M16" s="10"/>
      <c r="N16" s="11"/>
      <c r="O16" s="13">
        <v>41011</v>
      </c>
      <c r="P16" s="10"/>
    </row>
    <row r="17" spans="5:16" ht="15" thickBot="1" x14ac:dyDescent="0.35">
      <c r="E17" s="46">
        <v>9</v>
      </c>
      <c r="F17" s="10" t="s">
        <v>15</v>
      </c>
      <c r="G17" s="11" t="s">
        <v>20</v>
      </c>
      <c r="H17" s="12" t="str">
        <f t="shared" si="0"/>
        <v>调度SP.模式名</v>
      </c>
      <c r="I17" s="12" t="str">
        <f t="shared" si="1"/>
        <v>CTR_SP_NAME.RE</v>
      </c>
      <c r="J17" s="11" t="s">
        <v>676</v>
      </c>
      <c r="K17" s="11"/>
      <c r="L17" s="10" t="s">
        <v>44</v>
      </c>
      <c r="M17" s="10"/>
      <c r="N17" s="11"/>
      <c r="O17" s="13">
        <v>41011</v>
      </c>
      <c r="P17" s="10"/>
    </row>
    <row r="18" spans="5:16" ht="15" thickBot="1" x14ac:dyDescent="0.35">
      <c r="E18" s="46">
        <v>10</v>
      </c>
      <c r="F18" s="10" t="s">
        <v>15</v>
      </c>
      <c r="G18" s="11" t="s">
        <v>19</v>
      </c>
      <c r="H18" s="12" t="str">
        <f>G18&amp;"."&amp;F18</f>
        <v>调度SH.模式名</v>
      </c>
      <c r="I18" s="12" t="str">
        <f>L18&amp;"."&amp;$G$7</f>
        <v>CTR_SH_NAME.RE</v>
      </c>
      <c r="J18" s="11" t="s">
        <v>34</v>
      </c>
      <c r="K18" s="11"/>
      <c r="L18" s="10" t="s">
        <v>45</v>
      </c>
      <c r="M18" s="10"/>
      <c r="N18" s="11"/>
      <c r="O18" s="13">
        <v>41011</v>
      </c>
      <c r="P18" s="10"/>
    </row>
    <row r="19" spans="5:16" ht="15" thickBot="1" x14ac:dyDescent="0.35">
      <c r="E19" s="46">
        <v>10</v>
      </c>
      <c r="F19" s="10" t="s">
        <v>15</v>
      </c>
      <c r="G19" s="11" t="s">
        <v>180</v>
      </c>
      <c r="H19" s="12" t="str">
        <f t="shared" si="0"/>
        <v>调度PERL.模式名</v>
      </c>
      <c r="I19" s="12" t="str">
        <f t="shared" si="1"/>
        <v>CTR_PL_NAME.RE</v>
      </c>
      <c r="J19" s="11" t="s">
        <v>179</v>
      </c>
      <c r="K19" s="11"/>
      <c r="L19" s="10" t="s">
        <v>181</v>
      </c>
      <c r="M19" s="10"/>
      <c r="N19" s="11"/>
      <c r="O19" s="13">
        <v>41011</v>
      </c>
      <c r="P19" s="10"/>
    </row>
    <row r="20" spans="5:16" ht="15" thickBot="1" x14ac:dyDescent="0.35">
      <c r="E20" s="46">
        <v>11</v>
      </c>
      <c r="F20" s="10" t="s">
        <v>15</v>
      </c>
      <c r="G20" s="11" t="s">
        <v>18</v>
      </c>
      <c r="H20" s="12" t="str">
        <f t="shared" si="0"/>
        <v>加工SP.模式名</v>
      </c>
      <c r="I20" s="12" t="str">
        <f t="shared" si="1"/>
        <v>ETL_SP_NAME.RE</v>
      </c>
      <c r="J20" s="11" t="s">
        <v>773</v>
      </c>
      <c r="K20" s="11"/>
      <c r="L20" s="10" t="s">
        <v>46</v>
      </c>
      <c r="M20" s="10"/>
      <c r="N20" s="11"/>
      <c r="O20" s="13">
        <v>41011</v>
      </c>
      <c r="P20" s="10"/>
    </row>
    <row r="21" spans="5:16" ht="15" thickBot="1" x14ac:dyDescent="0.35">
      <c r="E21" s="46">
        <v>12</v>
      </c>
      <c r="F21" s="10" t="s">
        <v>15</v>
      </c>
      <c r="G21" s="11" t="s">
        <v>47</v>
      </c>
      <c r="H21" s="12" t="str">
        <f t="shared" si="0"/>
        <v>加工SH.模式名</v>
      </c>
      <c r="I21" s="12" t="str">
        <f t="shared" si="1"/>
        <v>ETL_SH_NAME.RE</v>
      </c>
      <c r="J21" s="11" t="s">
        <v>685</v>
      </c>
      <c r="K21" s="11"/>
      <c r="L21" s="10" t="s">
        <v>774</v>
      </c>
      <c r="M21" s="10"/>
      <c r="N21" s="11"/>
      <c r="O21" s="13">
        <v>41011</v>
      </c>
      <c r="P21" s="10"/>
    </row>
    <row r="22" spans="5:16" ht="15" thickBot="1" x14ac:dyDescent="0.2"/>
    <row r="23" spans="5:16" ht="15" thickBot="1" x14ac:dyDescent="0.35">
      <c r="E23" s="58" t="str">
        <f>B3</f>
        <v>ETL存储过程配置</v>
      </c>
      <c r="F23" s="58"/>
      <c r="G23" s="12" t="str">
        <f>VLOOKUP($E23,$B$1:$C$6,2,FALSE)</f>
        <v>SP</v>
      </c>
    </row>
    <row r="24" spans="5:16" ht="15" thickBot="1" x14ac:dyDescent="0.2">
      <c r="E24" s="45" t="s">
        <v>1</v>
      </c>
      <c r="F24" s="8" t="s">
        <v>32</v>
      </c>
      <c r="G24" s="8" t="s">
        <v>33</v>
      </c>
      <c r="H24" s="8" t="s">
        <v>28</v>
      </c>
      <c r="I24" s="8" t="s">
        <v>48</v>
      </c>
      <c r="J24" s="8" t="s">
        <v>29</v>
      </c>
      <c r="K24" s="8" t="s">
        <v>30</v>
      </c>
      <c r="L24" s="8" t="s">
        <v>48</v>
      </c>
      <c r="M24" s="8"/>
      <c r="N24" s="8" t="s">
        <v>35</v>
      </c>
      <c r="O24" s="8" t="s">
        <v>139</v>
      </c>
      <c r="P24" s="8" t="s">
        <v>31</v>
      </c>
    </row>
    <row r="25" spans="5:16" ht="15" thickBot="1" x14ac:dyDescent="0.35">
      <c r="E25" s="46">
        <v>1</v>
      </c>
      <c r="F25" s="10" t="s">
        <v>39</v>
      </c>
      <c r="G25" s="11" t="s">
        <v>49</v>
      </c>
      <c r="H25" s="12" t="str">
        <f t="shared" ref="H25:H53" si="2">G25&amp;"."&amp;F25</f>
        <v>数据库类型.存储过程</v>
      </c>
      <c r="I25" s="12" t="str">
        <f t="shared" ref="I25:I53" si="3">L25&amp;"."&amp;$G$23</f>
        <v>DATABASE_TYPE.SP</v>
      </c>
      <c r="J25" s="11" t="s">
        <v>50</v>
      </c>
      <c r="K25" s="11"/>
      <c r="L25" s="10" t="s">
        <v>53</v>
      </c>
      <c r="M25" s="10" t="s">
        <v>87</v>
      </c>
      <c r="N25" s="11"/>
      <c r="O25" s="13">
        <v>41011</v>
      </c>
      <c r="P25" s="10"/>
    </row>
    <row r="26" spans="5:16" ht="15" thickBot="1" x14ac:dyDescent="0.35">
      <c r="E26" s="46">
        <v>2</v>
      </c>
      <c r="F26" s="10" t="s">
        <v>39</v>
      </c>
      <c r="G26" s="11" t="s">
        <v>52</v>
      </c>
      <c r="H26" s="12" t="str">
        <f t="shared" si="2"/>
        <v>操作系统类型.存储过程</v>
      </c>
      <c r="I26" s="12" t="str">
        <f t="shared" si="3"/>
        <v>OPRATION_SYSTEM_TYPE.SP</v>
      </c>
      <c r="J26" s="11" t="s">
        <v>51</v>
      </c>
      <c r="K26" s="11"/>
      <c r="L26" s="10" t="s">
        <v>54</v>
      </c>
      <c r="M26" s="10" t="s">
        <v>88</v>
      </c>
      <c r="N26" s="11"/>
      <c r="O26" s="13">
        <v>41011</v>
      </c>
      <c r="P26" s="10"/>
    </row>
    <row r="27" spans="5:16" ht="15" thickBot="1" x14ac:dyDescent="0.35">
      <c r="E27" s="46">
        <v>3</v>
      </c>
      <c r="F27" s="10" t="s">
        <v>39</v>
      </c>
      <c r="G27" s="11" t="s">
        <v>40</v>
      </c>
      <c r="H27" s="12" t="str">
        <f t="shared" si="2"/>
        <v>名称.存储过程</v>
      </c>
      <c r="I27" s="12" t="str">
        <f t="shared" si="3"/>
        <v>NAME.SP</v>
      </c>
      <c r="J27" s="11" t="s">
        <v>55</v>
      </c>
      <c r="K27" s="11"/>
      <c r="L27" s="10" t="s">
        <v>63</v>
      </c>
      <c r="M27" s="10"/>
      <c r="N27" s="11"/>
      <c r="O27" s="13">
        <v>41011</v>
      </c>
      <c r="P27" s="10"/>
    </row>
    <row r="28" spans="5:16" ht="15" thickBot="1" x14ac:dyDescent="0.35">
      <c r="E28" s="46">
        <v>4</v>
      </c>
      <c r="F28" s="10" t="s">
        <v>39</v>
      </c>
      <c r="G28" s="11" t="s">
        <v>57</v>
      </c>
      <c r="H28" s="12" t="str">
        <f t="shared" si="2"/>
        <v>建存储过程语句.存储过程</v>
      </c>
      <c r="I28" s="12" t="str">
        <f t="shared" si="3"/>
        <v>CREATE_SP_SQL.SP</v>
      </c>
      <c r="J28" s="11" t="s">
        <v>79</v>
      </c>
      <c r="K28" s="11"/>
      <c r="L28" s="10" t="s">
        <v>58</v>
      </c>
      <c r="M28" s="11" t="s">
        <v>89</v>
      </c>
      <c r="N28" s="11"/>
      <c r="O28" s="13">
        <v>41011</v>
      </c>
      <c r="P28" s="10"/>
    </row>
    <row r="29" spans="5:16" ht="15" thickBot="1" x14ac:dyDescent="0.35">
      <c r="E29" s="46">
        <v>5</v>
      </c>
      <c r="F29" s="10" t="s">
        <v>39</v>
      </c>
      <c r="G29" s="11" t="s">
        <v>66</v>
      </c>
      <c r="H29" s="12" t="str">
        <f t="shared" si="2"/>
        <v>参数数据类型.存储过程</v>
      </c>
      <c r="I29" s="12" t="str">
        <f t="shared" si="3"/>
        <v>PARA_TYPE.SP</v>
      </c>
      <c r="J29" s="11" t="s">
        <v>55</v>
      </c>
      <c r="K29" s="11"/>
      <c r="L29" s="10" t="s">
        <v>67</v>
      </c>
      <c r="M29" s="10"/>
      <c r="N29" s="11"/>
      <c r="O29" s="13">
        <v>41011</v>
      </c>
      <c r="P29" s="10"/>
    </row>
    <row r="30" spans="5:16" ht="15" thickBot="1" x14ac:dyDescent="0.35">
      <c r="E30" s="46">
        <v>6</v>
      </c>
      <c r="F30" s="10" t="s">
        <v>39</v>
      </c>
      <c r="G30" s="11" t="s">
        <v>59</v>
      </c>
      <c r="H30" s="12" t="str">
        <f t="shared" si="2"/>
        <v>参数名称.存储过程</v>
      </c>
      <c r="I30" s="12" t="str">
        <f t="shared" si="3"/>
        <v>PARA_NAME.SP</v>
      </c>
      <c r="J30" s="11" t="s">
        <v>55</v>
      </c>
      <c r="K30" s="11"/>
      <c r="L30" s="10" t="s">
        <v>62</v>
      </c>
      <c r="M30" s="10"/>
      <c r="N30" s="11"/>
      <c r="O30" s="13">
        <v>41011</v>
      </c>
      <c r="P30" s="10"/>
    </row>
    <row r="31" spans="5:16" ht="15" thickBot="1" x14ac:dyDescent="0.35">
      <c r="E31" s="46">
        <v>7</v>
      </c>
      <c r="F31" s="10" t="s">
        <v>39</v>
      </c>
      <c r="G31" s="11" t="s">
        <v>64</v>
      </c>
      <c r="H31" s="12" t="str">
        <f t="shared" si="2"/>
        <v>参数输入输出类型.存储过程</v>
      </c>
      <c r="I31" s="12" t="str">
        <f t="shared" si="3"/>
        <v>PARA_I_O_TYPE.SP</v>
      </c>
      <c r="J31" s="11" t="s">
        <v>55</v>
      </c>
      <c r="K31" s="11"/>
      <c r="L31" s="10" t="s">
        <v>65</v>
      </c>
      <c r="M31" s="10"/>
      <c r="N31" s="11"/>
      <c r="O31" s="13">
        <v>41011</v>
      </c>
      <c r="P31" s="10"/>
    </row>
    <row r="32" spans="5:16" ht="29.25" thickBot="1" x14ac:dyDescent="0.35">
      <c r="E32" s="46">
        <v>8</v>
      </c>
      <c r="F32" s="10" t="s">
        <v>39</v>
      </c>
      <c r="G32" s="11" t="s">
        <v>56</v>
      </c>
      <c r="H32" s="12" t="str">
        <f t="shared" si="2"/>
        <v>程序说明.存储过程</v>
      </c>
      <c r="I32" s="12" t="str">
        <f t="shared" si="3"/>
        <v>PROGRAM_DESC.SP</v>
      </c>
      <c r="J32" s="14" t="s">
        <v>68</v>
      </c>
      <c r="K32" s="11"/>
      <c r="L32" s="10" t="s">
        <v>61</v>
      </c>
      <c r="M32" s="10"/>
      <c r="N32" s="11"/>
      <c r="O32" s="13">
        <v>41011</v>
      </c>
      <c r="P32" s="10"/>
    </row>
    <row r="33" spans="5:16" ht="15" thickBot="1" x14ac:dyDescent="0.35">
      <c r="E33" s="46">
        <v>9</v>
      </c>
      <c r="F33" s="10" t="s">
        <v>39</v>
      </c>
      <c r="G33" s="11" t="s">
        <v>69</v>
      </c>
      <c r="H33" s="12" t="str">
        <f t="shared" si="2"/>
        <v>程序框架.存储过程</v>
      </c>
      <c r="I33" s="12" t="str">
        <f t="shared" si="3"/>
        <v>PROGRAM_BODY.SP</v>
      </c>
      <c r="J33" s="14" t="s">
        <v>79</v>
      </c>
      <c r="K33" s="11"/>
      <c r="L33" s="10" t="s">
        <v>70</v>
      </c>
      <c r="M33" s="10"/>
      <c r="N33" s="11"/>
      <c r="O33" s="13">
        <v>41011</v>
      </c>
      <c r="P33" s="10"/>
    </row>
    <row r="34" spans="5:16" ht="15" thickBot="1" x14ac:dyDescent="0.35">
      <c r="E34" s="46">
        <v>10</v>
      </c>
      <c r="F34" s="10" t="s">
        <v>39</v>
      </c>
      <c r="G34" s="11" t="s">
        <v>77</v>
      </c>
      <c r="H34" s="12" t="str">
        <f t="shared" si="2"/>
        <v>定义区域.存储过程</v>
      </c>
      <c r="I34" s="12" t="str">
        <f t="shared" si="3"/>
        <v>DEF_AREA.SP</v>
      </c>
      <c r="J34" s="14" t="s">
        <v>79</v>
      </c>
      <c r="K34" s="11"/>
      <c r="L34" s="10" t="s">
        <v>78</v>
      </c>
      <c r="M34" s="10"/>
      <c r="N34" s="11"/>
      <c r="O34" s="13">
        <v>41011</v>
      </c>
      <c r="P34" s="10"/>
    </row>
    <row r="35" spans="5:16" ht="15" thickBot="1" x14ac:dyDescent="0.35">
      <c r="E35" s="46">
        <v>11</v>
      </c>
      <c r="F35" s="10" t="s">
        <v>39</v>
      </c>
      <c r="G35" s="11" t="s">
        <v>71</v>
      </c>
      <c r="H35" s="12" t="str">
        <f t="shared" si="2"/>
        <v>公共变量定义.存储过程</v>
      </c>
      <c r="I35" s="12" t="str">
        <f t="shared" si="3"/>
        <v>DEF_VAR_COMM.SP</v>
      </c>
      <c r="J35" s="14" t="s">
        <v>79</v>
      </c>
      <c r="K35" s="11"/>
      <c r="L35" s="10" t="s">
        <v>74</v>
      </c>
      <c r="M35" s="10"/>
      <c r="N35" s="11"/>
      <c r="O35" s="13">
        <v>41011</v>
      </c>
      <c r="P35" s="10"/>
    </row>
    <row r="36" spans="5:16" ht="15" thickBot="1" x14ac:dyDescent="0.35">
      <c r="E36" s="46">
        <v>12</v>
      </c>
      <c r="F36" s="10" t="s">
        <v>39</v>
      </c>
      <c r="G36" s="11" t="s">
        <v>72</v>
      </c>
      <c r="H36" s="12" t="str">
        <f t="shared" si="2"/>
        <v>自定义变量.存储过程</v>
      </c>
      <c r="I36" s="12" t="str">
        <f t="shared" si="3"/>
        <v>DEF_VAR_USER.SP</v>
      </c>
      <c r="J36" s="14" t="s">
        <v>79</v>
      </c>
      <c r="K36" s="11"/>
      <c r="L36" s="10" t="s">
        <v>75</v>
      </c>
      <c r="M36" s="10"/>
      <c r="N36" s="11"/>
      <c r="O36" s="13">
        <v>41011</v>
      </c>
      <c r="P36" s="10"/>
    </row>
    <row r="37" spans="5:16" ht="15" thickBot="1" x14ac:dyDescent="0.35">
      <c r="E37" s="46">
        <v>13</v>
      </c>
      <c r="F37" s="10" t="s">
        <v>39</v>
      </c>
      <c r="G37" s="11" t="s">
        <v>73</v>
      </c>
      <c r="H37" s="12" t="str">
        <f t="shared" si="2"/>
        <v>游标定义.存储过程</v>
      </c>
      <c r="I37" s="12" t="str">
        <f t="shared" si="3"/>
        <v>DEF_VAR_CURSOR.SP</v>
      </c>
      <c r="J37" s="14" t="s">
        <v>79</v>
      </c>
      <c r="K37" s="11"/>
      <c r="L37" s="10" t="s">
        <v>76</v>
      </c>
      <c r="M37" s="10"/>
      <c r="N37" s="11"/>
      <c r="O37" s="13">
        <v>41011</v>
      </c>
      <c r="P37" s="10"/>
    </row>
    <row r="38" spans="5:16" ht="15" thickBot="1" x14ac:dyDescent="0.35">
      <c r="E38" s="46">
        <v>14</v>
      </c>
      <c r="F38" s="10" t="s">
        <v>39</v>
      </c>
      <c r="G38" s="11" t="s">
        <v>95</v>
      </c>
      <c r="H38" s="12" t="str">
        <f t="shared" si="2"/>
        <v>日志处理.存储过程</v>
      </c>
      <c r="I38" s="12" t="str">
        <f t="shared" si="3"/>
        <v>LOG_DEAL.SP</v>
      </c>
      <c r="J38" s="14" t="s">
        <v>79</v>
      </c>
      <c r="K38" s="11"/>
      <c r="L38" s="10" t="s">
        <v>96</v>
      </c>
      <c r="M38" s="10"/>
      <c r="N38" s="11"/>
      <c r="O38" s="13">
        <v>41011</v>
      </c>
      <c r="P38" s="10"/>
    </row>
    <row r="39" spans="5:16" ht="15" thickBot="1" x14ac:dyDescent="0.35">
      <c r="E39" s="46">
        <v>15</v>
      </c>
      <c r="F39" s="10" t="s">
        <v>39</v>
      </c>
      <c r="G39" s="11" t="s">
        <v>97</v>
      </c>
      <c r="H39" s="12" t="str">
        <f t="shared" si="2"/>
        <v>明细日志处理.存储过程</v>
      </c>
      <c r="I39" s="12" t="str">
        <f t="shared" si="3"/>
        <v>LOG_DETAIL_DEAL.SP</v>
      </c>
      <c r="J39" s="14" t="s">
        <v>79</v>
      </c>
      <c r="K39" s="11"/>
      <c r="L39" s="10" t="s">
        <v>98</v>
      </c>
      <c r="M39" s="10"/>
      <c r="N39" s="11"/>
      <c r="O39" s="13">
        <v>41011</v>
      </c>
      <c r="P39" s="10"/>
    </row>
    <row r="40" spans="5:16" ht="15" thickBot="1" x14ac:dyDescent="0.35">
      <c r="E40" s="46">
        <v>16</v>
      </c>
      <c r="F40" s="10" t="s">
        <v>39</v>
      </c>
      <c r="G40" s="11" t="s">
        <v>80</v>
      </c>
      <c r="H40" s="12" t="str">
        <f t="shared" si="2"/>
        <v>异常处理区域.存储过程</v>
      </c>
      <c r="I40" s="12" t="str">
        <f t="shared" si="3"/>
        <v>NO_NORMAL_DEAL_AREA.SP</v>
      </c>
      <c r="J40" s="14" t="s">
        <v>79</v>
      </c>
      <c r="K40" s="11"/>
      <c r="L40" s="10" t="s">
        <v>81</v>
      </c>
      <c r="M40" s="10"/>
      <c r="N40" s="11"/>
      <c r="O40" s="13">
        <v>41011</v>
      </c>
      <c r="P40" s="10"/>
    </row>
    <row r="41" spans="5:16" ht="15" thickBot="1" x14ac:dyDescent="0.35">
      <c r="E41" s="46">
        <v>17</v>
      </c>
      <c r="F41" s="10" t="s">
        <v>39</v>
      </c>
      <c r="G41" s="11" t="s">
        <v>83</v>
      </c>
      <c r="H41" s="12" t="str">
        <f t="shared" si="2"/>
        <v>无数据处理.存储过程</v>
      </c>
      <c r="I41" s="12" t="str">
        <f t="shared" si="3"/>
        <v>SQL_NOT_FOUND_DEAL.SP</v>
      </c>
      <c r="J41" s="14" t="s">
        <v>79</v>
      </c>
      <c r="K41" s="11"/>
      <c r="L41" s="10" t="s">
        <v>82</v>
      </c>
      <c r="M41" s="10"/>
      <c r="N41" s="11"/>
      <c r="O41" s="13">
        <v>41011</v>
      </c>
      <c r="P41" s="10"/>
    </row>
    <row r="42" spans="5:16" ht="15" thickBot="1" x14ac:dyDescent="0.35">
      <c r="E42" s="46">
        <v>18</v>
      </c>
      <c r="F42" s="10" t="s">
        <v>39</v>
      </c>
      <c r="G42" s="11" t="s">
        <v>84</v>
      </c>
      <c r="H42" s="12" t="str">
        <f t="shared" si="2"/>
        <v>数据异常处理.存储过程</v>
      </c>
      <c r="I42" s="12" t="str">
        <f t="shared" si="3"/>
        <v>SQL_ERROR_DEAL.SP</v>
      </c>
      <c r="J42" s="14" t="s">
        <v>79</v>
      </c>
      <c r="K42" s="11"/>
      <c r="L42" s="10" t="s">
        <v>85</v>
      </c>
      <c r="M42" s="10"/>
      <c r="N42" s="11"/>
      <c r="O42" s="13">
        <v>41011</v>
      </c>
      <c r="P42" s="10"/>
    </row>
    <row r="43" spans="5:16" ht="15" thickBot="1" x14ac:dyDescent="0.35">
      <c r="E43" s="46">
        <v>19</v>
      </c>
      <c r="F43" s="10" t="s">
        <v>39</v>
      </c>
      <c r="G43" s="11" t="s">
        <v>91</v>
      </c>
      <c r="H43" s="12" t="str">
        <f t="shared" si="2"/>
        <v>正常处理区域.存储过程</v>
      </c>
      <c r="I43" s="12" t="str">
        <f t="shared" si="3"/>
        <v>NORMAL_DEAL_AREA.SP</v>
      </c>
      <c r="J43" s="14" t="s">
        <v>79</v>
      </c>
      <c r="K43" s="11"/>
      <c r="L43" s="10" t="s">
        <v>92</v>
      </c>
      <c r="M43" s="10"/>
      <c r="N43" s="11"/>
      <c r="O43" s="13">
        <v>41011</v>
      </c>
      <c r="P43" s="10"/>
    </row>
    <row r="44" spans="5:16" ht="15" thickBot="1" x14ac:dyDescent="0.35">
      <c r="E44" s="46">
        <v>20</v>
      </c>
      <c r="F44" s="10" t="s">
        <v>39</v>
      </c>
      <c r="G44" s="11" t="s">
        <v>90</v>
      </c>
      <c r="H44" s="12" t="str">
        <f t="shared" si="2"/>
        <v>初始化处理.存储过程</v>
      </c>
      <c r="I44" s="12" t="str">
        <f t="shared" si="3"/>
        <v>INIT_DEAL.SP</v>
      </c>
      <c r="J44" s="14" t="s">
        <v>79</v>
      </c>
      <c r="K44" s="11"/>
      <c r="L44" s="10" t="s">
        <v>93</v>
      </c>
      <c r="M44" s="10"/>
      <c r="N44" s="11"/>
      <c r="O44" s="13">
        <v>41011</v>
      </c>
      <c r="P44" s="10"/>
    </row>
    <row r="45" spans="5:16" ht="15" thickBot="1" x14ac:dyDescent="0.35">
      <c r="E45" s="46">
        <v>21</v>
      </c>
      <c r="F45" s="10" t="s">
        <v>39</v>
      </c>
      <c r="G45" s="11" t="s">
        <v>94</v>
      </c>
      <c r="H45" s="12" t="str">
        <f t="shared" si="2"/>
        <v>数据清除处理.存储过程</v>
      </c>
      <c r="I45" s="12" t="str">
        <f t="shared" si="3"/>
        <v>CLEAR_DATA_DEAL.SP</v>
      </c>
      <c r="J45" s="14" t="s">
        <v>79</v>
      </c>
      <c r="K45" s="11"/>
      <c r="L45" s="10" t="s">
        <v>99</v>
      </c>
      <c r="M45" s="10"/>
      <c r="N45" s="11"/>
      <c r="O45" s="13">
        <v>41011</v>
      </c>
      <c r="P45" s="10"/>
    </row>
    <row r="46" spans="5:16" ht="15" thickBot="1" x14ac:dyDescent="0.35">
      <c r="E46" s="46">
        <v>22</v>
      </c>
      <c r="F46" s="10" t="s">
        <v>39</v>
      </c>
      <c r="G46" s="11" t="s">
        <v>100</v>
      </c>
      <c r="H46" s="12" t="str">
        <f t="shared" si="2"/>
        <v>数据加工处理1.存储过程</v>
      </c>
      <c r="I46" s="12" t="str">
        <f t="shared" si="3"/>
        <v>DATA_DEAL_STEP_1.SP</v>
      </c>
      <c r="J46" s="14" t="s">
        <v>79</v>
      </c>
      <c r="K46" s="11"/>
      <c r="L46" s="10" t="s">
        <v>140</v>
      </c>
      <c r="M46" s="10"/>
      <c r="N46" s="11"/>
      <c r="O46" s="13">
        <v>41011</v>
      </c>
      <c r="P46" s="10"/>
    </row>
    <row r="47" spans="5:16" ht="15" thickBot="1" x14ac:dyDescent="0.35">
      <c r="E47" s="46">
        <v>23</v>
      </c>
      <c r="F47" s="10" t="s">
        <v>39</v>
      </c>
      <c r="G47" s="11" t="s">
        <v>101</v>
      </c>
      <c r="H47" s="12" t="str">
        <f t="shared" si="2"/>
        <v>数据加工处理2.存储过程</v>
      </c>
      <c r="I47" s="12" t="str">
        <f t="shared" si="3"/>
        <v>DATA_DEAL_STEP_2.SP</v>
      </c>
      <c r="J47" s="14" t="s">
        <v>79</v>
      </c>
      <c r="K47" s="11"/>
      <c r="L47" s="10" t="s">
        <v>141</v>
      </c>
      <c r="M47" s="10"/>
      <c r="N47" s="11"/>
      <c r="O47" s="13">
        <v>41011</v>
      </c>
      <c r="P47" s="10"/>
    </row>
    <row r="48" spans="5:16" ht="15" thickBot="1" x14ac:dyDescent="0.35">
      <c r="E48" s="46">
        <v>24</v>
      </c>
      <c r="F48" s="10" t="s">
        <v>39</v>
      </c>
      <c r="G48" s="11" t="s">
        <v>102</v>
      </c>
      <c r="H48" s="12" t="str">
        <f t="shared" si="2"/>
        <v>数据加工处理n.存储过程</v>
      </c>
      <c r="I48" s="12" t="str">
        <f t="shared" si="3"/>
        <v>DATA_DEAL_STEP_N.SP</v>
      </c>
      <c r="J48" s="14" t="s">
        <v>79</v>
      </c>
      <c r="K48" s="11"/>
      <c r="L48" s="10" t="s">
        <v>142</v>
      </c>
      <c r="M48" s="10"/>
      <c r="N48" s="11"/>
      <c r="O48" s="13">
        <v>41011</v>
      </c>
      <c r="P48" s="10"/>
    </row>
    <row r="49" spans="5:16" ht="15" thickBot="1" x14ac:dyDescent="0.35">
      <c r="E49" s="46">
        <v>25</v>
      </c>
      <c r="F49" s="10" t="s">
        <v>39</v>
      </c>
      <c r="G49" s="11" t="s">
        <v>103</v>
      </c>
      <c r="H49" s="12" t="str">
        <f t="shared" si="2"/>
        <v>游标处理.存储过程</v>
      </c>
      <c r="I49" s="12" t="str">
        <f t="shared" si="3"/>
        <v>CURSOR_DEAL.SP</v>
      </c>
      <c r="J49" s="14" t="s">
        <v>79</v>
      </c>
      <c r="K49" s="11"/>
      <c r="L49" s="10" t="s">
        <v>104</v>
      </c>
      <c r="M49" s="10"/>
      <c r="N49" s="11"/>
      <c r="O49" s="13">
        <v>41011</v>
      </c>
      <c r="P49" s="10"/>
    </row>
    <row r="50" spans="5:16" ht="15" thickBot="1" x14ac:dyDescent="0.35">
      <c r="E50" s="46">
        <v>26</v>
      </c>
      <c r="F50" s="10" t="s">
        <v>39</v>
      </c>
      <c r="G50" s="11" t="s">
        <v>106</v>
      </c>
      <c r="H50" s="12" t="str">
        <f t="shared" si="2"/>
        <v>调用子过程处理.存储过程</v>
      </c>
      <c r="I50" s="12" t="str">
        <f t="shared" si="3"/>
        <v>CALL_SP_DEAL.SP</v>
      </c>
      <c r="J50" s="14" t="s">
        <v>79</v>
      </c>
      <c r="K50" s="11"/>
      <c r="L50" s="10" t="s">
        <v>107</v>
      </c>
      <c r="M50" s="10"/>
      <c r="N50" s="11"/>
      <c r="O50" s="13">
        <v>41011</v>
      </c>
      <c r="P50" s="10"/>
    </row>
    <row r="51" spans="5:16" ht="15" thickBot="1" x14ac:dyDescent="0.35">
      <c r="E51" s="46">
        <v>27</v>
      </c>
      <c r="F51" s="10" t="s">
        <v>39</v>
      </c>
      <c r="G51" s="11" t="s">
        <v>105</v>
      </c>
      <c r="H51" s="12" t="str">
        <f t="shared" si="2"/>
        <v>调用结果处理.存储过程</v>
      </c>
      <c r="I51" s="12" t="str">
        <f t="shared" si="3"/>
        <v>CALL_RETURN_DEAL.SP</v>
      </c>
      <c r="J51" s="14" t="s">
        <v>79</v>
      </c>
      <c r="K51" s="11"/>
      <c r="L51" s="10" t="s">
        <v>108</v>
      </c>
      <c r="M51" s="10"/>
      <c r="N51" s="11"/>
      <c r="O51" s="13">
        <v>41011</v>
      </c>
      <c r="P51" s="10"/>
    </row>
    <row r="52" spans="5:16" ht="15" thickBot="1" x14ac:dyDescent="0.35">
      <c r="E52" s="46">
        <v>28</v>
      </c>
      <c r="F52" s="10" t="s">
        <v>39</v>
      </c>
      <c r="G52" s="11" t="s">
        <v>109</v>
      </c>
      <c r="H52" s="12" t="str">
        <f t="shared" si="2"/>
        <v>结束处理.存储过程</v>
      </c>
      <c r="I52" s="12" t="str">
        <f t="shared" si="3"/>
        <v>FINISH_DEAL.SP</v>
      </c>
      <c r="J52" s="14" t="s">
        <v>79</v>
      </c>
      <c r="K52" s="11"/>
      <c r="L52" s="10" t="s">
        <v>112</v>
      </c>
      <c r="M52" s="10"/>
      <c r="N52" s="11"/>
      <c r="O52" s="13">
        <v>41011</v>
      </c>
      <c r="P52" s="10"/>
    </row>
    <row r="53" spans="5:16" ht="15" thickBot="1" x14ac:dyDescent="0.35">
      <c r="E53" s="46">
        <v>29</v>
      </c>
      <c r="F53" s="10" t="s">
        <v>39</v>
      </c>
      <c r="G53" s="11" t="s">
        <v>114</v>
      </c>
      <c r="H53" s="12" t="str">
        <f t="shared" si="2"/>
        <v>程序结束符.存储过程</v>
      </c>
      <c r="I53" s="12" t="str">
        <f t="shared" si="3"/>
        <v>SIGN_END.SP</v>
      </c>
      <c r="J53" s="14" t="s">
        <v>113</v>
      </c>
      <c r="K53" s="11"/>
      <c r="L53" s="10" t="s">
        <v>115</v>
      </c>
      <c r="M53" s="10" t="s">
        <v>116</v>
      </c>
      <c r="N53" s="11"/>
      <c r="O53" s="13">
        <v>41011</v>
      </c>
      <c r="P53" s="10"/>
    </row>
    <row r="54" spans="5:16" ht="15" thickBot="1" x14ac:dyDescent="0.2"/>
    <row r="55" spans="5:16" ht="15" thickBot="1" x14ac:dyDescent="0.35">
      <c r="E55" s="58" t="str">
        <f>B4</f>
        <v>SHELL配置</v>
      </c>
      <c r="F55" s="58"/>
      <c r="G55" s="12" t="str">
        <f>VLOOKUP($E55,$B$1:$C$6,2,FALSE)</f>
        <v>SH</v>
      </c>
    </row>
    <row r="56" spans="5:16" ht="15" thickBot="1" x14ac:dyDescent="0.2">
      <c r="E56" s="45" t="s">
        <v>1</v>
      </c>
      <c r="F56" s="8" t="s">
        <v>32</v>
      </c>
      <c r="G56" s="8" t="s">
        <v>33</v>
      </c>
      <c r="H56" s="8" t="s">
        <v>28</v>
      </c>
      <c r="I56" s="8" t="s">
        <v>48</v>
      </c>
      <c r="J56" s="8" t="s">
        <v>29</v>
      </c>
      <c r="K56" s="8" t="s">
        <v>30</v>
      </c>
      <c r="L56" s="8" t="s">
        <v>48</v>
      </c>
      <c r="M56" s="8"/>
      <c r="N56" s="8" t="s">
        <v>35</v>
      </c>
      <c r="O56" s="8" t="s">
        <v>139</v>
      </c>
      <c r="P56" s="8" t="s">
        <v>31</v>
      </c>
    </row>
    <row r="57" spans="5:16" ht="15" thickBot="1" x14ac:dyDescent="0.35">
      <c r="E57" s="46">
        <v>1</v>
      </c>
      <c r="F57" s="10" t="s">
        <v>143</v>
      </c>
      <c r="G57" s="11" t="s">
        <v>49</v>
      </c>
      <c r="H57" s="12" t="str">
        <f t="shared" ref="H57:H85" si="4">G57&amp;"."&amp;F57</f>
        <v>数据库类型.SHELL</v>
      </c>
      <c r="I57" s="12" t="str">
        <f>L57&amp;"."&amp;$G$55</f>
        <v>DATABASE_TYPE.SH</v>
      </c>
      <c r="J57" s="11" t="s">
        <v>50</v>
      </c>
      <c r="K57" s="11"/>
      <c r="L57" s="10" t="s">
        <v>53</v>
      </c>
      <c r="M57" s="10" t="s">
        <v>87</v>
      </c>
      <c r="N57" s="11"/>
      <c r="O57" s="13">
        <v>41011</v>
      </c>
      <c r="P57" s="10"/>
    </row>
    <row r="58" spans="5:16" ht="15" thickBot="1" x14ac:dyDescent="0.35">
      <c r="E58" s="46">
        <v>2</v>
      </c>
      <c r="F58" s="10" t="s">
        <v>143</v>
      </c>
      <c r="G58" s="11" t="s">
        <v>52</v>
      </c>
      <c r="H58" s="12" t="str">
        <f t="shared" si="4"/>
        <v>操作系统类型.SHELL</v>
      </c>
      <c r="I58" s="12" t="str">
        <f t="shared" ref="I58:I85" si="5">L58&amp;"."&amp;$G$55</f>
        <v>OPRATION_SYSTEM_TYPE.SH</v>
      </c>
      <c r="J58" s="11" t="s">
        <v>51</v>
      </c>
      <c r="K58" s="11"/>
      <c r="L58" s="10" t="s">
        <v>54</v>
      </c>
      <c r="M58" s="10" t="s">
        <v>88</v>
      </c>
      <c r="N58" s="11"/>
      <c r="O58" s="13">
        <v>41011</v>
      </c>
      <c r="P58" s="10"/>
    </row>
    <row r="59" spans="5:16" ht="15" thickBot="1" x14ac:dyDescent="0.35">
      <c r="E59" s="46">
        <v>3</v>
      </c>
      <c r="F59" s="10" t="s">
        <v>143</v>
      </c>
      <c r="G59" s="11" t="s">
        <v>40</v>
      </c>
      <c r="H59" s="12" t="str">
        <f t="shared" si="4"/>
        <v>名称.SHELL</v>
      </c>
      <c r="I59" s="12" t="str">
        <f t="shared" si="5"/>
        <v>NAME.SH</v>
      </c>
      <c r="J59" s="11" t="s">
        <v>55</v>
      </c>
      <c r="K59" s="11"/>
      <c r="L59" s="10" t="s">
        <v>63</v>
      </c>
      <c r="M59" s="10"/>
      <c r="N59" s="11"/>
      <c r="O59" s="13">
        <v>41011</v>
      </c>
      <c r="P59" s="10"/>
    </row>
    <row r="60" spans="5:16" ht="15" thickBot="1" x14ac:dyDescent="0.35">
      <c r="E60" s="46">
        <v>4</v>
      </c>
      <c r="F60" s="10" t="s">
        <v>143</v>
      </c>
      <c r="G60" s="11" t="s">
        <v>57</v>
      </c>
      <c r="H60" s="12" t="str">
        <f t="shared" si="4"/>
        <v>建存储过程语句.SHELL</v>
      </c>
      <c r="I60" s="12" t="str">
        <f t="shared" si="5"/>
        <v>CREATE_SP_SQL.SH</v>
      </c>
      <c r="J60" s="11" t="s">
        <v>79</v>
      </c>
      <c r="K60" s="11"/>
      <c r="L60" s="10" t="s">
        <v>58</v>
      </c>
      <c r="M60" s="11" t="s">
        <v>89</v>
      </c>
      <c r="N60" s="11"/>
      <c r="O60" s="13">
        <v>41011</v>
      </c>
      <c r="P60" s="10"/>
    </row>
    <row r="61" spans="5:16" ht="15" thickBot="1" x14ac:dyDescent="0.35">
      <c r="E61" s="46">
        <v>5</v>
      </c>
      <c r="F61" s="10" t="s">
        <v>143</v>
      </c>
      <c r="G61" s="11" t="s">
        <v>66</v>
      </c>
      <c r="H61" s="12" t="str">
        <f t="shared" si="4"/>
        <v>参数数据类型.SHELL</v>
      </c>
      <c r="I61" s="12" t="str">
        <f t="shared" si="5"/>
        <v>PARA_TYPE.SH</v>
      </c>
      <c r="J61" s="11" t="s">
        <v>55</v>
      </c>
      <c r="K61" s="11"/>
      <c r="L61" s="10" t="s">
        <v>67</v>
      </c>
      <c r="M61" s="10"/>
      <c r="N61" s="11"/>
      <c r="O61" s="13">
        <v>41011</v>
      </c>
      <c r="P61" s="10"/>
    </row>
    <row r="62" spans="5:16" ht="15" thickBot="1" x14ac:dyDescent="0.35">
      <c r="E62" s="46">
        <v>6</v>
      </c>
      <c r="F62" s="10" t="s">
        <v>143</v>
      </c>
      <c r="G62" s="11" t="s">
        <v>59</v>
      </c>
      <c r="H62" s="12" t="str">
        <f t="shared" si="4"/>
        <v>参数名称.SHELL</v>
      </c>
      <c r="I62" s="12" t="str">
        <f t="shared" si="5"/>
        <v>PARA_NAME.SH</v>
      </c>
      <c r="J62" s="11" t="s">
        <v>55</v>
      </c>
      <c r="K62" s="11"/>
      <c r="L62" s="10" t="s">
        <v>62</v>
      </c>
      <c r="M62" s="10"/>
      <c r="N62" s="11"/>
      <c r="O62" s="13">
        <v>41011</v>
      </c>
      <c r="P62" s="10"/>
    </row>
    <row r="63" spans="5:16" ht="15" thickBot="1" x14ac:dyDescent="0.35">
      <c r="E63" s="46">
        <v>7</v>
      </c>
      <c r="F63" s="10" t="s">
        <v>143</v>
      </c>
      <c r="G63" s="11" t="s">
        <v>64</v>
      </c>
      <c r="H63" s="12" t="str">
        <f t="shared" si="4"/>
        <v>参数输入输出类型.SHELL</v>
      </c>
      <c r="I63" s="12" t="str">
        <f t="shared" si="5"/>
        <v>PARA_I_O_TYPE.SH</v>
      </c>
      <c r="J63" s="11" t="s">
        <v>55</v>
      </c>
      <c r="K63" s="11"/>
      <c r="L63" s="10" t="s">
        <v>65</v>
      </c>
      <c r="M63" s="10"/>
      <c r="N63" s="11"/>
      <c r="O63" s="13">
        <v>41011</v>
      </c>
      <c r="P63" s="10"/>
    </row>
    <row r="64" spans="5:16" ht="29.25" thickBot="1" x14ac:dyDescent="0.35">
      <c r="E64" s="46">
        <v>8</v>
      </c>
      <c r="F64" s="10" t="s">
        <v>143</v>
      </c>
      <c r="G64" s="11" t="s">
        <v>56</v>
      </c>
      <c r="H64" s="12" t="str">
        <f t="shared" si="4"/>
        <v>程序说明.SHELL</v>
      </c>
      <c r="I64" s="12" t="str">
        <f t="shared" si="5"/>
        <v>PROGRAM_DESC.SH</v>
      </c>
      <c r="J64" s="14" t="s">
        <v>68</v>
      </c>
      <c r="K64" s="11"/>
      <c r="L64" s="10" t="s">
        <v>61</v>
      </c>
      <c r="M64" s="10"/>
      <c r="N64" s="11"/>
      <c r="O64" s="13">
        <v>41011</v>
      </c>
      <c r="P64" s="10"/>
    </row>
    <row r="65" spans="5:16" ht="15" thickBot="1" x14ac:dyDescent="0.35">
      <c r="E65" s="46">
        <v>9</v>
      </c>
      <c r="F65" s="10" t="s">
        <v>143</v>
      </c>
      <c r="G65" s="11" t="s">
        <v>69</v>
      </c>
      <c r="H65" s="12" t="str">
        <f t="shared" si="4"/>
        <v>程序框架.SHELL</v>
      </c>
      <c r="I65" s="12" t="str">
        <f t="shared" si="5"/>
        <v>PROGRAM_BODY.SH</v>
      </c>
      <c r="J65" s="14" t="s">
        <v>79</v>
      </c>
      <c r="K65" s="11"/>
      <c r="L65" s="10" t="s">
        <v>70</v>
      </c>
      <c r="M65" s="10"/>
      <c r="N65" s="11"/>
      <c r="O65" s="13">
        <v>41011</v>
      </c>
      <c r="P65" s="10"/>
    </row>
    <row r="66" spans="5:16" ht="15" thickBot="1" x14ac:dyDescent="0.35">
      <c r="E66" s="46">
        <v>10</v>
      </c>
      <c r="F66" s="10" t="s">
        <v>143</v>
      </c>
      <c r="G66" s="11" t="s">
        <v>77</v>
      </c>
      <c r="H66" s="12" t="str">
        <f t="shared" si="4"/>
        <v>定义区域.SHELL</v>
      </c>
      <c r="I66" s="12" t="str">
        <f t="shared" si="5"/>
        <v>DEF_AREA.SH</v>
      </c>
      <c r="J66" s="14" t="s">
        <v>79</v>
      </c>
      <c r="K66" s="11"/>
      <c r="L66" s="10" t="s">
        <v>78</v>
      </c>
      <c r="M66" s="10"/>
      <c r="N66" s="11"/>
      <c r="O66" s="13">
        <v>41011</v>
      </c>
      <c r="P66" s="10"/>
    </row>
    <row r="67" spans="5:16" ht="15" thickBot="1" x14ac:dyDescent="0.35">
      <c r="E67" s="46">
        <v>11</v>
      </c>
      <c r="F67" s="10" t="s">
        <v>143</v>
      </c>
      <c r="G67" s="11" t="s">
        <v>71</v>
      </c>
      <c r="H67" s="12" t="str">
        <f t="shared" si="4"/>
        <v>公共变量定义.SHELL</v>
      </c>
      <c r="I67" s="12" t="str">
        <f t="shared" si="5"/>
        <v>DEF_VAR_COMM.SH</v>
      </c>
      <c r="J67" s="14" t="s">
        <v>79</v>
      </c>
      <c r="K67" s="11"/>
      <c r="L67" s="10" t="s">
        <v>74</v>
      </c>
      <c r="M67" s="10"/>
      <c r="N67" s="11"/>
      <c r="O67" s="13">
        <v>41011</v>
      </c>
      <c r="P67" s="10"/>
    </row>
    <row r="68" spans="5:16" ht="15" thickBot="1" x14ac:dyDescent="0.35">
      <c r="E68" s="46">
        <v>12</v>
      </c>
      <c r="F68" s="10" t="s">
        <v>143</v>
      </c>
      <c r="G68" s="11" t="s">
        <v>72</v>
      </c>
      <c r="H68" s="12" t="str">
        <f t="shared" si="4"/>
        <v>自定义变量.SHELL</v>
      </c>
      <c r="I68" s="12" t="str">
        <f t="shared" si="5"/>
        <v>DEF_VAR_USER.SH</v>
      </c>
      <c r="J68" s="14" t="s">
        <v>79</v>
      </c>
      <c r="K68" s="11"/>
      <c r="L68" s="10" t="s">
        <v>75</v>
      </c>
      <c r="M68" s="10"/>
      <c r="N68" s="11"/>
      <c r="O68" s="13">
        <v>41011</v>
      </c>
      <c r="P68" s="10"/>
    </row>
    <row r="69" spans="5:16" ht="15" thickBot="1" x14ac:dyDescent="0.35">
      <c r="E69" s="46">
        <v>13</v>
      </c>
      <c r="F69" s="10" t="s">
        <v>143</v>
      </c>
      <c r="G69" s="11" t="s">
        <v>73</v>
      </c>
      <c r="H69" s="12" t="str">
        <f t="shared" si="4"/>
        <v>游标定义.SHELL</v>
      </c>
      <c r="I69" s="12" t="str">
        <f t="shared" si="5"/>
        <v>DEF_VAR_CURSOR.SH</v>
      </c>
      <c r="J69" s="14" t="s">
        <v>79</v>
      </c>
      <c r="K69" s="11"/>
      <c r="L69" s="10" t="s">
        <v>76</v>
      </c>
      <c r="M69" s="10"/>
      <c r="N69" s="11"/>
      <c r="O69" s="13">
        <v>41011</v>
      </c>
      <c r="P69" s="10"/>
    </row>
    <row r="70" spans="5:16" ht="15" thickBot="1" x14ac:dyDescent="0.35">
      <c r="E70" s="46">
        <v>14</v>
      </c>
      <c r="F70" s="10" t="s">
        <v>143</v>
      </c>
      <c r="G70" s="11" t="s">
        <v>95</v>
      </c>
      <c r="H70" s="12" t="str">
        <f t="shared" si="4"/>
        <v>日志处理.SHELL</v>
      </c>
      <c r="I70" s="12" t="str">
        <f t="shared" si="5"/>
        <v>LOG_DEAL.SH</v>
      </c>
      <c r="J70" s="14" t="s">
        <v>79</v>
      </c>
      <c r="K70" s="11"/>
      <c r="L70" s="10" t="s">
        <v>96</v>
      </c>
      <c r="M70" s="10"/>
      <c r="N70" s="11"/>
      <c r="O70" s="13">
        <v>41011</v>
      </c>
      <c r="P70" s="10"/>
    </row>
    <row r="71" spans="5:16" ht="15" thickBot="1" x14ac:dyDescent="0.35">
      <c r="E71" s="46">
        <v>15</v>
      </c>
      <c r="F71" s="10" t="s">
        <v>143</v>
      </c>
      <c r="G71" s="11" t="s">
        <v>97</v>
      </c>
      <c r="H71" s="12" t="str">
        <f t="shared" si="4"/>
        <v>明细日志处理.SHELL</v>
      </c>
      <c r="I71" s="12" t="str">
        <f t="shared" si="5"/>
        <v>LOG_DETAIL_DEAL.SH</v>
      </c>
      <c r="J71" s="14" t="s">
        <v>79</v>
      </c>
      <c r="K71" s="11"/>
      <c r="L71" s="10" t="s">
        <v>98</v>
      </c>
      <c r="M71" s="10"/>
      <c r="N71" s="11"/>
      <c r="O71" s="13">
        <v>41011</v>
      </c>
      <c r="P71" s="10"/>
    </row>
    <row r="72" spans="5:16" ht="15" thickBot="1" x14ac:dyDescent="0.35">
      <c r="E72" s="46">
        <v>16</v>
      </c>
      <c r="F72" s="10" t="s">
        <v>143</v>
      </c>
      <c r="G72" s="11" t="s">
        <v>80</v>
      </c>
      <c r="H72" s="12" t="str">
        <f t="shared" si="4"/>
        <v>异常处理区域.SHELL</v>
      </c>
      <c r="I72" s="12" t="str">
        <f t="shared" si="5"/>
        <v>NO_NORMAL_DEAL_AREA.SH</v>
      </c>
      <c r="J72" s="14" t="s">
        <v>79</v>
      </c>
      <c r="K72" s="11"/>
      <c r="L72" s="10" t="s">
        <v>81</v>
      </c>
      <c r="M72" s="10"/>
      <c r="N72" s="11"/>
      <c r="O72" s="13">
        <v>41011</v>
      </c>
      <c r="P72" s="10"/>
    </row>
    <row r="73" spans="5:16" ht="15" thickBot="1" x14ac:dyDescent="0.35">
      <c r="E73" s="46">
        <v>17</v>
      </c>
      <c r="F73" s="10" t="s">
        <v>143</v>
      </c>
      <c r="G73" s="11" t="s">
        <v>83</v>
      </c>
      <c r="H73" s="12" t="str">
        <f t="shared" si="4"/>
        <v>无数据处理.SHELL</v>
      </c>
      <c r="I73" s="12" t="str">
        <f t="shared" si="5"/>
        <v>SQL_NOT_FOUND_DEAL.SH</v>
      </c>
      <c r="J73" s="14" t="s">
        <v>79</v>
      </c>
      <c r="K73" s="11"/>
      <c r="L73" s="10" t="s">
        <v>82</v>
      </c>
      <c r="M73" s="10"/>
      <c r="N73" s="11"/>
      <c r="O73" s="13">
        <v>41011</v>
      </c>
      <c r="P73" s="10"/>
    </row>
    <row r="74" spans="5:16" ht="15" thickBot="1" x14ac:dyDescent="0.35">
      <c r="E74" s="46">
        <v>18</v>
      </c>
      <c r="F74" s="10" t="s">
        <v>143</v>
      </c>
      <c r="G74" s="11" t="s">
        <v>84</v>
      </c>
      <c r="H74" s="12" t="str">
        <f t="shared" si="4"/>
        <v>数据异常处理.SHELL</v>
      </c>
      <c r="I74" s="12" t="str">
        <f t="shared" si="5"/>
        <v>SQL_ERROR_DEAL.SH</v>
      </c>
      <c r="J74" s="14" t="s">
        <v>79</v>
      </c>
      <c r="K74" s="11"/>
      <c r="L74" s="10" t="s">
        <v>85</v>
      </c>
      <c r="M74" s="10"/>
      <c r="N74" s="11"/>
      <c r="O74" s="13">
        <v>41011</v>
      </c>
      <c r="P74" s="10"/>
    </row>
    <row r="75" spans="5:16" ht="15" thickBot="1" x14ac:dyDescent="0.35">
      <c r="E75" s="46">
        <v>19</v>
      </c>
      <c r="F75" s="10" t="s">
        <v>143</v>
      </c>
      <c r="G75" s="11" t="s">
        <v>91</v>
      </c>
      <c r="H75" s="12" t="str">
        <f t="shared" si="4"/>
        <v>正常处理区域.SHELL</v>
      </c>
      <c r="I75" s="12" t="str">
        <f t="shared" si="5"/>
        <v>NORMAL_DEAL_AREA.SH</v>
      </c>
      <c r="J75" s="14" t="s">
        <v>79</v>
      </c>
      <c r="K75" s="11"/>
      <c r="L75" s="10" t="s">
        <v>92</v>
      </c>
      <c r="M75" s="10"/>
      <c r="N75" s="11"/>
      <c r="O75" s="13">
        <v>41011</v>
      </c>
      <c r="P75" s="10"/>
    </row>
    <row r="76" spans="5:16" ht="15" thickBot="1" x14ac:dyDescent="0.35">
      <c r="E76" s="46">
        <v>20</v>
      </c>
      <c r="F76" s="10" t="s">
        <v>143</v>
      </c>
      <c r="G76" s="11" t="s">
        <v>90</v>
      </c>
      <c r="H76" s="12" t="str">
        <f t="shared" si="4"/>
        <v>初始化处理.SHELL</v>
      </c>
      <c r="I76" s="12" t="str">
        <f t="shared" si="5"/>
        <v>INIT_DEAL.SH</v>
      </c>
      <c r="J76" s="14" t="s">
        <v>79</v>
      </c>
      <c r="K76" s="11"/>
      <c r="L76" s="10" t="s">
        <v>93</v>
      </c>
      <c r="M76" s="10"/>
      <c r="N76" s="11"/>
      <c r="O76" s="13">
        <v>41011</v>
      </c>
      <c r="P76" s="10"/>
    </row>
    <row r="77" spans="5:16" ht="15" thickBot="1" x14ac:dyDescent="0.35">
      <c r="E77" s="46">
        <v>21</v>
      </c>
      <c r="F77" s="10" t="s">
        <v>143</v>
      </c>
      <c r="G77" s="11" t="s">
        <v>94</v>
      </c>
      <c r="H77" s="12" t="str">
        <f t="shared" si="4"/>
        <v>数据清除处理.SHELL</v>
      </c>
      <c r="I77" s="12" t="str">
        <f t="shared" si="5"/>
        <v>CLEAR_DATA_DEAL.SH</v>
      </c>
      <c r="J77" s="14" t="s">
        <v>79</v>
      </c>
      <c r="K77" s="11"/>
      <c r="L77" s="10" t="s">
        <v>99</v>
      </c>
      <c r="M77" s="10"/>
      <c r="N77" s="11"/>
      <c r="O77" s="13">
        <v>41011</v>
      </c>
      <c r="P77" s="10"/>
    </row>
    <row r="78" spans="5:16" ht="15" thickBot="1" x14ac:dyDescent="0.35">
      <c r="E78" s="46">
        <v>22</v>
      </c>
      <c r="F78" s="10" t="s">
        <v>143</v>
      </c>
      <c r="G78" s="11" t="s">
        <v>100</v>
      </c>
      <c r="H78" s="12" t="str">
        <f t="shared" si="4"/>
        <v>数据加工处理1.SHELL</v>
      </c>
      <c r="I78" s="12" t="str">
        <f t="shared" si="5"/>
        <v>DATA_DEAL_STEP_1.SH</v>
      </c>
      <c r="J78" s="14" t="s">
        <v>79</v>
      </c>
      <c r="K78" s="11"/>
      <c r="L78" s="10" t="s">
        <v>140</v>
      </c>
      <c r="M78" s="10"/>
      <c r="N78" s="11"/>
      <c r="O78" s="13">
        <v>41011</v>
      </c>
      <c r="P78" s="10"/>
    </row>
    <row r="79" spans="5:16" ht="15" thickBot="1" x14ac:dyDescent="0.35">
      <c r="E79" s="46">
        <v>23</v>
      </c>
      <c r="F79" s="10" t="s">
        <v>143</v>
      </c>
      <c r="G79" s="11" t="s">
        <v>101</v>
      </c>
      <c r="H79" s="12" t="str">
        <f t="shared" si="4"/>
        <v>数据加工处理2.SHELL</v>
      </c>
      <c r="I79" s="12" t="str">
        <f t="shared" si="5"/>
        <v>DATA_DEAL_STEP_2.SH</v>
      </c>
      <c r="J79" s="14" t="s">
        <v>79</v>
      </c>
      <c r="K79" s="11"/>
      <c r="L79" s="10" t="s">
        <v>141</v>
      </c>
      <c r="M79" s="10"/>
      <c r="N79" s="11"/>
      <c r="O79" s="13">
        <v>41011</v>
      </c>
      <c r="P79" s="10"/>
    </row>
    <row r="80" spans="5:16" ht="15" thickBot="1" x14ac:dyDescent="0.35">
      <c r="E80" s="46">
        <v>24</v>
      </c>
      <c r="F80" s="10" t="s">
        <v>143</v>
      </c>
      <c r="G80" s="11" t="s">
        <v>102</v>
      </c>
      <c r="H80" s="12" t="str">
        <f t="shared" si="4"/>
        <v>数据加工处理n.SHELL</v>
      </c>
      <c r="I80" s="12" t="str">
        <f t="shared" si="5"/>
        <v>DATA_DEAL_STEP_N.SH</v>
      </c>
      <c r="J80" s="14" t="s">
        <v>79</v>
      </c>
      <c r="K80" s="11"/>
      <c r="L80" s="10" t="s">
        <v>142</v>
      </c>
      <c r="M80" s="10"/>
      <c r="N80" s="11"/>
      <c r="O80" s="13">
        <v>41011</v>
      </c>
      <c r="P80" s="10"/>
    </row>
    <row r="81" spans="5:16" ht="15" thickBot="1" x14ac:dyDescent="0.35">
      <c r="E81" s="46">
        <v>25</v>
      </c>
      <c r="F81" s="10" t="s">
        <v>143</v>
      </c>
      <c r="G81" s="11" t="s">
        <v>103</v>
      </c>
      <c r="H81" s="12" t="str">
        <f t="shared" si="4"/>
        <v>游标处理.SHELL</v>
      </c>
      <c r="I81" s="12" t="str">
        <f t="shared" si="5"/>
        <v>CURSOR_DEAL.SH</v>
      </c>
      <c r="J81" s="14" t="s">
        <v>79</v>
      </c>
      <c r="K81" s="11"/>
      <c r="L81" s="10" t="s">
        <v>104</v>
      </c>
      <c r="M81" s="10"/>
      <c r="N81" s="11"/>
      <c r="O81" s="13">
        <v>41011</v>
      </c>
      <c r="P81" s="10"/>
    </row>
    <row r="82" spans="5:16" ht="15" thickBot="1" x14ac:dyDescent="0.35">
      <c r="E82" s="46">
        <v>26</v>
      </c>
      <c r="F82" s="10" t="s">
        <v>143</v>
      </c>
      <c r="G82" s="11" t="s">
        <v>106</v>
      </c>
      <c r="H82" s="12" t="str">
        <f t="shared" si="4"/>
        <v>调用子过程处理.SHELL</v>
      </c>
      <c r="I82" s="12" t="str">
        <f t="shared" si="5"/>
        <v>CALL_SP_DEAL.SH</v>
      </c>
      <c r="J82" s="14" t="s">
        <v>79</v>
      </c>
      <c r="K82" s="11"/>
      <c r="L82" s="10" t="s">
        <v>107</v>
      </c>
      <c r="M82" s="10"/>
      <c r="N82" s="11"/>
      <c r="O82" s="13">
        <v>41011</v>
      </c>
      <c r="P82" s="10"/>
    </row>
    <row r="83" spans="5:16" ht="15" thickBot="1" x14ac:dyDescent="0.35">
      <c r="E83" s="46">
        <v>27</v>
      </c>
      <c r="F83" s="10" t="s">
        <v>143</v>
      </c>
      <c r="G83" s="11" t="s">
        <v>105</v>
      </c>
      <c r="H83" s="12" t="str">
        <f t="shared" si="4"/>
        <v>调用结果处理.SHELL</v>
      </c>
      <c r="I83" s="12" t="str">
        <f t="shared" si="5"/>
        <v>CALL_RETURN_DEAL.SH</v>
      </c>
      <c r="J83" s="14" t="s">
        <v>79</v>
      </c>
      <c r="K83" s="11"/>
      <c r="L83" s="10" t="s">
        <v>108</v>
      </c>
      <c r="M83" s="10"/>
      <c r="N83" s="11"/>
      <c r="O83" s="13">
        <v>41011</v>
      </c>
      <c r="P83" s="10"/>
    </row>
    <row r="84" spans="5:16" ht="15" thickBot="1" x14ac:dyDescent="0.35">
      <c r="E84" s="46">
        <v>28</v>
      </c>
      <c r="F84" s="10" t="s">
        <v>143</v>
      </c>
      <c r="G84" s="11" t="s">
        <v>109</v>
      </c>
      <c r="H84" s="12" t="str">
        <f t="shared" si="4"/>
        <v>结束处理.SHELL</v>
      </c>
      <c r="I84" s="12" t="str">
        <f t="shared" si="5"/>
        <v>FINISH_DEAL.SH</v>
      </c>
      <c r="J84" s="14" t="s">
        <v>79</v>
      </c>
      <c r="K84" s="11"/>
      <c r="L84" s="10" t="s">
        <v>112</v>
      </c>
      <c r="M84" s="10"/>
      <c r="N84" s="11"/>
      <c r="O84" s="13">
        <v>41011</v>
      </c>
      <c r="P84" s="10"/>
    </row>
    <row r="85" spans="5:16" ht="15" thickBot="1" x14ac:dyDescent="0.35">
      <c r="E85" s="46">
        <v>29</v>
      </c>
      <c r="F85" s="10" t="s">
        <v>143</v>
      </c>
      <c r="G85" s="11" t="s">
        <v>114</v>
      </c>
      <c r="H85" s="12" t="str">
        <f t="shared" si="4"/>
        <v>程序结束符.SHELL</v>
      </c>
      <c r="I85" s="12" t="str">
        <f t="shared" si="5"/>
        <v>SIGN_END.SH</v>
      </c>
      <c r="J85" s="14" t="s">
        <v>113</v>
      </c>
      <c r="K85" s="11"/>
      <c r="L85" s="10" t="s">
        <v>115</v>
      </c>
      <c r="M85" s="10" t="s">
        <v>116</v>
      </c>
      <c r="N85" s="11"/>
      <c r="O85" s="13">
        <v>41011</v>
      </c>
      <c r="P85" s="10"/>
    </row>
    <row r="86" spans="5:16" ht="15" thickBot="1" x14ac:dyDescent="0.2"/>
    <row r="87" spans="5:16" ht="15" thickBot="1" x14ac:dyDescent="0.35">
      <c r="E87" s="58" t="str">
        <f>B5</f>
        <v>PERL配置</v>
      </c>
      <c r="F87" s="58"/>
      <c r="G87" s="12" t="str">
        <f>VLOOKUP($E87,$B$1:$C$6,2,FALSE)</f>
        <v>PL</v>
      </c>
    </row>
    <row r="88" spans="5:16" ht="15" thickBot="1" x14ac:dyDescent="0.2">
      <c r="E88" s="45" t="s">
        <v>1</v>
      </c>
      <c r="F88" s="8" t="s">
        <v>32</v>
      </c>
      <c r="G88" s="8" t="s">
        <v>33</v>
      </c>
      <c r="H88" s="8" t="s">
        <v>28</v>
      </c>
      <c r="I88" s="8" t="s">
        <v>48</v>
      </c>
      <c r="J88" s="8" t="s">
        <v>29</v>
      </c>
      <c r="K88" s="8" t="s">
        <v>30</v>
      </c>
      <c r="L88" s="8" t="s">
        <v>48</v>
      </c>
      <c r="M88" s="8"/>
      <c r="N88" s="8" t="s">
        <v>35</v>
      </c>
      <c r="O88" s="8" t="s">
        <v>139</v>
      </c>
      <c r="P88" s="8" t="s">
        <v>31</v>
      </c>
    </row>
    <row r="89" spans="5:16" ht="15" thickBot="1" x14ac:dyDescent="0.35">
      <c r="E89" s="46">
        <v>1</v>
      </c>
      <c r="F89" s="10" t="s">
        <v>145</v>
      </c>
      <c r="G89" s="11" t="s">
        <v>144</v>
      </c>
      <c r="H89" s="12" t="str">
        <f>G89&amp;"."&amp;F89</f>
        <v>根目录.自动化</v>
      </c>
      <c r="I89" s="12" t="str">
        <f>L89&amp;"."&amp;$G$87</f>
        <v>ROOT_DIR.PL</v>
      </c>
      <c r="J89" s="11"/>
      <c r="K89" s="11"/>
      <c r="L89" s="10" t="s">
        <v>147</v>
      </c>
      <c r="M89" s="10"/>
      <c r="N89" s="11"/>
      <c r="O89" s="13">
        <v>41011</v>
      </c>
      <c r="P89" s="10"/>
    </row>
    <row r="90" spans="5:16" ht="15" thickBot="1" x14ac:dyDescent="0.35">
      <c r="E90" s="46">
        <v>2</v>
      </c>
      <c r="F90" s="10" t="s">
        <v>145</v>
      </c>
      <c r="G90" s="11" t="s">
        <v>146</v>
      </c>
      <c r="H90" s="12" t="str">
        <f>G90&amp;"."&amp;F90</f>
        <v>代码子目录.自动化</v>
      </c>
      <c r="I90" s="12" t="str">
        <f>L90&amp;"."&amp;$G$87</f>
        <v>PROGRAM_DIR.PL</v>
      </c>
      <c r="J90" s="11" t="s">
        <v>149</v>
      </c>
      <c r="K90" s="11"/>
      <c r="L90" s="10" t="s">
        <v>148</v>
      </c>
      <c r="M90" s="10"/>
      <c r="N90" s="11"/>
      <c r="O90" s="13">
        <v>41011</v>
      </c>
      <c r="P90" s="10"/>
    </row>
  </sheetData>
  <mergeCells count="4">
    <mergeCell ref="E7:F7"/>
    <mergeCell ref="E23:F23"/>
    <mergeCell ref="E55:F55"/>
    <mergeCell ref="E87:F8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"/>
  <sheetViews>
    <sheetView workbookViewId="0">
      <selection activeCell="C16" sqref="C16"/>
    </sheetView>
  </sheetViews>
  <sheetFormatPr defaultRowHeight="14.25" x14ac:dyDescent="0.15"/>
  <cols>
    <col min="1" max="2" width="8.5" style="9" bestFit="1" customWidth="1"/>
    <col min="3" max="3" width="33.75" style="9" bestFit="1" customWidth="1"/>
    <col min="4" max="4" width="15.5" style="9" bestFit="1" customWidth="1"/>
    <col min="5" max="5" width="8.5" style="9" bestFit="1" customWidth="1"/>
    <col min="6" max="7" width="10" style="9" bestFit="1" customWidth="1"/>
    <col min="8" max="8" width="28.25" style="9" bestFit="1" customWidth="1"/>
    <col min="9" max="9" width="10" style="9" bestFit="1" customWidth="1"/>
    <col min="10" max="10" width="8.5" style="9" bestFit="1" customWidth="1"/>
    <col min="11" max="11" width="11.5" style="9" bestFit="1" customWidth="1"/>
    <col min="12" max="12" width="10" style="9" bestFit="1" customWidth="1"/>
    <col min="13" max="16384" width="9" style="9"/>
  </cols>
  <sheetData>
    <row r="1" spans="1:12" ht="15" thickBot="1" x14ac:dyDescent="0.35">
      <c r="A1" s="4" t="s">
        <v>688</v>
      </c>
      <c r="B1" s="4" t="s">
        <v>689</v>
      </c>
      <c r="C1" s="4" t="s">
        <v>690</v>
      </c>
      <c r="D1" s="4" t="s">
        <v>691</v>
      </c>
      <c r="E1" s="4" t="s">
        <v>692</v>
      </c>
      <c r="F1" s="4" t="s">
        <v>693</v>
      </c>
      <c r="G1" s="4" t="s">
        <v>694</v>
      </c>
      <c r="H1" s="4" t="s">
        <v>695</v>
      </c>
      <c r="I1" s="4" t="s">
        <v>696</v>
      </c>
      <c r="J1" s="4" t="s">
        <v>697</v>
      </c>
      <c r="K1" s="4" t="s">
        <v>698</v>
      </c>
      <c r="L1" s="4" t="s">
        <v>699</v>
      </c>
    </row>
    <row r="2" spans="1:12" ht="15" thickBot="1" x14ac:dyDescent="0.35">
      <c r="A2" s="5">
        <v>1</v>
      </c>
      <c r="B2" s="5" t="s">
        <v>700</v>
      </c>
      <c r="C2" s="12" t="str">
        <f>IF(G2="",H2&amp;IF(TRIM(I2) = "","","_"&amp;I2),G2&amp;"."&amp;H2&amp;IF(TRIM(I2) = "","","_"&amp;I2))</f>
        <v>CUST_DM.ETL_TAB_MAPPING_DEF</v>
      </c>
      <c r="D2" s="19" t="s">
        <v>265</v>
      </c>
      <c r="E2" s="5"/>
      <c r="F2" s="5" t="s">
        <v>701</v>
      </c>
      <c r="G2" s="12" t="str">
        <f>IF(VLOOKUP(B2,[1]配置说明!$G$9:$P$20,4,FALSE)=0,"",VLOOKUP(B2,[1]配置说明!$G$9:$P$20,4,FALSE))</f>
        <v>CUST_DM</v>
      </c>
      <c r="H2" s="5" t="s">
        <v>702</v>
      </c>
      <c r="I2" s="5"/>
      <c r="J2" s="5"/>
      <c r="K2" s="5"/>
      <c r="L2" s="5"/>
    </row>
    <row r="3" spans="1:12" ht="15" thickBot="1" x14ac:dyDescent="0.35">
      <c r="A3" s="5">
        <v>2</v>
      </c>
      <c r="B3" s="5" t="s">
        <v>703</v>
      </c>
      <c r="C3" s="12" t="str">
        <f>IF(G3="",H3&amp;IF(TRIM(I3) = "","","_"&amp;I3),G3&amp;"."&amp;H3&amp;IF(TRIM(I3) = "","","_"&amp;I3))</f>
        <v>CUST_DM.ETL_TAB_COL_MAPPING_DEF</v>
      </c>
      <c r="D3" s="19" t="s">
        <v>266</v>
      </c>
      <c r="E3" s="5"/>
      <c r="F3" s="5" t="s">
        <v>704</v>
      </c>
      <c r="G3" s="12" t="str">
        <f>IF(VLOOKUP(B3,[1]配置说明!$G$9:$P$20,4,FALSE)=0,"",VLOOKUP(B3,[1]配置说明!$G$9:$P$20,4,FALSE))</f>
        <v>CUST_DM</v>
      </c>
      <c r="H3" s="5" t="s">
        <v>686</v>
      </c>
      <c r="I3" s="5"/>
      <c r="J3" s="5"/>
      <c r="K3" s="5"/>
      <c r="L3" s="5"/>
    </row>
    <row r="4" spans="1:12" ht="15" thickBot="1" x14ac:dyDescent="0.35">
      <c r="A4" s="5">
        <v>9</v>
      </c>
      <c r="B4" s="5" t="s">
        <v>705</v>
      </c>
      <c r="C4" s="12" t="str">
        <f>IF(G4="",H4&amp;IF(TRIM(I4) = "","","_"&amp;I4),G4&amp;"."&amp;H4&amp;IF(TRIM(I4) = "","","_"&amp;I4))</f>
        <v>CUST_DM.ETL_LOG</v>
      </c>
      <c r="D4" s="19" t="s">
        <v>229</v>
      </c>
      <c r="E4" s="5"/>
      <c r="F4" s="5" t="s">
        <v>701</v>
      </c>
      <c r="G4" s="12" t="str">
        <f>IF(VLOOKUP(B4,[1]配置说明!$G$9:$P$20,4,FALSE)=0,"",VLOOKUP(B4,[1]配置说明!$G$9:$P$20,4,FALSE))</f>
        <v>CUST_DM</v>
      </c>
      <c r="H4" s="5" t="s">
        <v>706</v>
      </c>
      <c r="I4" s="5"/>
      <c r="J4" s="5"/>
      <c r="K4" s="5"/>
      <c r="L4" s="5"/>
    </row>
    <row r="5" spans="1:12" ht="15" thickBot="1" x14ac:dyDescent="0.35">
      <c r="A5" s="5">
        <v>10</v>
      </c>
      <c r="B5" s="5" t="s">
        <v>705</v>
      </c>
      <c r="C5" s="12" t="str">
        <f>IF(G5="",H5&amp;IF(TRIM(I5) = "","","_"&amp;I5),G5&amp;"."&amp;H5&amp;IF(TRIM(I5) = "","","_"&amp;I5))</f>
        <v>CUST_DM.ETL_LOG_DETAIL</v>
      </c>
      <c r="D5" s="19" t="s">
        <v>248</v>
      </c>
      <c r="E5" s="5"/>
      <c r="F5" s="5" t="s">
        <v>701</v>
      </c>
      <c r="G5" s="12" t="str">
        <f>IF(VLOOKUP(B5,[1]配置说明!$G$9:$P$20,4,FALSE)=0,"",VLOOKUP(B5,[1]配置说明!$G$9:$P$20,4,FALSE))</f>
        <v>CUST_DM</v>
      </c>
      <c r="H5" s="5" t="s">
        <v>707</v>
      </c>
      <c r="I5" s="5"/>
      <c r="J5" s="5"/>
      <c r="K5" s="5"/>
      <c r="L5" s="5"/>
    </row>
  </sheetData>
  <autoFilter ref="A1:L3"/>
  <phoneticPr fontId="1" type="noConversion"/>
  <hyperlinks>
    <hyperlink ref="D2" location="元数据!A50" display="表级映射定义表"/>
    <hyperlink ref="D3" location="元数据!A1" display="字段级映射定义表"/>
    <hyperlink ref="D4" location="元数据!A61" display="作业日志表"/>
    <hyperlink ref="D5" location="元数据!A72" display="作业日志明细表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8"/>
  <sheetViews>
    <sheetView workbookViewId="0">
      <selection activeCell="E6" sqref="E6"/>
    </sheetView>
  </sheetViews>
  <sheetFormatPr defaultRowHeight="11.25" x14ac:dyDescent="0.15"/>
  <cols>
    <col min="1" max="1" width="8.5" style="40" customWidth="1"/>
    <col min="2" max="2" width="9.75" style="6" bestFit="1" customWidth="1"/>
    <col min="3" max="3" width="10" style="40" bestFit="1" customWidth="1"/>
    <col min="4" max="4" width="26.375" style="6" customWidth="1"/>
    <col min="5" max="5" width="35" style="6" bestFit="1" customWidth="1"/>
    <col min="6" max="6" width="38.5" style="6" customWidth="1"/>
    <col min="7" max="7" width="16.25" style="6" customWidth="1"/>
    <col min="8" max="8" width="14.375" style="6" customWidth="1"/>
    <col min="9" max="9" width="35.5" style="6" customWidth="1"/>
    <col min="10" max="10" width="10.375" style="6" bestFit="1" customWidth="1"/>
    <col min="11" max="11" width="8.75" style="6" bestFit="1" customWidth="1"/>
    <col min="12" max="12" width="12" style="6" bestFit="1" customWidth="1"/>
    <col min="13" max="13" width="10.375" style="6" bestFit="1" customWidth="1"/>
    <col min="14" max="16384" width="9" style="6"/>
  </cols>
  <sheetData>
    <row r="1" spans="1:13" ht="15" thickBot="1" x14ac:dyDescent="0.35">
      <c r="A1" s="42" t="s">
        <v>1</v>
      </c>
      <c r="B1" s="4" t="s">
        <v>7</v>
      </c>
      <c r="C1" s="42" t="s">
        <v>268</v>
      </c>
      <c r="D1" s="4" t="s">
        <v>270</v>
      </c>
      <c r="E1" s="4" t="s">
        <v>13</v>
      </c>
      <c r="F1" s="4" t="s">
        <v>9</v>
      </c>
      <c r="G1" s="4" t="s">
        <v>6</v>
      </c>
      <c r="H1" s="4" t="s">
        <v>15</v>
      </c>
      <c r="I1" s="4" t="s">
        <v>16</v>
      </c>
      <c r="J1" s="4" t="s">
        <v>14</v>
      </c>
      <c r="K1" s="4" t="s">
        <v>21</v>
      </c>
      <c r="L1" s="4" t="s">
        <v>11</v>
      </c>
      <c r="M1" s="4" t="s">
        <v>12</v>
      </c>
    </row>
    <row r="2" spans="1:13" ht="15" thickBot="1" x14ac:dyDescent="0.35">
      <c r="A2" s="43">
        <v>1</v>
      </c>
      <c r="B2" s="21" t="s">
        <v>20</v>
      </c>
      <c r="C2" s="43">
        <v>10010</v>
      </c>
      <c r="D2" s="5" t="s">
        <v>760</v>
      </c>
      <c r="E2" s="12" t="str">
        <f t="shared" ref="E2:E17" si="0">IF(OR(H2="PL",H2="SH"),I2&amp;IF(TRIM(J2)="","","_"&amp;J2)&amp;"."&amp;H2,H2&amp;"."&amp;I2&amp;IF(TRIM(J2)="","","_"&amp;J2))</f>
        <v>PKG_CMM.C_ETL_DATA_BY_MAPPING</v>
      </c>
      <c r="F2" s="5" t="s">
        <v>759</v>
      </c>
      <c r="G2" s="5"/>
      <c r="H2" s="12" t="str">
        <f>IFERROR(VLOOKUP(B2,配置说明!$G$9:$P$21,4,FALSE),"")</f>
        <v>PKG_CMM</v>
      </c>
      <c r="I2" s="5" t="s">
        <v>356</v>
      </c>
      <c r="J2" s="5"/>
      <c r="K2" s="5"/>
      <c r="L2" s="5"/>
      <c r="M2" s="5"/>
    </row>
    <row r="3" spans="1:13" ht="15" thickBot="1" x14ac:dyDescent="0.35">
      <c r="A3" s="43">
        <v>2</v>
      </c>
      <c r="B3" s="21" t="s">
        <v>267</v>
      </c>
      <c r="C3" s="43">
        <v>10031</v>
      </c>
      <c r="D3" s="5" t="s">
        <v>758</v>
      </c>
      <c r="E3" s="12" t="str">
        <f t="shared" si="0"/>
        <v>PKG_CMM.J_ETL_DATA_BY_SQL_APPEND</v>
      </c>
      <c r="F3" s="5" t="s">
        <v>350</v>
      </c>
      <c r="G3" s="5" t="s">
        <v>269</v>
      </c>
      <c r="H3" s="12" t="str">
        <f>IFERROR(VLOOKUP(B3,配置说明!$G$9:$P$21,4,FALSE),"")</f>
        <v>PKG_CMM</v>
      </c>
      <c r="I3" s="5" t="s">
        <v>672</v>
      </c>
      <c r="J3" s="5"/>
      <c r="K3" s="5"/>
      <c r="L3" s="5"/>
      <c r="M3" s="5"/>
    </row>
    <row r="4" spans="1:13" ht="15" thickBot="1" x14ac:dyDescent="0.35">
      <c r="A4" s="43">
        <v>3</v>
      </c>
      <c r="B4" s="21" t="s">
        <v>267</v>
      </c>
      <c r="C4" s="43">
        <v>10032</v>
      </c>
      <c r="D4" s="5" t="s">
        <v>358</v>
      </c>
      <c r="E4" s="12" t="str">
        <f t="shared" si="0"/>
        <v>PKG_CMM.J_ETL_DATA_BY_SQL_APPEND</v>
      </c>
      <c r="F4" s="5" t="s">
        <v>351</v>
      </c>
      <c r="G4" s="5" t="s">
        <v>348</v>
      </c>
      <c r="H4" s="12" t="str">
        <f>IFERROR(VLOOKUP(B4,配置说明!$G$9:$P$21,4,FALSE),"")</f>
        <v>PKG_CMM</v>
      </c>
      <c r="I4" s="5" t="s">
        <v>672</v>
      </c>
      <c r="J4" s="5"/>
      <c r="K4" s="5"/>
      <c r="L4" s="5"/>
      <c r="M4" s="5"/>
    </row>
    <row r="5" spans="1:13" ht="15" thickBot="1" x14ac:dyDescent="0.35">
      <c r="A5" s="43">
        <v>4</v>
      </c>
      <c r="B5" s="21" t="s">
        <v>267</v>
      </c>
      <c r="C5" s="43">
        <v>10033</v>
      </c>
      <c r="D5" s="5" t="s">
        <v>359</v>
      </c>
      <c r="E5" s="12" t="str">
        <f t="shared" si="0"/>
        <v>PKG_CMM.J_ETL_DATA_BY_SQL_APPEND</v>
      </c>
      <c r="F5" s="5" t="s">
        <v>352</v>
      </c>
      <c r="G5" s="5" t="s">
        <v>269</v>
      </c>
      <c r="H5" s="12" t="str">
        <f>IFERROR(VLOOKUP(B5,配置说明!$G$9:$P$21,4,FALSE),"")</f>
        <v>PKG_CMM</v>
      </c>
      <c r="I5" s="5" t="s">
        <v>349</v>
      </c>
      <c r="J5" s="5"/>
      <c r="K5" s="5"/>
      <c r="L5" s="5"/>
      <c r="M5" s="5"/>
    </row>
    <row r="6" spans="1:13" ht="15" thickBot="1" x14ac:dyDescent="0.35">
      <c r="A6" s="43">
        <v>5</v>
      </c>
      <c r="B6" s="21" t="s">
        <v>267</v>
      </c>
      <c r="C6" s="43">
        <v>10034</v>
      </c>
      <c r="D6" s="5" t="s">
        <v>360</v>
      </c>
      <c r="E6" s="12" t="str">
        <f t="shared" si="0"/>
        <v>PKG_CMM.J_ETL_DATA_BY_SQL_HIS_APPEND</v>
      </c>
      <c r="F6" s="5" t="s">
        <v>353</v>
      </c>
      <c r="G6" s="5" t="s">
        <v>269</v>
      </c>
      <c r="H6" s="12" t="str">
        <f>IFERROR(VLOOKUP(B6,配置说明!$G$9:$P$21,4,FALSE),"")</f>
        <v>PKG_CMM</v>
      </c>
      <c r="I6" s="5" t="s">
        <v>772</v>
      </c>
      <c r="J6" s="5"/>
      <c r="K6" s="5"/>
      <c r="L6" s="5"/>
      <c r="M6" s="5"/>
    </row>
    <row r="7" spans="1:13" ht="15" thickBot="1" x14ac:dyDescent="0.35">
      <c r="A7" s="43">
        <v>6</v>
      </c>
      <c r="B7" s="21" t="s">
        <v>747</v>
      </c>
      <c r="C7" s="43">
        <v>10035</v>
      </c>
      <c r="D7" s="5" t="s">
        <v>748</v>
      </c>
      <c r="E7" s="12" t="str">
        <f t="shared" si="0"/>
        <v>PKG_CMM.J_ETL_DATA_MERGE_IN_SYS</v>
      </c>
      <c r="F7" s="5" t="s">
        <v>752</v>
      </c>
      <c r="G7" s="5" t="s">
        <v>754</v>
      </c>
      <c r="H7" s="12" t="str">
        <f>IFERROR(VLOOKUP(B7,配置说明!$G$9:$P$21,4,FALSE),"")</f>
        <v>PKG_CMM</v>
      </c>
      <c r="I7" s="5" t="s">
        <v>750</v>
      </c>
      <c r="J7" s="5"/>
      <c r="K7" s="5"/>
      <c r="L7" s="5"/>
      <c r="M7" s="5"/>
    </row>
    <row r="8" spans="1:13" ht="15" thickBot="1" x14ac:dyDescent="0.35">
      <c r="A8" s="43">
        <v>7</v>
      </c>
      <c r="B8" s="21" t="s">
        <v>747</v>
      </c>
      <c r="C8" s="43">
        <v>10036</v>
      </c>
      <c r="D8" s="5" t="s">
        <v>749</v>
      </c>
      <c r="E8" s="12" t="str">
        <f t="shared" si="0"/>
        <v>PKG_CMM.J_ETL_DATA_MERGE_OUT_SYS</v>
      </c>
      <c r="F8" s="5" t="s">
        <v>753</v>
      </c>
      <c r="G8" s="5" t="s">
        <v>755</v>
      </c>
      <c r="H8" s="12" t="str">
        <f>IFERROR(VLOOKUP(B8,配置说明!$G$9:$P$21,4,FALSE),"")</f>
        <v>PKG_CMM</v>
      </c>
      <c r="I8" s="5" t="s">
        <v>751</v>
      </c>
      <c r="J8" s="5"/>
      <c r="K8" s="5"/>
      <c r="L8" s="5"/>
      <c r="M8" s="5"/>
    </row>
    <row r="9" spans="1:13" ht="15" thickBot="1" x14ac:dyDescent="0.35">
      <c r="A9" s="43">
        <v>8</v>
      </c>
      <c r="B9" s="21" t="s">
        <v>267</v>
      </c>
      <c r="C9" s="43">
        <v>10037</v>
      </c>
      <c r="D9" s="5" t="s">
        <v>763</v>
      </c>
      <c r="E9" s="12" t="str">
        <f t="shared" si="0"/>
        <v>PKG_CMM.J_ETL_DATA_MERGE_UPDATE</v>
      </c>
      <c r="F9" s="5" t="s">
        <v>765</v>
      </c>
      <c r="G9" s="5" t="s">
        <v>754</v>
      </c>
      <c r="H9" s="12" t="str">
        <f>IFERROR(VLOOKUP(B9,配置说明!$G$9:$P$21,4,FALSE),"")</f>
        <v>PKG_CMM</v>
      </c>
      <c r="I9" s="5" t="s">
        <v>764</v>
      </c>
      <c r="J9" s="5"/>
      <c r="K9" s="5"/>
      <c r="L9" s="5"/>
      <c r="M9" s="5"/>
    </row>
    <row r="10" spans="1:13" ht="15" thickBot="1" x14ac:dyDescent="0.35">
      <c r="A10" s="43"/>
      <c r="B10" s="21" t="s">
        <v>18</v>
      </c>
      <c r="C10" s="43">
        <v>10038</v>
      </c>
      <c r="D10" s="5" t="s">
        <v>770</v>
      </c>
      <c r="E10" s="12" t="s">
        <v>766</v>
      </c>
      <c r="F10" s="5" t="s">
        <v>767</v>
      </c>
      <c r="G10" s="5" t="s">
        <v>771</v>
      </c>
      <c r="H10" s="12" t="s">
        <v>768</v>
      </c>
      <c r="I10" s="5" t="s">
        <v>769</v>
      </c>
      <c r="J10" s="5"/>
      <c r="K10" s="5"/>
      <c r="L10" s="5"/>
      <c r="M10" s="5"/>
    </row>
    <row r="11" spans="1:13" ht="15" thickBot="1" x14ac:dyDescent="0.35">
      <c r="A11" s="43">
        <v>9</v>
      </c>
      <c r="B11" s="21" t="s">
        <v>20</v>
      </c>
      <c r="C11" s="43"/>
      <c r="D11" s="5"/>
      <c r="E11" s="12" t="str">
        <f t="shared" si="0"/>
        <v>PKG_CMM.C_CUST_INFO</v>
      </c>
      <c r="F11" s="5" t="s">
        <v>681</v>
      </c>
      <c r="G11" s="5"/>
      <c r="H11" s="12" t="str">
        <f>IFERROR(VLOOKUP(B11,配置说明!$G$9:$P$21,4,FALSE),"")</f>
        <v>PKG_CMM</v>
      </c>
      <c r="I11" s="5" t="s">
        <v>683</v>
      </c>
      <c r="J11" s="5"/>
      <c r="K11" s="5"/>
      <c r="L11" s="5"/>
      <c r="M11" s="5"/>
    </row>
    <row r="12" spans="1:13" ht="15" thickBot="1" x14ac:dyDescent="0.35">
      <c r="A12" s="43">
        <v>12</v>
      </c>
      <c r="B12" s="21" t="s">
        <v>267</v>
      </c>
      <c r="C12" s="43">
        <v>10104</v>
      </c>
      <c r="D12" s="5" t="s">
        <v>284</v>
      </c>
      <c r="E12" s="12" t="str">
        <f t="shared" si="0"/>
        <v>PKG_CMM.J_CUST_INFO_BY_SQL</v>
      </c>
      <c r="F12" s="5" t="s">
        <v>682</v>
      </c>
      <c r="G12" s="5"/>
      <c r="H12" s="12" t="str">
        <f>IFERROR(VLOOKUP(B12,配置说明!$G$9:$P$21,4,FALSE),"")</f>
        <v>PKG_CMM</v>
      </c>
      <c r="I12" s="5" t="s">
        <v>684</v>
      </c>
      <c r="J12" s="5"/>
      <c r="K12" s="5"/>
      <c r="L12" s="5"/>
      <c r="M12" s="5"/>
    </row>
    <row r="13" spans="1:13" ht="15" thickBot="1" x14ac:dyDescent="0.35">
      <c r="A13" s="43"/>
      <c r="B13" s="21" t="s">
        <v>733</v>
      </c>
      <c r="C13" s="43">
        <v>10040</v>
      </c>
      <c r="D13" s="5" t="s">
        <v>730</v>
      </c>
      <c r="E13" s="12" t="str">
        <f t="shared" si="0"/>
        <v>PKG_CMM.J_ETL_DATA_BY_TAB_MAP_P</v>
      </c>
      <c r="F13" s="5" t="s">
        <v>734</v>
      </c>
      <c r="G13" s="5"/>
      <c r="H13" s="12" t="str">
        <f>IFERROR(VLOOKUP(B13,配置说明!$G$9:$P$21,4,FALSE),"")</f>
        <v>PKG_CMM</v>
      </c>
      <c r="I13" s="5" t="s">
        <v>788</v>
      </c>
      <c r="J13" s="5"/>
      <c r="K13" s="5"/>
      <c r="L13" s="5"/>
      <c r="M13" s="5"/>
    </row>
    <row r="14" spans="1:13" ht="15" thickBot="1" x14ac:dyDescent="0.35">
      <c r="A14" s="43"/>
      <c r="B14" s="21" t="s">
        <v>735</v>
      </c>
      <c r="C14" s="43">
        <v>10050</v>
      </c>
      <c r="D14" s="5" t="s">
        <v>732</v>
      </c>
      <c r="E14" s="12" t="str">
        <f t="shared" si="0"/>
        <v>PKG_CMM.J_ETL_DATA_ADD_PARTITION</v>
      </c>
      <c r="F14" s="5" t="s">
        <v>736</v>
      </c>
      <c r="G14" s="5"/>
      <c r="H14" s="12" t="str">
        <f>IFERROR(VLOOKUP(B14,配置说明!$G$9:$P$21,4,FALSE),"")</f>
        <v>PKG_CMM</v>
      </c>
      <c r="I14" s="5" t="s">
        <v>737</v>
      </c>
      <c r="J14" s="5"/>
      <c r="K14" s="5"/>
      <c r="L14" s="5"/>
      <c r="M14" s="5"/>
    </row>
    <row r="15" spans="1:13" ht="15" thickBot="1" x14ac:dyDescent="0.35">
      <c r="A15" s="43"/>
      <c r="B15" s="21" t="s">
        <v>775</v>
      </c>
      <c r="C15" s="43">
        <v>10041</v>
      </c>
      <c r="D15" s="5" t="s">
        <v>742</v>
      </c>
      <c r="E15" s="12" t="str">
        <f t="shared" si="0"/>
        <v>PKG_CMM.J_ETL_DATA_BY_TAB_MAP_HIS_ALL</v>
      </c>
      <c r="F15" s="5" t="s">
        <v>776</v>
      </c>
      <c r="G15" s="5"/>
      <c r="H15" s="12" t="str">
        <f>IFERROR(VLOOKUP(B15,配置说明!$G$9:$P$21,4,FALSE),"")</f>
        <v>PKG_CMM</v>
      </c>
      <c r="I15" s="5" t="s">
        <v>741</v>
      </c>
      <c r="J15" s="5"/>
      <c r="K15" s="5"/>
      <c r="L15" s="5"/>
      <c r="M15" s="5"/>
    </row>
    <row r="16" spans="1:13" s="43" customFormat="1" ht="15" thickBot="1" x14ac:dyDescent="0.35">
      <c r="B16" s="43" t="s">
        <v>779</v>
      </c>
      <c r="C16" s="43">
        <v>10042</v>
      </c>
      <c r="D16" s="43" t="s">
        <v>778</v>
      </c>
      <c r="E16" s="43" t="str">
        <f t="shared" si="0"/>
        <v>PKG_CMM.J_ETL_DATA_LOAD_RPT</v>
      </c>
      <c r="F16" s="43" t="s">
        <v>782</v>
      </c>
      <c r="H16" s="12" t="str">
        <f>IFERROR(VLOOKUP(B16,配置说明!$G$9:$P$21,4,FALSE),"")</f>
        <v>PKG_CMM</v>
      </c>
      <c r="I16" s="43" t="s">
        <v>777</v>
      </c>
    </row>
    <row r="17" spans="1:13" s="43" customFormat="1" ht="15" thickBot="1" x14ac:dyDescent="0.35">
      <c r="B17" s="43" t="s">
        <v>780</v>
      </c>
      <c r="C17" s="43">
        <v>10043</v>
      </c>
      <c r="D17" s="43" t="s">
        <v>784</v>
      </c>
      <c r="E17" s="43" t="str">
        <f t="shared" si="0"/>
        <v>PKG_CMM.J_ETL_DATA_BY_ADD_HIS</v>
      </c>
      <c r="F17" s="43" t="s">
        <v>783</v>
      </c>
      <c r="H17" s="12" t="str">
        <f>IFERROR(VLOOKUP(B17,配置说明!$G$9:$P$21,4,FALSE),"")</f>
        <v>PKG_CMM</v>
      </c>
      <c r="I17" s="43" t="s">
        <v>781</v>
      </c>
    </row>
    <row r="18" spans="1:13" ht="15" thickBot="1" x14ac:dyDescent="0.35">
      <c r="A18" s="43">
        <v>13</v>
      </c>
      <c r="B18" s="21" t="s">
        <v>20</v>
      </c>
      <c r="C18" s="43">
        <v>10011</v>
      </c>
      <c r="D18" s="5" t="s">
        <v>785</v>
      </c>
      <c r="E18" s="12" t="str">
        <f>IF(OR(H18="PL",H18="SH"),I18&amp;IF(TRIM(J18)="","","_"&amp;J18)&amp;"."&amp;H18,H18&amp;"."&amp;I18&amp;IF(TRIM(J18)="","","_"&amp;J18))</f>
        <v>PKG_CMM.C_ETL_DATA_BY_MAP</v>
      </c>
      <c r="F18" s="5" t="s">
        <v>787</v>
      </c>
      <c r="G18" s="5"/>
      <c r="H18" s="12" t="str">
        <f>IFERROR(VLOOKUP(B18,配置说明!$G$9:$P$21,4,FALSE),"")</f>
        <v>PKG_CMM</v>
      </c>
      <c r="I18" s="5" t="s">
        <v>786</v>
      </c>
      <c r="J18" s="5"/>
      <c r="K18" s="5"/>
      <c r="L18" s="5"/>
      <c r="M18" s="5"/>
    </row>
  </sheetData>
  <autoFilter ref="A1:M12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K7"/>
  <sheetViews>
    <sheetView workbookViewId="0">
      <selection activeCell="B5" sqref="B5"/>
    </sheetView>
  </sheetViews>
  <sheetFormatPr defaultRowHeight="11.25" x14ac:dyDescent="0.15"/>
  <cols>
    <col min="1" max="1" width="8.5" style="40" bestFit="1" customWidth="1"/>
    <col min="2" max="2" width="32" style="6" customWidth="1"/>
    <col min="3" max="3" width="38.375" style="6" customWidth="1"/>
    <col min="4" max="4" width="13" style="40" bestFit="1" customWidth="1"/>
    <col min="5" max="5" width="22.375" style="6" customWidth="1"/>
    <col min="6" max="6" width="11.5" style="6" bestFit="1" customWidth="1"/>
    <col min="7" max="7" width="13.25" style="6" customWidth="1"/>
    <col min="8" max="8" width="14.25" style="6" customWidth="1"/>
    <col min="9" max="9" width="34.25" style="6" customWidth="1"/>
    <col min="10" max="10" width="25.125" style="6" customWidth="1"/>
    <col min="11" max="16384" width="9" style="6"/>
  </cols>
  <sheetData>
    <row r="1" spans="1:11" ht="15" thickBot="1" x14ac:dyDescent="0.35">
      <c r="A1" s="39" t="s">
        <v>789</v>
      </c>
      <c r="B1" s="37" t="s">
        <v>283</v>
      </c>
      <c r="C1" s="37" t="s">
        <v>175</v>
      </c>
      <c r="D1" s="39" t="s">
        <v>666</v>
      </c>
      <c r="E1" s="37" t="s">
        <v>668</v>
      </c>
      <c r="F1" s="37" t="s">
        <v>671</v>
      </c>
      <c r="G1" s="37" t="s">
        <v>670</v>
      </c>
      <c r="H1" s="37" t="s">
        <v>176</v>
      </c>
      <c r="I1" s="37" t="s">
        <v>667</v>
      </c>
      <c r="J1" s="37" t="s">
        <v>669</v>
      </c>
      <c r="K1" s="6" t="s">
        <v>687</v>
      </c>
    </row>
    <row r="2" spans="1:11" ht="16.5" thickBot="1" x14ac:dyDescent="0.35">
      <c r="A2" s="40" t="s">
        <v>791</v>
      </c>
      <c r="B2" s="38" t="s">
        <v>739</v>
      </c>
      <c r="C2" s="7" t="str">
        <f t="shared" ref="C2:C7" si="0">SUBSTITUTE(B2,"_JG_","_J_")&amp;"_"&amp;IF(AND(D2="",LEFT(F2,1)="1"),"BEGIN",IF(AND(D2="",LEFT(F2,1)="9"),"END",D2))&amp;".pl"</f>
        <v>C_J_C1_CUST_SOURCE_SYS_ID_CMS_PTH_BEGIN.pl</v>
      </c>
      <c r="F2" s="5" t="str">
        <f t="shared" ref="F2:F7" si="1">IF(G2="cmm_ETL_begin_templet.pl","1-预处理作业",IF(G2="cmm_ETL_call_templet.pl","2-数据处理作业",IF(G2="cmm_ETL_end_templet.pl","9-后处理作业","")))</f>
        <v>1-预处理作业</v>
      </c>
      <c r="G2" s="6" t="s">
        <v>756</v>
      </c>
    </row>
    <row r="3" spans="1:11" ht="16.5" thickBot="1" x14ac:dyDescent="0.35">
      <c r="A3" s="40" t="s">
        <v>791</v>
      </c>
      <c r="B3" s="38" t="s">
        <v>739</v>
      </c>
      <c r="C3" s="7" t="str">
        <f t="shared" si="0"/>
        <v>C_J_C1_CUST_SOURCE_SYS_ID_CMS_PTH_110001.pl</v>
      </c>
      <c r="D3" s="41">
        <v>110001</v>
      </c>
      <c r="E3" s="6" t="s">
        <v>680</v>
      </c>
      <c r="F3" s="5" t="str">
        <f t="shared" si="1"/>
        <v>2-数据处理作业</v>
      </c>
      <c r="G3" s="6" t="s">
        <v>761</v>
      </c>
    </row>
    <row r="4" spans="1:11" ht="16.5" thickBot="1" x14ac:dyDescent="0.35">
      <c r="A4" s="40" t="s">
        <v>790</v>
      </c>
      <c r="B4" s="38" t="s">
        <v>739</v>
      </c>
      <c r="C4" s="7" t="str">
        <f t="shared" si="0"/>
        <v>C_J_C1_CUST_SOURCE_SYS_ID_CMS_PTH_END.pl</v>
      </c>
      <c r="F4" s="5" t="str">
        <f t="shared" si="1"/>
        <v>9-后处理作业</v>
      </c>
      <c r="G4" s="6" t="s">
        <v>762</v>
      </c>
    </row>
    <row r="5" spans="1:11" ht="16.5" thickBot="1" x14ac:dyDescent="0.35">
      <c r="A5" s="40" t="s">
        <v>790</v>
      </c>
      <c r="B5" s="38" t="s">
        <v>740</v>
      </c>
      <c r="C5" s="7" t="str">
        <f t="shared" si="0"/>
        <v>C_J_C1_CUST_SOURCE_SYS_ID_CCD_PTH_BEGIN.pl</v>
      </c>
      <c r="F5" s="5" t="str">
        <f t="shared" si="1"/>
        <v>1-预处理作业</v>
      </c>
      <c r="G5" s="6" t="s">
        <v>677</v>
      </c>
    </row>
    <row r="6" spans="1:11" ht="16.5" thickBot="1" x14ac:dyDescent="0.35">
      <c r="A6" s="40" t="s">
        <v>790</v>
      </c>
      <c r="B6" s="38" t="s">
        <v>740</v>
      </c>
      <c r="C6" s="7" t="str">
        <f t="shared" si="0"/>
        <v>C_J_C1_CUST_SOURCE_SYS_ID_CCD_PTH_110002.pl</v>
      </c>
      <c r="D6" s="41">
        <v>110002</v>
      </c>
      <c r="E6" s="6" t="s">
        <v>680</v>
      </c>
      <c r="F6" s="5" t="str">
        <f t="shared" si="1"/>
        <v>2-数据处理作业</v>
      </c>
      <c r="G6" s="6" t="s">
        <v>678</v>
      </c>
    </row>
    <row r="7" spans="1:11" ht="16.5" thickBot="1" x14ac:dyDescent="0.35">
      <c r="A7" s="40" t="s">
        <v>790</v>
      </c>
      <c r="B7" s="38" t="s">
        <v>740</v>
      </c>
      <c r="C7" s="7" t="str">
        <f t="shared" si="0"/>
        <v>C_J_C1_CUST_SOURCE_SYS_ID_CCD_PTH_END.pl</v>
      </c>
      <c r="F7" s="5" t="str">
        <f t="shared" si="1"/>
        <v>9-后处理作业</v>
      </c>
      <c r="G7" s="6" t="s">
        <v>679</v>
      </c>
    </row>
  </sheetData>
  <autoFilter ref="A1:K7"/>
  <phoneticPr fontId="1" type="noConversion"/>
  <dataValidations count="1">
    <dataValidation type="list" allowBlank="1" showInputMessage="1" showErrorMessage="1" sqref="A1:A1048576">
      <formula1>"T3CMM,CMMDM,CB"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S67"/>
  <sheetViews>
    <sheetView topLeftCell="C46" workbookViewId="0">
      <selection activeCell="N2" sqref="N2"/>
    </sheetView>
  </sheetViews>
  <sheetFormatPr defaultRowHeight="14.25" x14ac:dyDescent="0.15"/>
  <cols>
    <col min="1" max="1" width="8.5" style="9" bestFit="1" customWidth="1"/>
    <col min="2" max="2" width="38.5" style="9" bestFit="1" customWidth="1"/>
    <col min="3" max="3" width="20" style="9" bestFit="1" customWidth="1"/>
    <col min="4" max="4" width="10.375" style="9" bestFit="1" customWidth="1"/>
    <col min="5" max="5" width="5" style="9" bestFit="1" customWidth="1"/>
    <col min="6" max="6" width="7.5" style="9" bestFit="1" customWidth="1"/>
    <col min="7" max="7" width="9.25" style="9" bestFit="1" customWidth="1"/>
    <col min="8" max="8" width="19.5" style="9" bestFit="1" customWidth="1"/>
    <col min="9" max="9" width="23.875" style="9" bestFit="1" customWidth="1"/>
    <col min="10" max="10" width="30.625" style="9" customWidth="1"/>
    <col min="11" max="11" width="18.875" style="9" bestFit="1" customWidth="1"/>
    <col min="12" max="12" width="9.75" style="9" bestFit="1" customWidth="1"/>
    <col min="13" max="13" width="7.5" style="9" bestFit="1" customWidth="1"/>
    <col min="14" max="14" width="47" style="9" bestFit="1" customWidth="1"/>
    <col min="15" max="15" width="76.5" style="9" bestFit="1" customWidth="1"/>
    <col min="16" max="16" width="77.5" style="9" bestFit="1" customWidth="1"/>
    <col min="17" max="17" width="76.5" style="9" bestFit="1" customWidth="1"/>
    <col min="18" max="18" width="82" style="9" bestFit="1" customWidth="1"/>
    <col min="19" max="19" width="161.5" style="9" bestFit="1" customWidth="1"/>
    <col min="20" max="16384" width="9" style="9"/>
  </cols>
  <sheetData>
    <row r="1" spans="1:19" ht="15" thickBot="1" x14ac:dyDescent="0.35">
      <c r="A1" s="4" t="s">
        <v>1</v>
      </c>
      <c r="B1" s="4" t="s">
        <v>0</v>
      </c>
      <c r="C1" s="4" t="s">
        <v>157</v>
      </c>
      <c r="D1" s="4" t="s">
        <v>152</v>
      </c>
      <c r="E1" s="4" t="s">
        <v>153</v>
      </c>
      <c r="F1" s="4" t="s">
        <v>154</v>
      </c>
      <c r="G1" s="4" t="s">
        <v>159</v>
      </c>
      <c r="H1" s="4" t="s">
        <v>155</v>
      </c>
      <c r="I1" s="4" t="s">
        <v>156</v>
      </c>
      <c r="J1" s="4" t="s">
        <v>134</v>
      </c>
      <c r="K1" s="4" t="s">
        <v>252</v>
      </c>
      <c r="L1" s="4" t="s">
        <v>139</v>
      </c>
      <c r="M1" s="4" t="s">
        <v>31</v>
      </c>
      <c r="N1" s="16" t="str">
        <f>"--DELETE TABLE"</f>
        <v>--DELETE TABLE</v>
      </c>
      <c r="O1" s="16" t="str">
        <f>"--DB2  CREATE TABLE"</f>
        <v>--DB2  CREATE TABLE</v>
      </c>
      <c r="P1" s="16" t="str">
        <f>"--DB2_9.5+  CREATE TABLE"</f>
        <v>--DB2_9.5+  CREATE TABLE</v>
      </c>
      <c r="Q1" s="16" t="str">
        <f>"--Oracle CREATE TABLE"</f>
        <v>--Oracle CREATE TABLE</v>
      </c>
      <c r="R1" s="16" t="str">
        <f>"--ALTER_PK"</f>
        <v>--ALTER_PK</v>
      </c>
      <c r="S1" s="16" t="str">
        <f>"--COMMENT"</f>
        <v>--COMMENT</v>
      </c>
    </row>
    <row r="2" spans="1:19" ht="16.5" thickBot="1" x14ac:dyDescent="0.35">
      <c r="A2" s="5">
        <v>1</v>
      </c>
      <c r="B2" s="5" t="str">
        <f>表清单!$C$2</f>
        <v>CUST_DM.ETL_TAB_MAPPING_DEF</v>
      </c>
      <c r="C2" s="5" t="s">
        <v>357</v>
      </c>
      <c r="D2" s="5" t="s">
        <v>137</v>
      </c>
      <c r="E2" s="5"/>
      <c r="F2" s="5" t="s">
        <v>158</v>
      </c>
      <c r="G2" s="17" t="str">
        <f t="shared" ref="G2:G19" si="0">IF(F2="Y","NOT NULL","")</f>
        <v>NOT NULL</v>
      </c>
      <c r="H2" s="17" t="str">
        <f>VLOOKUP(B2,表清单!$C$1:$D$4965,2,FALSE)</f>
        <v>表级映射定义表</v>
      </c>
      <c r="I2" s="5" t="s">
        <v>355</v>
      </c>
      <c r="J2" s="5"/>
      <c r="K2" s="15" t="s">
        <v>272</v>
      </c>
      <c r="L2" s="5"/>
      <c r="M2" s="5"/>
      <c r="N2" s="17" t="str">
        <f>IF(B2&lt;&gt;B1,"DROP TABLE "&amp;B2&amp;";","")</f>
        <v>DROP TABLE CUST_DM.ETL_TAB_MAPPING_DEF;</v>
      </c>
      <c r="O2" s="17" t="str">
        <f>IF($B2&lt;&gt;$B1,IF($B1="表名","",");"&amp;CHAR(10))&amp;"CREATE TABLE "&amp;$B2&amp;"( "&amp;$C2&amp;" "&amp;IFERROR(VLOOKUP($D2,数据库对照关系!$C$1:$F$102,2,FALSE),"")&amp;IF($E2=""," ","("&amp;$E2&amp;") ")&amp;$G2,"  , "&amp;$C2&amp;" "&amp;IFERROR(VLOOKUP($D2,数据库对照关系!$C$1:$F$102,2,FALSE),"")&amp;IF($E2=""," ","("&amp;$E2&amp;") ")&amp;$G2)</f>
        <v>CREATE TABLE CUST_DM.ETL_TAB_MAPPING_DEF( MAPPING_ID INTEGER NOT NULL</v>
      </c>
      <c r="P2" s="17" t="str">
        <f>IF($B2&lt;&gt;$B1,IF($B1="表名","",");"&amp;CHAR(10))&amp;"CREATE TABLE "&amp;$B2&amp;"( "&amp;$C2&amp;" "&amp;IFERROR(VLOOKUP($D2,数据库对照关系!$C$1:$F$102,3,FALSE),"")&amp;IF(OR($E2="",$D2="DECIMAL")," ","("&amp;$E2&amp;") ")&amp;$G2,"  , "&amp;$C2&amp;" "&amp;IFERROR(VLOOKUP($D2,数据库对照关系!$C$1:$F$102,3,FALSE),"")&amp;IF(OR($E2="",$D2="DECIMAL")," ","("&amp;$E2&amp;") ")&amp;$G2)</f>
        <v>CREATE TABLE CUST_DM.ETL_TAB_MAPPING_DEF( MAPPING_ID INTEGER NOT NULL</v>
      </c>
      <c r="Q2" s="17" t="str">
        <f>IF($B2&lt;&gt;$B1,IF($B1="表名","",");"&amp;CHAR(10))&amp;"CREATE TABLE "&amp;$B2&amp;"( "&amp;$C2&amp;" "&amp;IFERROR(VLOOKUP($D2,数据库对照关系!$C$1:$F$102,4,FALSE),"")&amp;IF($E2=""," ","("&amp;$E2&amp;") ")&amp;$G2,"  , "&amp;$C2&amp;" "&amp;IFERROR(VLOOKUP($D2,数据库对照关系!$C$1:$F$102,4,FALSE),"")&amp;IF($E2=""," ","("&amp;$E2&amp;") ")&amp;$G2)</f>
        <v>CREATE TABLE CUST_DM.ETL_TAB_MAPPING_DEF( MAPPING_ID INTEGER NOT NULL</v>
      </c>
      <c r="R2" s="17" t="str">
        <f t="shared" ref="R2:R65" si="1">IF($F2="Y",IF($B2&lt;&gt;$B1,");"&amp;CHAR(10)&amp;"ALTER TABLE "&amp;$B2&amp;" ADD PRIMARY KEY ("&amp;$C2,"  , "&amp;$C2),"")</f>
        <v>);
ALTER TABLE CUST_DM.ETL_TAB_MAPPING_DEF ADD PRIMARY KEY (MAPPING_ID</v>
      </c>
      <c r="S2" s="17" t="str">
        <f t="shared" ref="S2:S65" si="2">IF($B2&lt;&gt;$B1,"COMMENT ON TABLE "&amp;$B2&amp;" IS '"&amp;$H2&amp;"' ;"&amp;CHAR(10),"")&amp;"COMMENT ON COLUMN "&amp;$B2&amp;"."&amp;$C2&amp;" IS '"&amp;$I2&amp;"' ;"</f>
        <v>COMMENT ON TABLE CUST_DM.ETL_TAB_MAPPING_DEF IS '表级映射定义表' ;
COMMENT ON COLUMN CUST_DM.ETL_TAB_MAPPING_DEF.MAPPING_ID IS '映射识别号' ;</v>
      </c>
    </row>
    <row r="3" spans="1:19" ht="15" thickBot="1" x14ac:dyDescent="0.35">
      <c r="A3" s="5">
        <v>2</v>
      </c>
      <c r="B3" s="5" t="str">
        <f>表清单!$C$2</f>
        <v>CUST_DM.ETL_TAB_MAPPING_DEF</v>
      </c>
      <c r="C3" s="5" t="s">
        <v>4</v>
      </c>
      <c r="D3" s="5" t="s">
        <v>136</v>
      </c>
      <c r="E3" s="5">
        <v>10</v>
      </c>
      <c r="F3" s="5" t="s">
        <v>25</v>
      </c>
      <c r="G3" s="17" t="str">
        <f t="shared" si="0"/>
        <v/>
      </c>
      <c r="H3" s="17" t="str">
        <f>VLOOKUP(B3,表清单!$C$1:$D$4965,2,FALSE)</f>
        <v>表级映射定义表</v>
      </c>
      <c r="I3" s="5" t="s">
        <v>169</v>
      </c>
      <c r="J3" s="5"/>
      <c r="K3" s="5"/>
      <c r="L3" s="5"/>
      <c r="M3" s="5"/>
      <c r="N3" s="17" t="str">
        <f t="shared" ref="N3:N66" si="3">IF(B3&lt;&gt;B2,"DROP TABLE "&amp;B3&amp;";","")</f>
        <v/>
      </c>
      <c r="O3" s="17" t="str">
        <f>IF($B3&lt;&gt;$B2,IF($B2="表名","",");"&amp;CHAR(10))&amp;"CREATE TABLE "&amp;$B3&amp;"( "&amp;$C3&amp;" "&amp;IFERROR(VLOOKUP($D3,数据库对照关系!$C$1:$F$102,2,FALSE),"")&amp;IF($E3=""," ","("&amp;$E3&amp;") ")&amp;$G3,"  , "&amp;$C3&amp;" "&amp;IFERROR(VLOOKUP($D3,数据库对照关系!$C$1:$F$102,2,FALSE),"")&amp;IF($E3=""," ","("&amp;$E3&amp;") ")&amp;$G3)</f>
        <v xml:space="preserve">  , BATCH_ID DECIMAL(10) </v>
      </c>
      <c r="P3" s="17" t="str">
        <f>IF($B3&lt;&gt;$B2,IF($B2="表名","",");"&amp;CHAR(10))&amp;"CREATE TABLE "&amp;$B3&amp;"( "&amp;$C3&amp;" "&amp;IFERROR(VLOOKUP($D3,数据库对照关系!$C$1:$F$102,3,FALSE),"")&amp;IF(OR($E3="",$D3="DECIMAL")," ","("&amp;$E3&amp;") ")&amp;$G3,"  , "&amp;$C3&amp;" "&amp;IFERROR(VLOOKUP($D3,数据库对照关系!$C$1:$F$102,3,FALSE),"")&amp;IF(OR($E3="",$D3="DECIMAL")," ","("&amp;$E3&amp;") ")&amp;$G3)</f>
        <v xml:space="preserve">  , BATCH_ID DECFLOAT </v>
      </c>
      <c r="Q3" s="17" t="str">
        <f>IF($B3&lt;&gt;$B2,IF($B2="表名","",");"&amp;CHAR(10))&amp;"CREATE TABLE "&amp;$B3&amp;"( "&amp;$C3&amp;" "&amp;IFERROR(VLOOKUP($D3,数据库对照关系!$C$1:$F$102,4,FALSE),"")&amp;IF($E3=""," ","("&amp;$E3&amp;") ")&amp;$G3,"  , "&amp;$C3&amp;" "&amp;IFERROR(VLOOKUP($D3,数据库对照关系!$C$1:$F$102,4,FALSE),"")&amp;IF($E3=""," ","("&amp;$E3&amp;") ")&amp;$G3)</f>
        <v xml:space="preserve">  , BATCH_ID NUMBER(10) </v>
      </c>
      <c r="R3" s="17" t="str">
        <f t="shared" si="1"/>
        <v/>
      </c>
      <c r="S3" s="17" t="str">
        <f t="shared" si="2"/>
        <v>COMMENT ON COLUMN CUST_DM.ETL_TAB_MAPPING_DEF.BATCH_ID IS '批次号' ;</v>
      </c>
    </row>
    <row r="4" spans="1:19" ht="15" thickBot="1" x14ac:dyDescent="0.35">
      <c r="A4" s="5">
        <v>3</v>
      </c>
      <c r="B4" s="5" t="str">
        <f>表清单!$C$2</f>
        <v>CUST_DM.ETL_TAB_MAPPING_DEF</v>
      </c>
      <c r="C4" s="5" t="s">
        <v>354</v>
      </c>
      <c r="D4" s="5" t="s">
        <v>167</v>
      </c>
      <c r="E4" s="5">
        <v>20</v>
      </c>
      <c r="F4" s="5" t="s">
        <v>25</v>
      </c>
      <c r="G4" s="17" t="str">
        <f t="shared" si="0"/>
        <v/>
      </c>
      <c r="H4" s="17" t="str">
        <f>VLOOKUP(B4,表清单!$C$1:$D$4965,2,FALSE)</f>
        <v>表级映射定义表</v>
      </c>
      <c r="I4" s="5" t="s">
        <v>174</v>
      </c>
      <c r="J4" s="5"/>
      <c r="K4" s="5"/>
      <c r="L4" s="5"/>
      <c r="M4" s="5"/>
      <c r="N4" s="17" t="str">
        <f t="shared" si="3"/>
        <v/>
      </c>
      <c r="O4" s="17" t="str">
        <f>IF($B4&lt;&gt;$B3,IF($B3="表名","",");"&amp;CHAR(10))&amp;"CREATE TABLE "&amp;$B4&amp;"( "&amp;$C4&amp;" "&amp;IFERROR(VLOOKUP($D4,数据库对照关系!$C$1:$F$102,2,FALSE),"")&amp;IF($E4=""," ","("&amp;$E4&amp;") ")&amp;$G4,"  , "&amp;$C4&amp;" "&amp;IFERROR(VLOOKUP($D4,数据库对照关系!$C$1:$F$102,2,FALSE),"")&amp;IF($E4=""," ","("&amp;$E4&amp;") ")&amp;$G4)</f>
        <v xml:space="preserve">  , SYS_CODE VARCHAR(20) </v>
      </c>
      <c r="P4" s="17" t="str">
        <f>IF($B4&lt;&gt;$B3,IF($B3="表名","",");"&amp;CHAR(10))&amp;"CREATE TABLE "&amp;$B4&amp;"( "&amp;$C4&amp;" "&amp;IFERROR(VLOOKUP($D4,数据库对照关系!$C$1:$F$102,3,FALSE),"")&amp;IF(OR($E4="",$D4="DECIMAL")," ","("&amp;$E4&amp;") ")&amp;$G4,"  , "&amp;$C4&amp;" "&amp;IFERROR(VLOOKUP($D4,数据库对照关系!$C$1:$F$102,3,FALSE),"")&amp;IF(OR($E4="",$D4="DECIMAL")," ","("&amp;$E4&amp;") ")&amp;$G4)</f>
        <v xml:space="preserve">  , SYS_CODE VARCHAR(20) </v>
      </c>
      <c r="Q4" s="17" t="str">
        <f>IF($B4&lt;&gt;$B3,IF($B3="表名","",");"&amp;CHAR(10))&amp;"CREATE TABLE "&amp;$B4&amp;"( "&amp;$C4&amp;" "&amp;IFERROR(VLOOKUP($D4,数据库对照关系!$C$1:$F$102,4,FALSE),"")&amp;IF($E4=""," ","("&amp;$E4&amp;") ")&amp;$G4,"  , "&amp;$C4&amp;" "&amp;IFERROR(VLOOKUP($D4,数据库对照关系!$C$1:$F$102,4,FALSE),"")&amp;IF($E4=""," ","("&amp;$E4&amp;") ")&amp;$G4)</f>
        <v xml:space="preserve">  , SYS_CODE VARCHAR2(20) </v>
      </c>
      <c r="R4" s="17" t="str">
        <f t="shared" si="1"/>
        <v/>
      </c>
      <c r="S4" s="17" t="str">
        <f t="shared" si="2"/>
        <v>COMMENT ON COLUMN CUST_DM.ETL_TAB_MAPPING_DEF.SYS_CODE IS '源系统代码' ;</v>
      </c>
    </row>
    <row r="5" spans="1:19" ht="15" thickBot="1" x14ac:dyDescent="0.35">
      <c r="A5" s="5">
        <v>4</v>
      </c>
      <c r="B5" s="5" t="str">
        <f>表清单!$C$2</f>
        <v>CUST_DM.ETL_TAB_MAPPING_DEF</v>
      </c>
      <c r="C5" s="5" t="s">
        <v>23</v>
      </c>
      <c r="D5" s="5" t="s">
        <v>167</v>
      </c>
      <c r="E5" s="5">
        <v>4000</v>
      </c>
      <c r="F5" s="5" t="s">
        <v>25</v>
      </c>
      <c r="G5" s="17" t="str">
        <f t="shared" si="0"/>
        <v/>
      </c>
      <c r="H5" s="17" t="str">
        <f>VLOOKUP(B5,表清单!$C$1:$D$4965,2,FALSE)</f>
        <v>表级映射定义表</v>
      </c>
      <c r="I5" s="5" t="s">
        <v>198</v>
      </c>
      <c r="J5" s="5"/>
      <c r="K5" s="5"/>
      <c r="L5" s="5"/>
      <c r="M5" s="5"/>
      <c r="N5" s="17" t="str">
        <f t="shared" si="3"/>
        <v/>
      </c>
      <c r="O5" s="17" t="str">
        <f>IF($B5&lt;&gt;$B4,IF($B4="表名","",");"&amp;CHAR(10))&amp;"CREATE TABLE "&amp;$B5&amp;"( "&amp;$C5&amp;" "&amp;IFERROR(VLOOKUP($D5,数据库对照关系!$C$1:$F$102,2,FALSE),"")&amp;IF($E5=""," ","("&amp;$E5&amp;") ")&amp;$G5,"  , "&amp;$C5&amp;" "&amp;IFERROR(VLOOKUP($D5,数据库对照关系!$C$1:$F$102,2,FALSE),"")&amp;IF($E5=""," ","("&amp;$E5&amp;") ")&amp;$G5)</f>
        <v xml:space="preserve">  , SRC_TAB_NAME VARCHAR(4000) </v>
      </c>
      <c r="P5" s="17" t="str">
        <f>IF($B5&lt;&gt;$B4,IF($B4="表名","",");"&amp;CHAR(10))&amp;"CREATE TABLE "&amp;$B5&amp;"( "&amp;$C5&amp;" "&amp;IFERROR(VLOOKUP($D5,数据库对照关系!$C$1:$F$102,3,FALSE),"")&amp;IF(OR($E5="",$D5="DECIMAL")," ","("&amp;$E5&amp;") ")&amp;$G5,"  , "&amp;$C5&amp;" "&amp;IFERROR(VLOOKUP($D5,数据库对照关系!$C$1:$F$102,3,FALSE),"")&amp;IF(OR($E5="",$D5="DECIMAL")," ","("&amp;$E5&amp;") ")&amp;$G5)</f>
        <v xml:space="preserve">  , SRC_TAB_NAME VARCHAR(4000) </v>
      </c>
      <c r="Q5" s="17" t="str">
        <f>IF($B5&lt;&gt;$B4,IF($B4="表名","",");"&amp;CHAR(10))&amp;"CREATE TABLE "&amp;$B5&amp;"( "&amp;$C5&amp;" "&amp;IFERROR(VLOOKUP($D5,数据库对照关系!$C$1:$F$102,4,FALSE),"")&amp;IF($E5=""," ","("&amp;$E5&amp;") ")&amp;$G5,"  , "&amp;$C5&amp;" "&amp;IFERROR(VLOOKUP($D5,数据库对照关系!$C$1:$F$102,4,FALSE),"")&amp;IF($E5=""," ","("&amp;$E5&amp;") ")&amp;$G5)</f>
        <v xml:space="preserve">  , SRC_TAB_NAME VARCHAR2(4000) </v>
      </c>
      <c r="R5" s="17" t="str">
        <f t="shared" si="1"/>
        <v/>
      </c>
      <c r="S5" s="17" t="str">
        <f t="shared" si="2"/>
        <v>COMMENT ON COLUMN CUST_DM.ETL_TAB_MAPPING_DEF.SRC_TAB_NAME IS '源表或视图名称' ;</v>
      </c>
    </row>
    <row r="6" spans="1:19" ht="15" thickBot="1" x14ac:dyDescent="0.35">
      <c r="A6" s="5">
        <v>5</v>
      </c>
      <c r="B6" s="5" t="str">
        <f>表清单!$C$2</f>
        <v>CUST_DM.ETL_TAB_MAPPING_DEF</v>
      </c>
      <c r="C6" s="5" t="s">
        <v>731</v>
      </c>
      <c r="D6" s="5" t="s">
        <v>167</v>
      </c>
      <c r="E6" s="5">
        <v>50</v>
      </c>
      <c r="F6" s="5" t="s">
        <v>25</v>
      </c>
      <c r="G6" s="17" t="str">
        <f t="shared" si="0"/>
        <v/>
      </c>
      <c r="H6" s="17" t="str">
        <f>VLOOKUP(B6,表清单!$C$1:$D$4965,2,FALSE)</f>
        <v>表级映射定义表</v>
      </c>
      <c r="I6" s="5" t="s">
        <v>195</v>
      </c>
      <c r="J6" s="5"/>
      <c r="K6" s="5"/>
      <c r="L6" s="5"/>
      <c r="M6" s="5"/>
      <c r="N6" s="17" t="str">
        <f t="shared" si="3"/>
        <v/>
      </c>
      <c r="O6" s="17" t="str">
        <f>IF($B6&lt;&gt;$B5,IF($B5="表名","",");"&amp;CHAR(10))&amp;"CREATE TABLE "&amp;$B6&amp;"( "&amp;$C6&amp;" "&amp;IFERROR(VLOOKUP($D6,数据库对照关系!$C$1:$F$102,2,FALSE),"")&amp;IF($E6=""," ","("&amp;$E6&amp;") ")&amp;$G6,"  , "&amp;$C6&amp;" "&amp;IFERROR(VLOOKUP($D6,数据库对照关系!$C$1:$F$102,2,FALSE),"")&amp;IF($E6=""," ","("&amp;$E6&amp;") ")&amp;$G6)</f>
        <v xml:space="preserve">  , DES_TAB_NAME VARCHAR(50) </v>
      </c>
      <c r="P6" s="17" t="str">
        <f>IF($B6&lt;&gt;$B5,IF($B5="表名","",");"&amp;CHAR(10))&amp;"CREATE TABLE "&amp;$B6&amp;"( "&amp;$C6&amp;" "&amp;IFERROR(VLOOKUP($D6,数据库对照关系!$C$1:$F$102,3,FALSE),"")&amp;IF(OR($E6="",$D6="DECIMAL")," ","("&amp;$E6&amp;") ")&amp;$G6,"  , "&amp;$C6&amp;" "&amp;IFERROR(VLOOKUP($D6,数据库对照关系!$C$1:$F$102,3,FALSE),"")&amp;IF(OR($E6="",$D6="DECIMAL")," ","("&amp;$E6&amp;") ")&amp;$G6)</f>
        <v xml:space="preserve">  , DES_TAB_NAME VARCHAR(50) </v>
      </c>
      <c r="Q6" s="17" t="str">
        <f>IF($B6&lt;&gt;$B5,IF($B5="表名","",");"&amp;CHAR(10))&amp;"CREATE TABLE "&amp;$B6&amp;"( "&amp;$C6&amp;" "&amp;IFERROR(VLOOKUP($D6,数据库对照关系!$C$1:$F$102,4,FALSE),"")&amp;IF($E6=""," ","("&amp;$E6&amp;") ")&amp;$G6,"  , "&amp;$C6&amp;" "&amp;IFERROR(VLOOKUP($D6,数据库对照关系!$C$1:$F$102,4,FALSE),"")&amp;IF($E6=""," ","("&amp;$E6&amp;") ")&amp;$G6)</f>
        <v xml:space="preserve">  , DES_TAB_NAME VARCHAR2(50) </v>
      </c>
      <c r="R6" s="17" t="str">
        <f t="shared" si="1"/>
        <v/>
      </c>
      <c r="S6" s="17" t="str">
        <f t="shared" si="2"/>
        <v>COMMENT ON COLUMN CUST_DM.ETL_TAB_MAPPING_DEF.DES_TAB_NAME IS '目标表名称' ;</v>
      </c>
    </row>
    <row r="7" spans="1:19" ht="15" thickBot="1" x14ac:dyDescent="0.35">
      <c r="A7" s="5">
        <v>6</v>
      </c>
      <c r="B7" s="5" t="str">
        <f>表清单!$C$2</f>
        <v>CUST_DM.ETL_TAB_MAPPING_DEF</v>
      </c>
      <c r="C7" s="5" t="s">
        <v>256</v>
      </c>
      <c r="D7" s="5" t="s">
        <v>249</v>
      </c>
      <c r="E7" s="5">
        <v>10</v>
      </c>
      <c r="F7" s="5" t="s">
        <v>25</v>
      </c>
      <c r="G7" s="17" t="str">
        <f t="shared" si="0"/>
        <v/>
      </c>
      <c r="H7" s="17" t="str">
        <f>VLOOKUP(B7,表清单!$C$1:$D$4965,2,FALSE)</f>
        <v>表级映射定义表</v>
      </c>
      <c r="I7" s="5" t="s">
        <v>259</v>
      </c>
      <c r="J7" s="5"/>
      <c r="K7" s="5"/>
      <c r="L7" s="5"/>
      <c r="M7" s="5"/>
      <c r="N7" s="17" t="str">
        <f t="shared" si="3"/>
        <v/>
      </c>
      <c r="O7" s="17" t="str">
        <f>IF($B7&lt;&gt;$B6,IF($B6="表名","",");"&amp;CHAR(10))&amp;"CREATE TABLE "&amp;$B7&amp;"( "&amp;$C7&amp;" "&amp;IFERROR(VLOOKUP($D7,数据库对照关系!$C$1:$F$102,2,FALSE),"")&amp;IF($E7=""," ","("&amp;$E7&amp;") ")&amp;$G7,"  , "&amp;$C7&amp;" "&amp;IFERROR(VLOOKUP($D7,数据库对照关系!$C$1:$F$102,2,FALSE),"")&amp;IF($E7=""," ","("&amp;$E7&amp;") ")&amp;$G7)</f>
        <v xml:space="preserve">  , CONV_TYPE VARCHAR(10) </v>
      </c>
      <c r="P7" s="17" t="str">
        <f>IF($B7&lt;&gt;$B6,IF($B6="表名","",");"&amp;CHAR(10))&amp;"CREATE TABLE "&amp;$B7&amp;"( "&amp;$C7&amp;" "&amp;IFERROR(VLOOKUP($D7,数据库对照关系!$C$1:$F$102,3,FALSE),"")&amp;IF(OR($E7="",$D7="DECIMAL")," ","("&amp;$E7&amp;") ")&amp;$G7,"  , "&amp;$C7&amp;" "&amp;IFERROR(VLOOKUP($D7,数据库对照关系!$C$1:$F$102,3,FALSE),"")&amp;IF(OR($E7="",$D7="DECIMAL")," ","("&amp;$E7&amp;") ")&amp;$G7)</f>
        <v xml:space="preserve">  , CONV_TYPE VARCHAR(10) </v>
      </c>
      <c r="Q7" s="17" t="str">
        <f>IF($B7&lt;&gt;$B6,IF($B6="表名","",");"&amp;CHAR(10))&amp;"CREATE TABLE "&amp;$B7&amp;"( "&amp;$C7&amp;" "&amp;IFERROR(VLOOKUP($D7,数据库对照关系!$C$1:$F$102,4,FALSE),"")&amp;IF($E7=""," ","("&amp;$E7&amp;") ")&amp;$G7,"  , "&amp;$C7&amp;" "&amp;IFERROR(VLOOKUP($D7,数据库对照关系!$C$1:$F$102,4,FALSE),"")&amp;IF($E7=""," ","("&amp;$E7&amp;") ")&amp;$G7)</f>
        <v xml:space="preserve">  , CONV_TYPE VARCHAR2(10) </v>
      </c>
      <c r="R7" s="17" t="str">
        <f t="shared" si="1"/>
        <v/>
      </c>
      <c r="S7" s="17" t="str">
        <f t="shared" si="2"/>
        <v>COMMENT ON COLUMN CUST_DM.ETL_TAB_MAPPING_DEF.CONV_TYPE IS '转换类型' ;</v>
      </c>
    </row>
    <row r="8" spans="1:19" ht="24.75" customHeight="1" thickBot="1" x14ac:dyDescent="0.35">
      <c r="A8" s="5">
        <v>7</v>
      </c>
      <c r="B8" s="5" t="str">
        <f>表清单!$C$2</f>
        <v>CUST_DM.ETL_TAB_MAPPING_DEF</v>
      </c>
      <c r="C8" s="5" t="s">
        <v>262</v>
      </c>
      <c r="D8" s="5" t="s">
        <v>167</v>
      </c>
      <c r="E8" s="5">
        <v>512</v>
      </c>
      <c r="F8" s="5" t="s">
        <v>25</v>
      </c>
      <c r="G8" s="17" t="str">
        <f t="shared" si="0"/>
        <v/>
      </c>
      <c r="H8" s="17" t="str">
        <f>VLOOKUP(B8,表清单!$C$1:$D$4965,2,FALSE)</f>
        <v>表级映射定义表</v>
      </c>
      <c r="I8" s="5" t="s">
        <v>260</v>
      </c>
      <c r="J8" s="18" t="s">
        <v>361</v>
      </c>
      <c r="K8" s="5"/>
      <c r="L8" s="5"/>
      <c r="M8" s="5"/>
      <c r="N8" s="17" t="str">
        <f t="shared" si="3"/>
        <v/>
      </c>
      <c r="O8" s="17" t="str">
        <f>IF($B8&lt;&gt;$B7,IF($B7="表名","",");"&amp;CHAR(10))&amp;"CREATE TABLE "&amp;$B8&amp;"( "&amp;$C8&amp;" "&amp;IFERROR(VLOOKUP($D8,数据库对照关系!$C$1:$F$102,2,FALSE),"")&amp;IF($E8=""," ","("&amp;$E8&amp;") ")&amp;$G8,"  , "&amp;$C8&amp;" "&amp;IFERROR(VLOOKUP($D8,数据库对照关系!$C$1:$F$102,2,FALSE),"")&amp;IF($E8=""," ","("&amp;$E8&amp;") ")&amp;$G8)</f>
        <v xml:space="preserve">  , CONV_TYPE_DESC VARCHAR(512) </v>
      </c>
      <c r="P8" s="17" t="str">
        <f>IF($B8&lt;&gt;$B7,IF($B7="表名","",");"&amp;CHAR(10))&amp;"CREATE TABLE "&amp;$B8&amp;"( "&amp;$C8&amp;" "&amp;IFERROR(VLOOKUP($D8,数据库对照关系!$C$1:$F$102,3,FALSE),"")&amp;IF(OR($E8="",$D8="DECIMAL")," ","("&amp;$E8&amp;") ")&amp;$G8,"  , "&amp;$C8&amp;" "&amp;IFERROR(VLOOKUP($D8,数据库对照关系!$C$1:$F$102,3,FALSE),"")&amp;IF(OR($E8="",$D8="DECIMAL")," ","("&amp;$E8&amp;") ")&amp;$G8)</f>
        <v xml:space="preserve">  , CONV_TYPE_DESC VARCHAR(512) </v>
      </c>
      <c r="Q8" s="17" t="str">
        <f>IF($B8&lt;&gt;$B7,IF($B7="表名","",");"&amp;CHAR(10))&amp;"CREATE TABLE "&amp;$B8&amp;"( "&amp;$C8&amp;" "&amp;IFERROR(VLOOKUP($D8,数据库对照关系!$C$1:$F$102,4,FALSE),"")&amp;IF($E8=""," ","("&amp;$E8&amp;") ")&amp;$G8,"  , "&amp;$C8&amp;" "&amp;IFERROR(VLOOKUP($D8,数据库对照关系!$C$1:$F$102,4,FALSE),"")&amp;IF($E8=""," ","("&amp;$E8&amp;") ")&amp;$G8)</f>
        <v xml:space="preserve">  , CONV_TYPE_DESC VARCHAR2(512) </v>
      </c>
      <c r="R8" s="17" t="str">
        <f t="shared" si="1"/>
        <v/>
      </c>
      <c r="S8" s="17" t="str">
        <f t="shared" si="2"/>
        <v>COMMENT ON COLUMN CUST_DM.ETL_TAB_MAPPING_DEF.CONV_TYPE_DESC IS '转换类型描述' ;</v>
      </c>
    </row>
    <row r="9" spans="1:19" ht="15" thickBot="1" x14ac:dyDescent="0.35">
      <c r="A9" s="5">
        <v>8</v>
      </c>
      <c r="B9" s="5" t="str">
        <f>表清单!$C$2</f>
        <v>CUST_DM.ETL_TAB_MAPPING_DEF</v>
      </c>
      <c r="C9" s="5" t="s">
        <v>362</v>
      </c>
      <c r="D9" s="5" t="s">
        <v>167</v>
      </c>
      <c r="E9" s="5">
        <v>4000</v>
      </c>
      <c r="F9" s="5" t="s">
        <v>25</v>
      </c>
      <c r="G9" s="17" t="str">
        <f t="shared" si="0"/>
        <v/>
      </c>
      <c r="H9" s="17" t="str">
        <f>VLOOKUP(B9,表清单!$C$1:$D$4965,2,FALSE)</f>
        <v>表级映射定义表</v>
      </c>
      <c r="I9" s="5" t="s">
        <v>363</v>
      </c>
      <c r="J9" s="5"/>
      <c r="K9" s="5"/>
      <c r="L9" s="5"/>
      <c r="M9" s="5"/>
      <c r="N9" s="17" t="str">
        <f t="shared" si="3"/>
        <v/>
      </c>
      <c r="O9" s="17" t="str">
        <f>IF($B9&lt;&gt;$B8,IF($B8="表名","",");"&amp;CHAR(10))&amp;"CREATE TABLE "&amp;$B9&amp;"( "&amp;$C9&amp;" "&amp;IFERROR(VLOOKUP($D9,数据库对照关系!$C$1:$F$102,2,FALSE),"")&amp;IF($E9=""," ","("&amp;$E9&amp;") ")&amp;$G9,"  , "&amp;$C9&amp;" "&amp;IFERROR(VLOOKUP($D9,数据库对照关系!$C$1:$F$102,2,FALSE),"")&amp;IF($E9=""," ","("&amp;$E9&amp;") ")&amp;$G9)</f>
        <v xml:space="preserve">  , DELETE_SQL VARCHAR(4000) </v>
      </c>
      <c r="P9" s="17" t="str">
        <f>IF($B9&lt;&gt;$B8,IF($B8="表名","",");"&amp;CHAR(10))&amp;"CREATE TABLE "&amp;$B9&amp;"( "&amp;$C9&amp;" "&amp;IFERROR(VLOOKUP($D9,数据库对照关系!$C$1:$F$102,3,FALSE),"")&amp;IF(OR($E9="",$D9="DECIMAL")," ","("&amp;$E9&amp;") ")&amp;$G9,"  , "&amp;$C9&amp;" "&amp;IFERROR(VLOOKUP($D9,数据库对照关系!$C$1:$F$102,3,FALSE),"")&amp;IF(OR($E9="",$D9="DECIMAL")," ","("&amp;$E9&amp;") ")&amp;$G9)</f>
        <v xml:space="preserve">  , DELETE_SQL VARCHAR(4000) </v>
      </c>
      <c r="Q9" s="17" t="str">
        <f>IF($B9&lt;&gt;$B8,IF($B8="表名","",");"&amp;CHAR(10))&amp;"CREATE TABLE "&amp;$B9&amp;"( "&amp;$C9&amp;" "&amp;IFERROR(VLOOKUP($D9,数据库对照关系!$C$1:$F$102,4,FALSE),"")&amp;IF($E9=""," ","("&amp;$E9&amp;") ")&amp;$G9,"  , "&amp;$C9&amp;" "&amp;IFERROR(VLOOKUP($D9,数据库对照关系!$C$1:$F$102,4,FALSE),"")&amp;IF($E9=""," ","("&amp;$E9&amp;") ")&amp;$G9)</f>
        <v xml:space="preserve">  , DELETE_SQL VARCHAR2(4000) </v>
      </c>
      <c r="R9" s="17" t="str">
        <f t="shared" si="1"/>
        <v/>
      </c>
      <c r="S9" s="17" t="str">
        <f t="shared" si="2"/>
        <v>COMMENT ON COLUMN CUST_DM.ETL_TAB_MAPPING_DEF.DELETE_SQL IS '清除数据SQL' ;</v>
      </c>
    </row>
    <row r="10" spans="1:19" ht="15" thickBot="1" x14ac:dyDescent="0.35">
      <c r="A10" s="5">
        <v>9</v>
      </c>
      <c r="B10" s="5" t="str">
        <f>表清单!$C$2</f>
        <v>CUST_DM.ETL_TAB_MAPPING_DEF</v>
      </c>
      <c r="C10" s="5" t="s">
        <v>24</v>
      </c>
      <c r="D10" s="5" t="s">
        <v>191</v>
      </c>
      <c r="E10" s="5"/>
      <c r="F10" s="5" t="s">
        <v>25</v>
      </c>
      <c r="G10" s="17" t="str">
        <f t="shared" si="0"/>
        <v/>
      </c>
      <c r="H10" s="17" t="str">
        <f>VLOOKUP(B10,表清单!$C$1:$D$4965,2,FALSE)</f>
        <v>表级映射定义表</v>
      </c>
      <c r="I10" s="5" t="s">
        <v>264</v>
      </c>
      <c r="J10" s="5" t="s">
        <v>271</v>
      </c>
      <c r="K10" s="5"/>
      <c r="L10" s="5"/>
      <c r="M10" s="5"/>
      <c r="N10" s="17" t="str">
        <f t="shared" si="3"/>
        <v/>
      </c>
      <c r="O10" s="17" t="str">
        <f>IF($B10&lt;&gt;$B9,IF($B9="表名","",");"&amp;CHAR(10))&amp;"CREATE TABLE "&amp;$B10&amp;"( "&amp;$C10&amp;" "&amp;IFERROR(VLOOKUP($D10,数据库对照关系!$C$1:$F$102,2,FALSE),"")&amp;IF($E10=""," ","("&amp;$E10&amp;") ")&amp;$G10,"  , "&amp;$C10&amp;" "&amp;IFERROR(VLOOKUP($D10,数据库对照关系!$C$1:$F$102,2,FALSE),"")&amp;IF($E10=""," ","("&amp;$E10&amp;") ")&amp;$G10)</f>
        <v xml:space="preserve">  , SQL_STR CLOB </v>
      </c>
      <c r="P10" s="17" t="str">
        <f>IF($B10&lt;&gt;$B9,IF($B9="表名","",");"&amp;CHAR(10))&amp;"CREATE TABLE "&amp;$B10&amp;"( "&amp;$C10&amp;" "&amp;IFERROR(VLOOKUP($D10,数据库对照关系!$C$1:$F$102,3,FALSE),"")&amp;IF(OR($E10="",$D10="DECIMAL")," ","("&amp;$E10&amp;") ")&amp;$G10,"  , "&amp;$C10&amp;" "&amp;IFERROR(VLOOKUP($D10,数据库对照关系!$C$1:$F$102,3,FALSE),"")&amp;IF(OR($E10="",$D10="DECIMAL")," ","("&amp;$E10&amp;") ")&amp;$G10)</f>
        <v xml:space="preserve">  , SQL_STR CLOB </v>
      </c>
      <c r="Q10" s="17" t="str">
        <f>IF($B10&lt;&gt;$B9,IF($B9="表名","",");"&amp;CHAR(10))&amp;"CREATE TABLE "&amp;$B10&amp;"( "&amp;$C10&amp;" "&amp;IFERROR(VLOOKUP($D10,数据库对照关系!$C$1:$F$102,4,FALSE),"")&amp;IF($E10=""," ","("&amp;$E10&amp;") ")&amp;$G10,"  , "&amp;$C10&amp;" "&amp;IFERROR(VLOOKUP($D10,数据库对照关系!$C$1:$F$102,4,FALSE),"")&amp;IF($E10=""," ","("&amp;$E10&amp;") ")&amp;$G10)</f>
        <v xml:space="preserve">  , SQL_STR CLOB </v>
      </c>
      <c r="R10" s="17" t="str">
        <f t="shared" si="1"/>
        <v/>
      </c>
      <c r="S10" s="17" t="str">
        <f t="shared" si="2"/>
        <v>COMMENT ON COLUMN CUST_DM.ETL_TAB_MAPPING_DEF.SQL_STR IS '转换SQL' ;</v>
      </c>
    </row>
    <row r="11" spans="1:19" ht="15" thickBot="1" x14ac:dyDescent="0.35">
      <c r="A11" s="5">
        <v>10</v>
      </c>
      <c r="B11" s="5" t="str">
        <f>表清单!$C$2</f>
        <v>CUST_DM.ETL_TAB_MAPPING_DEF</v>
      </c>
      <c r="C11" s="5" t="s">
        <v>233</v>
      </c>
      <c r="D11" s="5" t="s">
        <v>167</v>
      </c>
      <c r="E11" s="5">
        <v>50</v>
      </c>
      <c r="F11" s="5" t="s">
        <v>25</v>
      </c>
      <c r="G11" s="17" t="str">
        <f t="shared" si="0"/>
        <v/>
      </c>
      <c r="H11" s="17" t="str">
        <f>VLOOKUP(B11,表清单!$C$1:$D$4965,2,FALSE)</f>
        <v>表级映射定义表</v>
      </c>
      <c r="I11" s="5" t="s">
        <v>175</v>
      </c>
      <c r="J11" s="5"/>
      <c r="K11" s="5"/>
      <c r="L11" s="5"/>
      <c r="M11" s="5"/>
      <c r="N11" s="17" t="str">
        <f t="shared" si="3"/>
        <v/>
      </c>
      <c r="O11" s="17" t="str">
        <f>IF($B11&lt;&gt;$B10,IF($B10="表名","",");"&amp;CHAR(10))&amp;"CREATE TABLE "&amp;$B11&amp;"( "&amp;$C11&amp;" "&amp;IFERROR(VLOOKUP($D11,数据库对照关系!$C$1:$F$102,2,FALSE),"")&amp;IF($E11=""," ","("&amp;$E11&amp;") ")&amp;$G11,"  , "&amp;$C11&amp;" "&amp;IFERROR(VLOOKUP($D11,数据库对照关系!$C$1:$F$102,2,FALSE),"")&amp;IF($E11=""," ","("&amp;$E11&amp;") ")&amp;$G11)</f>
        <v xml:space="preserve">  , JOB_NAME VARCHAR(50) </v>
      </c>
      <c r="P11" s="17" t="str">
        <f>IF($B11&lt;&gt;$B10,IF($B10="表名","",");"&amp;CHAR(10))&amp;"CREATE TABLE "&amp;$B11&amp;"( "&amp;$C11&amp;" "&amp;IFERROR(VLOOKUP($D11,数据库对照关系!$C$1:$F$102,3,FALSE),"")&amp;IF(OR($E11="",$D11="DECIMAL")," ","("&amp;$E11&amp;") ")&amp;$G11,"  , "&amp;$C11&amp;" "&amp;IFERROR(VLOOKUP($D11,数据库对照关系!$C$1:$F$102,3,FALSE),"")&amp;IF(OR($E11="",$D11="DECIMAL")," ","("&amp;$E11&amp;") ")&amp;$G11)</f>
        <v xml:space="preserve">  , JOB_NAME VARCHAR(50) </v>
      </c>
      <c r="Q11" s="17" t="str">
        <f>IF($B11&lt;&gt;$B10,IF($B10="表名","",");"&amp;CHAR(10))&amp;"CREATE TABLE "&amp;$B11&amp;"( "&amp;$C11&amp;" "&amp;IFERROR(VLOOKUP($D11,数据库对照关系!$C$1:$F$102,4,FALSE),"")&amp;IF($E11=""," ","("&amp;$E11&amp;") ")&amp;$G11,"  , "&amp;$C11&amp;" "&amp;IFERROR(VLOOKUP($D11,数据库对照关系!$C$1:$F$102,4,FALSE),"")&amp;IF($E11=""," ","("&amp;$E11&amp;") ")&amp;$G11)</f>
        <v xml:space="preserve">  , JOB_NAME VARCHAR2(50) </v>
      </c>
      <c r="R11" s="17" t="str">
        <f t="shared" si="1"/>
        <v/>
      </c>
      <c r="S11" s="17" t="str">
        <f t="shared" si="2"/>
        <v>COMMENT ON COLUMN CUST_DM.ETL_TAB_MAPPING_DEF.JOB_NAME IS '作业名称' ;</v>
      </c>
    </row>
    <row r="12" spans="1:19" ht="15" thickBot="1" x14ac:dyDescent="0.35">
      <c r="A12" s="5">
        <v>11</v>
      </c>
      <c r="B12" s="5" t="str">
        <f>表清单!$C$2</f>
        <v>CUST_DM.ETL_TAB_MAPPING_DEF</v>
      </c>
      <c r="C12" s="5" t="s">
        <v>168</v>
      </c>
      <c r="D12" s="5" t="s">
        <v>167</v>
      </c>
      <c r="E12" s="5">
        <v>512</v>
      </c>
      <c r="F12" s="5" t="s">
        <v>25</v>
      </c>
      <c r="G12" s="17" t="str">
        <f t="shared" si="0"/>
        <v/>
      </c>
      <c r="H12" s="17" t="str">
        <f>VLOOKUP(B12,表清单!$C$1:$D$4965,2,FALSE)</f>
        <v>表级映射定义表</v>
      </c>
      <c r="I12" s="5" t="s">
        <v>176</v>
      </c>
      <c r="J12" s="5"/>
      <c r="K12" s="5"/>
      <c r="L12" s="5"/>
      <c r="M12" s="5"/>
      <c r="N12" s="17" t="str">
        <f t="shared" si="3"/>
        <v/>
      </c>
      <c r="O12" s="17" t="str">
        <f>IF($B12&lt;&gt;$B11,IF($B11="表名","",");"&amp;CHAR(10))&amp;"CREATE TABLE "&amp;$B12&amp;"( "&amp;$C12&amp;" "&amp;IFERROR(VLOOKUP($D12,数据库对照关系!$C$1:$F$102,2,FALSE),"")&amp;IF($E12=""," ","("&amp;$E12&amp;") ")&amp;$G12,"  , "&amp;$C12&amp;" "&amp;IFERROR(VLOOKUP($D12,数据库对照关系!$C$1:$F$102,2,FALSE),"")&amp;IF($E12=""," ","("&amp;$E12&amp;") ")&amp;$G12)</f>
        <v xml:space="preserve">  , JOB_DESC VARCHAR(512) </v>
      </c>
      <c r="P12" s="17" t="str">
        <f>IF($B12&lt;&gt;$B11,IF($B11="表名","",");"&amp;CHAR(10))&amp;"CREATE TABLE "&amp;$B12&amp;"( "&amp;$C12&amp;" "&amp;IFERROR(VLOOKUP($D12,数据库对照关系!$C$1:$F$102,3,FALSE),"")&amp;IF(OR($E12="",$D12="DECIMAL")," ","("&amp;$E12&amp;") ")&amp;$G12,"  , "&amp;$C12&amp;" "&amp;IFERROR(VLOOKUP($D12,数据库对照关系!$C$1:$F$102,3,FALSE),"")&amp;IF(OR($E12="",$D12="DECIMAL")," ","("&amp;$E12&amp;") ")&amp;$G12)</f>
        <v xml:space="preserve">  , JOB_DESC VARCHAR(512) </v>
      </c>
      <c r="Q12" s="17" t="str">
        <f>IF($B12&lt;&gt;$B11,IF($B11="表名","",");"&amp;CHAR(10))&amp;"CREATE TABLE "&amp;$B12&amp;"( "&amp;$C12&amp;" "&amp;IFERROR(VLOOKUP($D12,数据库对照关系!$C$1:$F$102,4,FALSE),"")&amp;IF($E12=""," ","("&amp;$E12&amp;") ")&amp;$G12,"  , "&amp;$C12&amp;" "&amp;IFERROR(VLOOKUP($D12,数据库对照关系!$C$1:$F$102,4,FALSE),"")&amp;IF($E12=""," ","("&amp;$E12&amp;") ")&amp;$G12)</f>
        <v xml:space="preserve">  , JOB_DESC VARCHAR2(512) </v>
      </c>
      <c r="R12" s="17" t="str">
        <f t="shared" si="1"/>
        <v/>
      </c>
      <c r="S12" s="17" t="str">
        <f t="shared" si="2"/>
        <v>COMMENT ON COLUMN CUST_DM.ETL_TAB_MAPPING_DEF.JOB_DESC IS '作业描述' ;</v>
      </c>
    </row>
    <row r="13" spans="1:19" ht="15" thickBot="1" x14ac:dyDescent="0.35">
      <c r="A13" s="5">
        <v>12</v>
      </c>
      <c r="B13" s="5" t="str">
        <f>表清单!$C$2</f>
        <v>CUST_DM.ETL_TAB_MAPPING_DEF</v>
      </c>
      <c r="C13" s="5" t="s">
        <v>273</v>
      </c>
      <c r="D13" s="5" t="s">
        <v>167</v>
      </c>
      <c r="E13" s="5">
        <v>512</v>
      </c>
      <c r="F13" s="5" t="s">
        <v>25</v>
      </c>
      <c r="G13" s="17" t="str">
        <f t="shared" si="0"/>
        <v/>
      </c>
      <c r="H13" s="17" t="str">
        <f>VLOOKUP(B13,表清单!$C$1:$D$4965,2,FALSE)</f>
        <v>表级映射定义表</v>
      </c>
      <c r="I13" s="5" t="s">
        <v>274</v>
      </c>
      <c r="J13" s="5"/>
      <c r="K13" s="5"/>
      <c r="L13" s="5"/>
      <c r="M13" s="5"/>
      <c r="N13" s="17" t="str">
        <f t="shared" si="3"/>
        <v/>
      </c>
      <c r="O13" s="17" t="str">
        <f>IF($B13&lt;&gt;$B12,IF($B12="表名","",");"&amp;CHAR(10))&amp;"CREATE TABLE "&amp;$B13&amp;"( "&amp;$C13&amp;" "&amp;IFERROR(VLOOKUP($D13,数据库对照关系!$C$1:$F$102,2,FALSE),"")&amp;IF($E13=""," ","("&amp;$E13&amp;") ")&amp;$G13,"  , "&amp;$C13&amp;" "&amp;IFERROR(VLOOKUP($D13,数据库对照关系!$C$1:$F$102,2,FALSE),"")&amp;IF($E13=""," ","("&amp;$E13&amp;") ")&amp;$G13)</f>
        <v xml:space="preserve">  , MAPPING_DESC VARCHAR(512) </v>
      </c>
      <c r="P13" s="17" t="str">
        <f>IF($B13&lt;&gt;$B12,IF($B12="表名","",");"&amp;CHAR(10))&amp;"CREATE TABLE "&amp;$B13&amp;"( "&amp;$C13&amp;" "&amp;IFERROR(VLOOKUP($D13,数据库对照关系!$C$1:$F$102,3,FALSE),"")&amp;IF(OR($E13="",$D13="DECIMAL")," ","("&amp;$E13&amp;") ")&amp;$G13,"  , "&amp;$C13&amp;" "&amp;IFERROR(VLOOKUP($D13,数据库对照关系!$C$1:$F$102,3,FALSE),"")&amp;IF(OR($E13="",$D13="DECIMAL")," ","("&amp;$E13&amp;") ")&amp;$G13)</f>
        <v xml:space="preserve">  , MAPPING_DESC VARCHAR(512) </v>
      </c>
      <c r="Q13" s="17" t="str">
        <f>IF($B13&lt;&gt;$B12,IF($B12="表名","",");"&amp;CHAR(10))&amp;"CREATE TABLE "&amp;$B13&amp;"( "&amp;$C13&amp;" "&amp;IFERROR(VLOOKUP($D13,数据库对照关系!$C$1:$F$102,4,FALSE),"")&amp;IF($E13=""," ","("&amp;$E13&amp;") ")&amp;$G13,"  , "&amp;$C13&amp;" "&amp;IFERROR(VLOOKUP($D13,数据库对照关系!$C$1:$F$102,4,FALSE),"")&amp;IF($E13=""," ","("&amp;$E13&amp;") ")&amp;$G13)</f>
        <v xml:space="preserve">  , MAPPING_DESC VARCHAR2(512) </v>
      </c>
      <c r="R13" s="17" t="str">
        <f t="shared" si="1"/>
        <v/>
      </c>
      <c r="S13" s="17" t="str">
        <f t="shared" si="2"/>
        <v>COMMENT ON COLUMN CUST_DM.ETL_TAB_MAPPING_DEF.MAPPING_DESC IS '映射描述' ;</v>
      </c>
    </row>
    <row r="14" spans="1:19" ht="15" thickBot="1" x14ac:dyDescent="0.35">
      <c r="A14" s="5">
        <v>13</v>
      </c>
      <c r="B14" s="5" t="str">
        <f>表清单!$C$2</f>
        <v>CUST_DM.ETL_TAB_MAPPING_DEF</v>
      </c>
      <c r="C14" s="5" t="s">
        <v>263</v>
      </c>
      <c r="D14" s="5" t="s">
        <v>167</v>
      </c>
      <c r="E14" s="5">
        <v>512</v>
      </c>
      <c r="F14" s="5" t="s">
        <v>25</v>
      </c>
      <c r="G14" s="17" t="str">
        <f t="shared" si="0"/>
        <v/>
      </c>
      <c r="H14" s="17" t="str">
        <f>VLOOKUP(B14,表清单!$C$1:$D$4965,2,FALSE)</f>
        <v>表级映射定义表</v>
      </c>
      <c r="I14" s="5" t="s">
        <v>35</v>
      </c>
      <c r="J14" s="5"/>
      <c r="K14" s="5"/>
      <c r="L14" s="5"/>
      <c r="M14" s="5"/>
      <c r="N14" s="17" t="str">
        <f t="shared" si="3"/>
        <v/>
      </c>
      <c r="O14" s="17" t="str">
        <f>IF($B14&lt;&gt;$B13,IF($B13="表名","",");"&amp;CHAR(10))&amp;"CREATE TABLE "&amp;$B14&amp;"( "&amp;$C14&amp;" "&amp;IFERROR(VLOOKUP($D14,数据库对照关系!$C$1:$F$102,2,FALSE),"")&amp;IF($E14=""," ","("&amp;$E14&amp;") ")&amp;$G14,"  , "&amp;$C14&amp;" "&amp;IFERROR(VLOOKUP($D14,数据库对照关系!$C$1:$F$102,2,FALSE),"")&amp;IF($E14=""," ","("&amp;$E14&amp;") ")&amp;$G14)</f>
        <v xml:space="preserve">  , REMARK VARCHAR(512) </v>
      </c>
      <c r="P14" s="17" t="str">
        <f>IF($B14&lt;&gt;$B13,IF($B13="表名","",");"&amp;CHAR(10))&amp;"CREATE TABLE "&amp;$B14&amp;"( "&amp;$C14&amp;" "&amp;IFERROR(VLOOKUP($D14,数据库对照关系!$C$1:$F$102,3,FALSE),"")&amp;IF(OR($E14="",$D14="DECIMAL")," ","("&amp;$E14&amp;") ")&amp;$G14,"  , "&amp;$C14&amp;" "&amp;IFERROR(VLOOKUP($D14,数据库对照关系!$C$1:$F$102,3,FALSE),"")&amp;IF(OR($E14="",$D14="DECIMAL")," ","("&amp;$E14&amp;") ")&amp;$G14)</f>
        <v xml:space="preserve">  , REMARK VARCHAR(512) </v>
      </c>
      <c r="Q14" s="17" t="str">
        <f>IF($B14&lt;&gt;$B13,IF($B13="表名","",");"&amp;CHAR(10))&amp;"CREATE TABLE "&amp;$B14&amp;"( "&amp;$C14&amp;" "&amp;IFERROR(VLOOKUP($D14,数据库对照关系!$C$1:$F$102,4,FALSE),"")&amp;IF($E14=""," ","("&amp;$E14&amp;") ")&amp;$G14,"  , "&amp;$C14&amp;" "&amp;IFERROR(VLOOKUP($D14,数据库对照关系!$C$1:$F$102,4,FALSE),"")&amp;IF($E14=""," ","("&amp;$E14&amp;") ")&amp;$G14)</f>
        <v xml:space="preserve">  , REMARK VARCHAR2(512) </v>
      </c>
      <c r="R14" s="17" t="str">
        <f t="shared" si="1"/>
        <v/>
      </c>
      <c r="S14" s="17" t="str">
        <f t="shared" si="2"/>
        <v>COMMENT ON COLUMN CUST_DM.ETL_TAB_MAPPING_DEF.REMARK IS '备注' ;</v>
      </c>
    </row>
    <row r="15" spans="1:19" ht="15" thickBot="1" x14ac:dyDescent="0.35">
      <c r="A15" s="5">
        <v>14</v>
      </c>
      <c r="B15" s="5" t="str">
        <f>表清单!$C$2</f>
        <v>CUST_DM.ETL_TAB_MAPPING_DEF</v>
      </c>
      <c r="C15" s="5" t="s">
        <v>150</v>
      </c>
      <c r="D15" s="5" t="s">
        <v>165</v>
      </c>
      <c r="E15" s="5"/>
      <c r="F15" s="5" t="s">
        <v>25</v>
      </c>
      <c r="G15" s="17" t="str">
        <f t="shared" si="0"/>
        <v/>
      </c>
      <c r="H15" s="17" t="str">
        <f>VLOOKUP(B15,表清单!$C$1:$D$4965,2,FALSE)</f>
        <v>表级映射定义表</v>
      </c>
      <c r="I15" s="5" t="s">
        <v>171</v>
      </c>
      <c r="J15" s="5"/>
      <c r="K15" s="5"/>
      <c r="L15" s="5"/>
      <c r="M15" s="5"/>
      <c r="N15" s="17" t="str">
        <f t="shared" si="3"/>
        <v/>
      </c>
      <c r="O15" s="17" t="str">
        <f>IF($B15&lt;&gt;$B14,IF($B14="表名","",");"&amp;CHAR(10))&amp;"CREATE TABLE "&amp;$B15&amp;"( "&amp;$C15&amp;" "&amp;IFERROR(VLOOKUP($D15,数据库对照关系!$C$1:$F$102,2,FALSE),"")&amp;IF($E15=""," ","("&amp;$E15&amp;") ")&amp;$G15,"  , "&amp;$C15&amp;" "&amp;IFERROR(VLOOKUP($D15,数据库对照关系!$C$1:$F$102,2,FALSE),"")&amp;IF($E15=""," ","("&amp;$E15&amp;") ")&amp;$G15)</f>
        <v xml:space="preserve">  , ST_DATE DATE </v>
      </c>
      <c r="P15" s="17" t="str">
        <f>IF($B15&lt;&gt;$B14,IF($B14="表名","",");"&amp;CHAR(10))&amp;"CREATE TABLE "&amp;$B15&amp;"( "&amp;$C15&amp;" "&amp;IFERROR(VLOOKUP($D15,数据库对照关系!$C$1:$F$102,3,FALSE),"")&amp;IF(OR($E15="",$D15="DECIMAL")," ","("&amp;$E15&amp;") ")&amp;$G15,"  , "&amp;$C15&amp;" "&amp;IFERROR(VLOOKUP($D15,数据库对照关系!$C$1:$F$102,3,FALSE),"")&amp;IF(OR($E15="",$D15="DECIMAL")," ","("&amp;$E15&amp;") ")&amp;$G15)</f>
        <v xml:space="preserve">  , ST_DATE DATE </v>
      </c>
      <c r="Q15" s="17" t="str">
        <f>IF($B15&lt;&gt;$B14,IF($B14="表名","",");"&amp;CHAR(10))&amp;"CREATE TABLE "&amp;$B15&amp;"( "&amp;$C15&amp;" "&amp;IFERROR(VLOOKUP($D15,数据库对照关系!$C$1:$F$102,4,FALSE),"")&amp;IF($E15=""," ","("&amp;$E15&amp;") ")&amp;$G15,"  , "&amp;$C15&amp;" "&amp;IFERROR(VLOOKUP($D15,数据库对照关系!$C$1:$F$102,4,FALSE),"")&amp;IF($E15=""," ","("&amp;$E15&amp;") ")&amp;$G15)</f>
        <v xml:space="preserve">  , ST_DATE DATE </v>
      </c>
      <c r="R15" s="17" t="str">
        <f t="shared" si="1"/>
        <v/>
      </c>
      <c r="S15" s="17" t="str">
        <f t="shared" si="2"/>
        <v>COMMENT ON COLUMN CUST_DM.ETL_TAB_MAPPING_DEF.ST_DATE IS '开始日期' ;</v>
      </c>
    </row>
    <row r="16" spans="1:19" ht="15" thickBot="1" x14ac:dyDescent="0.35">
      <c r="A16" s="5">
        <v>15</v>
      </c>
      <c r="B16" s="5" t="str">
        <f>表清单!$C$2</f>
        <v>CUST_DM.ETL_TAB_MAPPING_DEF</v>
      </c>
      <c r="C16" s="5" t="s">
        <v>26</v>
      </c>
      <c r="D16" s="5" t="s">
        <v>165</v>
      </c>
      <c r="E16" s="5"/>
      <c r="F16" s="5" t="s">
        <v>25</v>
      </c>
      <c r="G16" s="17" t="str">
        <f t="shared" si="0"/>
        <v/>
      </c>
      <c r="H16" s="17" t="str">
        <f>VLOOKUP(B16,表清单!$C$1:$D$4965,2,FALSE)</f>
        <v>表级映射定义表</v>
      </c>
      <c r="I16" s="5" t="s">
        <v>172</v>
      </c>
      <c r="J16" s="5"/>
      <c r="K16" s="5"/>
      <c r="L16" s="5"/>
      <c r="M16" s="5"/>
      <c r="N16" s="17" t="str">
        <f t="shared" si="3"/>
        <v/>
      </c>
      <c r="O16" s="17" t="str">
        <f>IF($B16&lt;&gt;$B15,IF($B15="表名","",");"&amp;CHAR(10))&amp;"CREATE TABLE "&amp;$B16&amp;"( "&amp;$C16&amp;" "&amp;IFERROR(VLOOKUP($D16,数据库对照关系!$C$1:$F$102,2,FALSE),"")&amp;IF($E16=""," ","("&amp;$E16&amp;") ")&amp;$G16,"  , "&amp;$C16&amp;" "&amp;IFERROR(VLOOKUP($D16,数据库对照关系!$C$1:$F$102,2,FALSE),"")&amp;IF($E16=""," ","("&amp;$E16&amp;") ")&amp;$G16)</f>
        <v xml:space="preserve">  , MNT_DATE DATE </v>
      </c>
      <c r="P16" s="17" t="str">
        <f>IF($B16&lt;&gt;$B15,IF($B15="表名","",");"&amp;CHAR(10))&amp;"CREATE TABLE "&amp;$B16&amp;"( "&amp;$C16&amp;" "&amp;IFERROR(VLOOKUP($D16,数据库对照关系!$C$1:$F$102,3,FALSE),"")&amp;IF(OR($E16="",$D16="DECIMAL")," ","("&amp;$E16&amp;") ")&amp;$G16,"  , "&amp;$C16&amp;" "&amp;IFERROR(VLOOKUP($D16,数据库对照关系!$C$1:$F$102,3,FALSE),"")&amp;IF(OR($E16="",$D16="DECIMAL")," ","("&amp;$E16&amp;") ")&amp;$G16)</f>
        <v xml:space="preserve">  , MNT_DATE DATE </v>
      </c>
      <c r="Q16" s="17" t="str">
        <f>IF($B16&lt;&gt;$B15,IF($B15="表名","",");"&amp;CHAR(10))&amp;"CREATE TABLE "&amp;$B16&amp;"( "&amp;$C16&amp;" "&amp;IFERROR(VLOOKUP($D16,数据库对照关系!$C$1:$F$102,4,FALSE),"")&amp;IF($E16=""," ","("&amp;$E16&amp;") ")&amp;$G16,"  , "&amp;$C16&amp;" "&amp;IFERROR(VLOOKUP($D16,数据库对照关系!$C$1:$F$102,4,FALSE),"")&amp;IF($E16=""," ","("&amp;$E16&amp;") ")&amp;$G16)</f>
        <v xml:space="preserve">  , MNT_DATE DATE </v>
      </c>
      <c r="R16" s="17" t="str">
        <f t="shared" si="1"/>
        <v/>
      </c>
      <c r="S16" s="17" t="str">
        <f t="shared" si="2"/>
        <v>COMMENT ON COLUMN CUST_DM.ETL_TAB_MAPPING_DEF.MNT_DATE IS '维护日期' ;</v>
      </c>
    </row>
    <row r="17" spans="1:19" ht="15" thickBot="1" x14ac:dyDescent="0.35">
      <c r="A17" s="5">
        <v>16</v>
      </c>
      <c r="B17" s="5" t="str">
        <f>表清单!$C$2</f>
        <v>CUST_DM.ETL_TAB_MAPPING_DEF</v>
      </c>
      <c r="C17" s="5" t="s">
        <v>27</v>
      </c>
      <c r="D17" s="5" t="s">
        <v>165</v>
      </c>
      <c r="E17" s="5"/>
      <c r="F17" s="5" t="s">
        <v>25</v>
      </c>
      <c r="G17" s="17" t="str">
        <f t="shared" si="0"/>
        <v/>
      </c>
      <c r="H17" s="17" t="str">
        <f>VLOOKUP(B17,表清单!$C$1:$D$4965,2,FALSE)</f>
        <v>表级映射定义表</v>
      </c>
      <c r="I17" s="5" t="s">
        <v>173</v>
      </c>
      <c r="J17" s="5"/>
      <c r="K17" s="5"/>
      <c r="L17" s="5"/>
      <c r="M17" s="5"/>
      <c r="N17" s="17" t="str">
        <f t="shared" si="3"/>
        <v/>
      </c>
      <c r="O17" s="17" t="str">
        <f>IF($B17&lt;&gt;$B16,IF($B16="表名","",");"&amp;CHAR(10))&amp;"CREATE TABLE "&amp;$B17&amp;"( "&amp;$C17&amp;" "&amp;IFERROR(VLOOKUP($D17,数据库对照关系!$C$1:$F$102,2,FALSE),"")&amp;IF($E17=""," ","("&amp;$E17&amp;") ")&amp;$G17,"  , "&amp;$C17&amp;" "&amp;IFERROR(VLOOKUP($D17,数据库对照关系!$C$1:$F$102,2,FALSE),"")&amp;IF($E17=""," ","("&amp;$E17&amp;") ")&amp;$G17)</f>
        <v xml:space="preserve">  , END_DATE DATE </v>
      </c>
      <c r="P17" s="17" t="str">
        <f>IF($B17&lt;&gt;$B16,IF($B16="表名","",");"&amp;CHAR(10))&amp;"CREATE TABLE "&amp;$B17&amp;"( "&amp;$C17&amp;" "&amp;IFERROR(VLOOKUP($D17,数据库对照关系!$C$1:$F$102,3,FALSE),"")&amp;IF(OR($E17="",$D17="DECIMAL")," ","("&amp;$E17&amp;") ")&amp;$G17,"  , "&amp;$C17&amp;" "&amp;IFERROR(VLOOKUP($D17,数据库对照关系!$C$1:$F$102,3,FALSE),"")&amp;IF(OR($E17="",$D17="DECIMAL")," ","("&amp;$E17&amp;") ")&amp;$G17)</f>
        <v xml:space="preserve">  , END_DATE DATE </v>
      </c>
      <c r="Q17" s="17" t="str">
        <f>IF($B17&lt;&gt;$B16,IF($B16="表名","",");"&amp;CHAR(10))&amp;"CREATE TABLE "&amp;$B17&amp;"( "&amp;$C17&amp;" "&amp;IFERROR(VLOOKUP($D17,数据库对照关系!$C$1:$F$102,4,FALSE),"")&amp;IF($E17=""," ","("&amp;$E17&amp;") ")&amp;$G17,"  , "&amp;$C17&amp;" "&amp;IFERROR(VLOOKUP($D17,数据库对照关系!$C$1:$F$102,4,FALSE),"")&amp;IF($E17=""," ","("&amp;$E17&amp;") ")&amp;$G17)</f>
        <v xml:space="preserve">  , END_DATE DATE </v>
      </c>
      <c r="R17" s="17" t="str">
        <f t="shared" si="1"/>
        <v/>
      </c>
      <c r="S17" s="17" t="str">
        <f t="shared" si="2"/>
        <v>COMMENT ON COLUMN CUST_DM.ETL_TAB_MAPPING_DEF.END_DATE IS '结束日期' ;</v>
      </c>
    </row>
    <row r="18" spans="1:19" ht="15" thickBot="1" x14ac:dyDescent="0.35">
      <c r="A18" s="5">
        <v>17</v>
      </c>
      <c r="B18" s="5" t="str">
        <f>表清单!$C$3</f>
        <v>CUST_DM.ETL_TAB_COL_MAPPING_DEF</v>
      </c>
      <c r="C18" s="5" t="s">
        <v>164</v>
      </c>
      <c r="D18" s="5" t="s">
        <v>137</v>
      </c>
      <c r="E18" s="5"/>
      <c r="F18" s="5" t="s">
        <v>158</v>
      </c>
      <c r="G18" s="17" t="str">
        <f t="shared" si="0"/>
        <v>NOT NULL</v>
      </c>
      <c r="H18" s="17" t="str">
        <f>VLOOKUP(B18,表清单!$C$1:$D$4965,2,FALSE)</f>
        <v>字段级映射定义表</v>
      </c>
      <c r="I18" s="5" t="s">
        <v>170</v>
      </c>
      <c r="J18" s="5"/>
      <c r="K18" s="5"/>
      <c r="L18" s="5"/>
      <c r="M18" s="5"/>
      <c r="N18" s="17" t="str">
        <f t="shared" si="3"/>
        <v>DROP TABLE CUST_DM.ETL_TAB_COL_MAPPING_DEF;</v>
      </c>
      <c r="O18" s="17" t="str">
        <f>IF($B18&lt;&gt;$B17,IF($B17="表名","",");"&amp;CHAR(10))&amp;"CREATE TABLE "&amp;$B18&amp;"( "&amp;$C18&amp;" "&amp;IFERROR(VLOOKUP($D18,数据库对照关系!$C$1:$F$102,2,FALSE),"")&amp;IF($E18=""," ","("&amp;$E18&amp;") ")&amp;$G18,"  , "&amp;$C18&amp;" "&amp;IFERROR(VLOOKUP($D18,数据库对照关系!$C$1:$F$102,2,FALSE),"")&amp;IF($E18=""," ","("&amp;$E18&amp;") ")&amp;$G18)</f>
        <v>);
CREATE TABLE CUST_DM.ETL_TAB_COL_MAPPING_DEF( MAPPING_ID INTEGER NOT NULL</v>
      </c>
      <c r="P18" s="17" t="str">
        <f>IF($B18&lt;&gt;$B17,IF($B17="表名","",");"&amp;CHAR(10))&amp;"CREATE TABLE "&amp;$B18&amp;"( "&amp;$C18&amp;" "&amp;IFERROR(VLOOKUP($D18,数据库对照关系!$C$1:$F$102,3,FALSE),"")&amp;IF(OR($E18="",$D18="DECIMAL")," ","("&amp;$E18&amp;") ")&amp;$G18,"  , "&amp;$C18&amp;" "&amp;IFERROR(VLOOKUP($D18,数据库对照关系!$C$1:$F$102,3,FALSE),"")&amp;IF(OR($E18="",$D18="DECIMAL")," ","("&amp;$E18&amp;") ")&amp;$G18)</f>
        <v>);
CREATE TABLE CUST_DM.ETL_TAB_COL_MAPPING_DEF( MAPPING_ID INTEGER NOT NULL</v>
      </c>
      <c r="Q18" s="17" t="str">
        <f>IF($B18&lt;&gt;$B17,IF($B17="表名","",");"&amp;CHAR(10))&amp;"CREATE TABLE "&amp;$B18&amp;"( "&amp;$C18&amp;" "&amp;IFERROR(VLOOKUP($D18,数据库对照关系!$C$1:$F$102,4,FALSE),"")&amp;IF($E18=""," ","("&amp;$E18&amp;") ")&amp;$G18,"  , "&amp;$C18&amp;" "&amp;IFERROR(VLOOKUP($D18,数据库对照关系!$C$1:$F$102,4,FALSE),"")&amp;IF($E18=""," ","("&amp;$E18&amp;") ")&amp;$G18)</f>
        <v>);
CREATE TABLE CUST_DM.ETL_TAB_COL_MAPPING_DEF( MAPPING_ID INTEGER NOT NULL</v>
      </c>
      <c r="R18" s="17" t="str">
        <f t="shared" si="1"/>
        <v>);
ALTER TABLE CUST_DM.ETL_TAB_COL_MAPPING_DEF ADD PRIMARY KEY (MAPPING_ID</v>
      </c>
      <c r="S18" s="17" t="str">
        <f t="shared" si="2"/>
        <v>COMMENT ON TABLE CUST_DM.ETL_TAB_COL_MAPPING_DEF IS '字段级映射定义表' ;
COMMENT ON COLUMN CUST_DM.ETL_TAB_COL_MAPPING_DEF.MAPPING_ID IS '映射识别号' ;</v>
      </c>
    </row>
    <row r="19" spans="1:19" ht="16.5" thickBot="1" x14ac:dyDescent="0.35">
      <c r="A19" s="5">
        <v>18</v>
      </c>
      <c r="B19" s="5" t="str">
        <f>表清单!$C$3</f>
        <v>CUST_DM.ETL_TAB_COL_MAPPING_DEF</v>
      </c>
      <c r="C19" s="5" t="s">
        <v>379</v>
      </c>
      <c r="D19" s="5" t="s">
        <v>137</v>
      </c>
      <c r="E19" s="5"/>
      <c r="F19" s="5" t="s">
        <v>158</v>
      </c>
      <c r="G19" s="17" t="str">
        <f t="shared" si="0"/>
        <v>NOT NULL</v>
      </c>
      <c r="H19" s="17" t="str">
        <f>VLOOKUP(B19,表清单!$C$1:$D$4965,2,FALSE)</f>
        <v>字段级映射定义表</v>
      </c>
      <c r="I19" s="5" t="s">
        <v>174</v>
      </c>
      <c r="J19" s="5"/>
      <c r="K19" s="15" t="s">
        <v>272</v>
      </c>
      <c r="L19" s="5"/>
      <c r="M19" s="5"/>
      <c r="N19" s="17" t="str">
        <f t="shared" si="3"/>
        <v/>
      </c>
      <c r="O19" s="17" t="str">
        <f>IF($B19&lt;&gt;$B18,IF($B18="表名","",");"&amp;CHAR(10))&amp;"CREATE TABLE "&amp;$B19&amp;"( "&amp;$C19&amp;" "&amp;IFERROR(VLOOKUP($D19,数据库对照关系!$C$1:$F$102,2,FALSE),"")&amp;IF($E19=""," ","("&amp;$E19&amp;") ")&amp;$G19,"  , "&amp;$C19&amp;" "&amp;IFERROR(VLOOKUP($D19,数据库对照关系!$C$1:$F$102,2,FALSE),"")&amp;IF($E19=""," ","("&amp;$E19&amp;") ")&amp;$G19)</f>
        <v xml:space="preserve">  , COL_ID INTEGER NOT NULL</v>
      </c>
      <c r="P19" s="17" t="str">
        <f>IF($B19&lt;&gt;$B18,IF($B18="表名","",");"&amp;CHAR(10))&amp;"CREATE TABLE "&amp;$B19&amp;"( "&amp;$C19&amp;" "&amp;IFERROR(VLOOKUP($D19,数据库对照关系!$C$1:$F$102,3,FALSE),"")&amp;IF(OR($E19="",$D19="DECIMAL")," ","("&amp;$E19&amp;") ")&amp;$G19,"  , "&amp;$C19&amp;" "&amp;IFERROR(VLOOKUP($D19,数据库对照关系!$C$1:$F$102,3,FALSE),"")&amp;IF(OR($E19="",$D19="DECIMAL")," ","("&amp;$E19&amp;") ")&amp;$G19)</f>
        <v xml:space="preserve">  , COL_ID INTEGER NOT NULL</v>
      </c>
      <c r="Q19" s="17" t="str">
        <f>IF($B19&lt;&gt;$B18,IF($B18="表名","",");"&amp;CHAR(10))&amp;"CREATE TABLE "&amp;$B19&amp;"( "&amp;$C19&amp;" "&amp;IFERROR(VLOOKUP($D19,数据库对照关系!$C$1:$F$102,4,FALSE),"")&amp;IF($E19=""," ","("&amp;$E19&amp;") ")&amp;$G19,"  , "&amp;$C19&amp;" "&amp;IFERROR(VLOOKUP($D19,数据库对照关系!$C$1:$F$102,4,FALSE),"")&amp;IF($E19=""," ","("&amp;$E19&amp;") ")&amp;$G19)</f>
        <v xml:space="preserve">  , COL_ID INTEGER NOT NULL</v>
      </c>
      <c r="R19" s="17" t="str">
        <f t="shared" si="1"/>
        <v xml:space="preserve">  , COL_ID</v>
      </c>
      <c r="S19" s="17" t="str">
        <f t="shared" si="2"/>
        <v>COMMENT ON COLUMN CUST_DM.ETL_TAB_COL_MAPPING_DEF.COL_ID IS '源系统代码' ;</v>
      </c>
    </row>
    <row r="20" spans="1:19" ht="16.5" thickBot="1" x14ac:dyDescent="0.35">
      <c r="A20" s="5">
        <v>19</v>
      </c>
      <c r="B20" s="5" t="str">
        <f>表清单!$C$3</f>
        <v>CUST_DM.ETL_TAB_COL_MAPPING_DEF</v>
      </c>
      <c r="C20" s="5" t="s">
        <v>354</v>
      </c>
      <c r="D20" s="5" t="s">
        <v>167</v>
      </c>
      <c r="E20" s="5">
        <v>20</v>
      </c>
      <c r="F20" s="5" t="s">
        <v>25</v>
      </c>
      <c r="G20" s="17" t="str">
        <f t="shared" ref="G20:G30" si="4">IF(F20="Y","NOT NULL","")</f>
        <v/>
      </c>
      <c r="H20" s="17" t="str">
        <f>VLOOKUP(B20,表清单!$C$1:$D$4965,2,FALSE)</f>
        <v>字段级映射定义表</v>
      </c>
      <c r="I20" s="5" t="s">
        <v>174</v>
      </c>
      <c r="J20" s="5"/>
      <c r="K20" s="15" t="s">
        <v>272</v>
      </c>
      <c r="L20" s="5"/>
      <c r="M20" s="5"/>
      <c r="N20" s="17" t="str">
        <f t="shared" si="3"/>
        <v/>
      </c>
      <c r="O20" s="17" t="str">
        <f>IF($B20&lt;&gt;$B19,IF($B19="表名","",");"&amp;CHAR(10))&amp;"CREATE TABLE "&amp;$B20&amp;"( "&amp;$C20&amp;" "&amp;IFERROR(VLOOKUP($D20,数据库对照关系!$C$1:$F$102,2,FALSE),"")&amp;IF($E20=""," ","("&amp;$E20&amp;") ")&amp;$G20,"  , "&amp;$C20&amp;" "&amp;IFERROR(VLOOKUP($D20,数据库对照关系!$C$1:$F$102,2,FALSE),"")&amp;IF($E20=""," ","("&amp;$E20&amp;") ")&amp;$G20)</f>
        <v xml:space="preserve">  , SYS_CODE VARCHAR(20) </v>
      </c>
      <c r="P20" s="17" t="str">
        <f>IF($B20&lt;&gt;$B19,IF($B19="表名","",");"&amp;CHAR(10))&amp;"CREATE TABLE "&amp;$B20&amp;"( "&amp;$C20&amp;" "&amp;IFERROR(VLOOKUP($D20,数据库对照关系!$C$1:$F$102,3,FALSE),"")&amp;IF(OR($E20="",$D20="DECIMAL")," ","("&amp;$E20&amp;") ")&amp;$G20,"  , "&amp;$C20&amp;" "&amp;IFERROR(VLOOKUP($D20,数据库对照关系!$C$1:$F$102,3,FALSE),"")&amp;IF(OR($E20="",$D20="DECIMAL")," ","("&amp;$E20&amp;") ")&amp;$G20)</f>
        <v xml:space="preserve">  , SYS_CODE VARCHAR(20) </v>
      </c>
      <c r="Q20" s="17" t="str">
        <f>IF($B20&lt;&gt;$B19,IF($B19="表名","",");"&amp;CHAR(10))&amp;"CREATE TABLE "&amp;$B20&amp;"( "&amp;$C20&amp;" "&amp;IFERROR(VLOOKUP($D20,数据库对照关系!$C$1:$F$102,4,FALSE),"")&amp;IF($E20=""," ","("&amp;$E20&amp;") ")&amp;$G20,"  , "&amp;$C20&amp;" "&amp;IFERROR(VLOOKUP($D20,数据库对照关系!$C$1:$F$102,4,FALSE),"")&amp;IF($E20=""," ","("&amp;$E20&amp;") ")&amp;$G20)</f>
        <v xml:space="preserve">  , SYS_CODE VARCHAR2(20) </v>
      </c>
      <c r="R20" s="17" t="str">
        <f t="shared" si="1"/>
        <v/>
      </c>
      <c r="S20" s="17" t="str">
        <f t="shared" si="2"/>
        <v>COMMENT ON COLUMN CUST_DM.ETL_TAB_COL_MAPPING_DEF.SYS_CODE IS '源系统代码' ;</v>
      </c>
    </row>
    <row r="21" spans="1:19" ht="15" thickBot="1" x14ac:dyDescent="0.35">
      <c r="A21" s="5">
        <v>20</v>
      </c>
      <c r="B21" s="5" t="str">
        <f>表清单!$C$3</f>
        <v>CUST_DM.ETL_TAB_COL_MAPPING_DEF</v>
      </c>
      <c r="C21" s="5" t="s">
        <v>380</v>
      </c>
      <c r="D21" s="5" t="s">
        <v>136</v>
      </c>
      <c r="E21" s="5">
        <v>10</v>
      </c>
      <c r="F21" s="5" t="s">
        <v>25</v>
      </c>
      <c r="G21" s="17" t="str">
        <f t="shared" si="4"/>
        <v/>
      </c>
      <c r="H21" s="17" t="str">
        <f>VLOOKUP(B21,表清单!$C$1:$D$4965,2,FALSE)</f>
        <v>字段级映射定义表</v>
      </c>
      <c r="I21" s="5" t="s">
        <v>169</v>
      </c>
      <c r="J21" s="5"/>
      <c r="K21" s="5"/>
      <c r="L21" s="5"/>
      <c r="M21" s="5"/>
      <c r="N21" s="17" t="str">
        <f t="shared" si="3"/>
        <v/>
      </c>
      <c r="O21" s="17" t="str">
        <f>IF($B21&lt;&gt;$B20,IF($B20="表名","",");"&amp;CHAR(10))&amp;"CREATE TABLE "&amp;$B21&amp;"( "&amp;$C21&amp;" "&amp;IFERROR(VLOOKUP($D21,数据库对照关系!$C$1:$F$102,2,FALSE),"")&amp;IF($E21=""," ","("&amp;$E21&amp;") ")&amp;$G21,"  , "&amp;$C21&amp;" "&amp;IFERROR(VLOOKUP($D21,数据库对照关系!$C$1:$F$102,2,FALSE),"")&amp;IF($E21=""," ","("&amp;$E21&amp;") ")&amp;$G21)</f>
        <v xml:space="preserve">  , BATCH_ID DECIMAL(10) </v>
      </c>
      <c r="P21" s="17" t="str">
        <f>IF($B21&lt;&gt;$B20,IF($B20="表名","",");"&amp;CHAR(10))&amp;"CREATE TABLE "&amp;$B21&amp;"( "&amp;$C21&amp;" "&amp;IFERROR(VLOOKUP($D21,数据库对照关系!$C$1:$F$102,3,FALSE),"")&amp;IF(OR($E21="",$D21="DECIMAL")," ","("&amp;$E21&amp;") ")&amp;$G21,"  , "&amp;$C21&amp;" "&amp;IFERROR(VLOOKUP($D21,数据库对照关系!$C$1:$F$102,3,FALSE),"")&amp;IF(OR($E21="",$D21="DECIMAL")," ","("&amp;$E21&amp;") ")&amp;$G21)</f>
        <v xml:space="preserve">  , BATCH_ID DECFLOAT </v>
      </c>
      <c r="Q21" s="17" t="str">
        <f>IF($B21&lt;&gt;$B20,IF($B20="表名","",");"&amp;CHAR(10))&amp;"CREATE TABLE "&amp;$B21&amp;"( "&amp;$C21&amp;" "&amp;IFERROR(VLOOKUP($D21,数据库对照关系!$C$1:$F$102,4,FALSE),"")&amp;IF($E21=""," ","("&amp;$E21&amp;") ")&amp;$G21,"  , "&amp;$C21&amp;" "&amp;IFERROR(VLOOKUP($D21,数据库对照关系!$C$1:$F$102,4,FALSE),"")&amp;IF($E21=""," ","("&amp;$E21&amp;") ")&amp;$G21)</f>
        <v xml:space="preserve">  , BATCH_ID NUMBER(10) </v>
      </c>
      <c r="R21" s="17" t="str">
        <f t="shared" si="1"/>
        <v/>
      </c>
      <c r="S21" s="17" t="str">
        <f t="shared" si="2"/>
        <v>COMMENT ON COLUMN CUST_DM.ETL_TAB_COL_MAPPING_DEF.BATCH_ID IS '批次号' ;</v>
      </c>
    </row>
    <row r="22" spans="1:19" ht="15" thickBot="1" x14ac:dyDescent="0.35">
      <c r="A22" s="5">
        <v>21</v>
      </c>
      <c r="B22" s="5" t="str">
        <f>表清单!$C$3</f>
        <v>CUST_DM.ETL_TAB_COL_MAPPING_DEF</v>
      </c>
      <c r="C22" s="5" t="s">
        <v>23</v>
      </c>
      <c r="D22" s="5" t="s">
        <v>167</v>
      </c>
      <c r="E22" s="5">
        <v>1000</v>
      </c>
      <c r="F22" s="5" t="s">
        <v>25</v>
      </c>
      <c r="G22" s="17" t="str">
        <f t="shared" si="4"/>
        <v/>
      </c>
      <c r="H22" s="17" t="str">
        <f>VLOOKUP(B22,表清单!$C$1:$D$4965,2,FALSE)</f>
        <v>字段级映射定义表</v>
      </c>
      <c r="I22" s="5" t="s">
        <v>198</v>
      </c>
      <c r="J22" s="5"/>
      <c r="K22" s="5"/>
      <c r="L22" s="5"/>
      <c r="M22" s="5"/>
      <c r="N22" s="17" t="str">
        <f t="shared" si="3"/>
        <v/>
      </c>
      <c r="O22" s="17" t="str">
        <f>IF($B22&lt;&gt;$B21,IF($B21="表名","",");"&amp;CHAR(10))&amp;"CREATE TABLE "&amp;$B22&amp;"( "&amp;$C22&amp;" "&amp;IFERROR(VLOOKUP($D22,数据库对照关系!$C$1:$F$102,2,FALSE),"")&amp;IF($E22=""," ","("&amp;$E22&amp;") ")&amp;$G22,"  , "&amp;$C22&amp;" "&amp;IFERROR(VLOOKUP($D22,数据库对照关系!$C$1:$F$102,2,FALSE),"")&amp;IF($E22=""," ","("&amp;$E22&amp;") ")&amp;$G22)</f>
        <v xml:space="preserve">  , SRC_TAB_NAME VARCHAR(1000) </v>
      </c>
      <c r="P22" s="17" t="str">
        <f>IF($B22&lt;&gt;$B21,IF($B21="表名","",");"&amp;CHAR(10))&amp;"CREATE TABLE "&amp;$B22&amp;"( "&amp;$C22&amp;" "&amp;IFERROR(VLOOKUP($D22,数据库对照关系!$C$1:$F$102,3,FALSE),"")&amp;IF(OR($E22="",$D22="DECIMAL")," ","("&amp;$E22&amp;") ")&amp;$G22,"  , "&amp;$C22&amp;" "&amp;IFERROR(VLOOKUP($D22,数据库对照关系!$C$1:$F$102,3,FALSE),"")&amp;IF(OR($E22="",$D22="DECIMAL")," ","("&amp;$E22&amp;") ")&amp;$G22)</f>
        <v xml:space="preserve">  , SRC_TAB_NAME VARCHAR(1000) </v>
      </c>
      <c r="Q22" s="17" t="str">
        <f>IF($B22&lt;&gt;$B21,IF($B21="表名","",");"&amp;CHAR(10))&amp;"CREATE TABLE "&amp;$B22&amp;"( "&amp;$C22&amp;" "&amp;IFERROR(VLOOKUP($D22,数据库对照关系!$C$1:$F$102,4,FALSE),"")&amp;IF($E22=""," ","("&amp;$E22&amp;") ")&amp;$G22,"  , "&amp;$C22&amp;" "&amp;IFERROR(VLOOKUP($D22,数据库对照关系!$C$1:$F$102,4,FALSE),"")&amp;IF($E22=""," ","("&amp;$E22&amp;") ")&amp;$G22)</f>
        <v xml:space="preserve">  , SRC_TAB_NAME VARCHAR2(1000) </v>
      </c>
      <c r="R22" s="17" t="str">
        <f t="shared" si="1"/>
        <v/>
      </c>
      <c r="S22" s="17" t="str">
        <f t="shared" si="2"/>
        <v>COMMENT ON COLUMN CUST_DM.ETL_TAB_COL_MAPPING_DEF.SRC_TAB_NAME IS '源表或视图名称' ;</v>
      </c>
    </row>
    <row r="23" spans="1:19" ht="15" thickBot="1" x14ac:dyDescent="0.35">
      <c r="A23" s="5">
        <v>22</v>
      </c>
      <c r="B23" s="5" t="str">
        <f>表清单!$C$3</f>
        <v>CUST_DM.ETL_TAB_COL_MAPPING_DEF</v>
      </c>
      <c r="C23" s="5" t="s">
        <v>199</v>
      </c>
      <c r="D23" s="5" t="s">
        <v>167</v>
      </c>
      <c r="E23" s="5">
        <v>50</v>
      </c>
      <c r="F23" s="5" t="s">
        <v>25</v>
      </c>
      <c r="G23" s="17" t="str">
        <f t="shared" si="4"/>
        <v/>
      </c>
      <c r="H23" s="17" t="str">
        <f>VLOOKUP(B23,表清单!$C$1:$D$4965,2,FALSE)</f>
        <v>字段级映射定义表</v>
      </c>
      <c r="I23" s="5" t="s">
        <v>200</v>
      </c>
      <c r="J23" s="5"/>
      <c r="K23" s="5"/>
      <c r="L23" s="5"/>
      <c r="M23" s="5"/>
      <c r="N23" s="17" t="str">
        <f t="shared" si="3"/>
        <v/>
      </c>
      <c r="O23" s="17" t="str">
        <f>IF($B23&lt;&gt;$B22,IF($B22="表名","",");"&amp;CHAR(10))&amp;"CREATE TABLE "&amp;$B23&amp;"( "&amp;$C23&amp;" "&amp;IFERROR(VLOOKUP($D23,数据库对照关系!$C$1:$F$102,2,FALSE),"")&amp;IF($E23=""," ","("&amp;$E23&amp;") ")&amp;$G23,"  , "&amp;$C23&amp;" "&amp;IFERROR(VLOOKUP($D23,数据库对照关系!$C$1:$F$102,2,FALSE),"")&amp;IF($E23=""," ","("&amp;$E23&amp;") ")&amp;$G23)</f>
        <v xml:space="preserve">  , SRC_COL_NAME VARCHAR(50) </v>
      </c>
      <c r="P23" s="17" t="str">
        <f>IF($B23&lt;&gt;$B22,IF($B22="表名","",");"&amp;CHAR(10))&amp;"CREATE TABLE "&amp;$B23&amp;"( "&amp;$C23&amp;" "&amp;IFERROR(VLOOKUP($D23,数据库对照关系!$C$1:$F$102,3,FALSE),"")&amp;IF(OR($E23="",$D23="DECIMAL")," ","("&amp;$E23&amp;") ")&amp;$G23,"  , "&amp;$C23&amp;" "&amp;IFERROR(VLOOKUP($D23,数据库对照关系!$C$1:$F$102,3,FALSE),"")&amp;IF(OR($E23="",$D23="DECIMAL")," ","("&amp;$E23&amp;") ")&amp;$G23)</f>
        <v xml:space="preserve">  , SRC_COL_NAME VARCHAR(50) </v>
      </c>
      <c r="Q23" s="17" t="str">
        <f>IF($B23&lt;&gt;$B22,IF($B22="表名","",");"&amp;CHAR(10))&amp;"CREATE TABLE "&amp;$B23&amp;"( "&amp;$C23&amp;" "&amp;IFERROR(VLOOKUP($D23,数据库对照关系!$C$1:$F$102,4,FALSE),"")&amp;IF($E23=""," ","("&amp;$E23&amp;") ")&amp;$G23,"  , "&amp;$C23&amp;" "&amp;IFERROR(VLOOKUP($D23,数据库对照关系!$C$1:$F$102,4,FALSE),"")&amp;IF($E23=""," ","("&amp;$E23&amp;") ")&amp;$G23)</f>
        <v xml:space="preserve">  , SRC_COL_NAME VARCHAR2(50) </v>
      </c>
      <c r="R23" s="17" t="str">
        <f t="shared" si="1"/>
        <v/>
      </c>
      <c r="S23" s="17" t="str">
        <f t="shared" si="2"/>
        <v>COMMENT ON COLUMN CUST_DM.ETL_TAB_COL_MAPPING_DEF.SRC_COL_NAME IS '源字段名称' ;</v>
      </c>
    </row>
    <row r="24" spans="1:19" ht="15" thickBot="1" x14ac:dyDescent="0.35">
      <c r="A24" s="5">
        <v>23</v>
      </c>
      <c r="B24" s="5" t="str">
        <f>表清单!$C$3</f>
        <v>CUST_DM.ETL_TAB_COL_MAPPING_DEF</v>
      </c>
      <c r="C24" s="5" t="s">
        <v>275</v>
      </c>
      <c r="D24" s="5" t="s">
        <v>167</v>
      </c>
      <c r="E24" s="5">
        <v>50</v>
      </c>
      <c r="F24" s="5" t="s">
        <v>25</v>
      </c>
      <c r="G24" s="17" t="str">
        <f t="shared" si="4"/>
        <v/>
      </c>
      <c r="H24" s="17" t="str">
        <f>VLOOKUP(B24,表清单!$C$1:$D$4965,2,FALSE)</f>
        <v>字段级映射定义表</v>
      </c>
      <c r="I24" s="5" t="s">
        <v>277</v>
      </c>
      <c r="J24" s="5"/>
      <c r="K24" s="5"/>
      <c r="L24" s="5"/>
      <c r="M24" s="5"/>
      <c r="N24" s="17" t="str">
        <f t="shared" si="3"/>
        <v/>
      </c>
      <c r="O24" s="17" t="str">
        <f>IF($B24&lt;&gt;$B23,IF($B23="表名","",");"&amp;CHAR(10))&amp;"CREATE TABLE "&amp;$B24&amp;"( "&amp;$C24&amp;" "&amp;IFERROR(VLOOKUP($D24,数据库对照关系!$C$1:$F$102,2,FALSE),"")&amp;IF($E24=""," ","("&amp;$E24&amp;") ")&amp;$G24,"  , "&amp;$C24&amp;" "&amp;IFERROR(VLOOKUP($D24,数据库对照关系!$C$1:$F$102,2,FALSE),"")&amp;IF($E24=""," ","("&amp;$E24&amp;") ")&amp;$G24)</f>
        <v xml:space="preserve">  , SRC_COL_TYPE VARCHAR(50) </v>
      </c>
      <c r="P24" s="17" t="str">
        <f>IF($B24&lt;&gt;$B23,IF($B23="表名","",");"&amp;CHAR(10))&amp;"CREATE TABLE "&amp;$B24&amp;"( "&amp;$C24&amp;" "&amp;IFERROR(VLOOKUP($D24,数据库对照关系!$C$1:$F$102,3,FALSE),"")&amp;IF(OR($E24="",$D24="DECIMAL")," ","("&amp;$E24&amp;") ")&amp;$G24,"  , "&amp;$C24&amp;" "&amp;IFERROR(VLOOKUP($D24,数据库对照关系!$C$1:$F$102,3,FALSE),"")&amp;IF(OR($E24="",$D24="DECIMAL")," ","("&amp;$E24&amp;") ")&amp;$G24)</f>
        <v xml:space="preserve">  , SRC_COL_TYPE VARCHAR(50) </v>
      </c>
      <c r="Q24" s="17" t="str">
        <f>IF($B24&lt;&gt;$B23,IF($B23="表名","",");"&amp;CHAR(10))&amp;"CREATE TABLE "&amp;$B24&amp;"( "&amp;$C24&amp;" "&amp;IFERROR(VLOOKUP($D24,数据库对照关系!$C$1:$F$102,4,FALSE),"")&amp;IF($E24=""," ","("&amp;$E24&amp;") ")&amp;$G24,"  , "&amp;$C24&amp;" "&amp;IFERROR(VLOOKUP($D24,数据库对照关系!$C$1:$F$102,4,FALSE),"")&amp;IF($E24=""," ","("&amp;$E24&amp;") ")&amp;$G24)</f>
        <v xml:space="preserve">  , SRC_COL_TYPE VARCHAR2(50) </v>
      </c>
      <c r="R24" s="17" t="str">
        <f t="shared" si="1"/>
        <v/>
      </c>
      <c r="S24" s="17" t="str">
        <f t="shared" si="2"/>
        <v>COMMENT ON COLUMN CUST_DM.ETL_TAB_COL_MAPPING_DEF.SRC_COL_TYPE IS '源字段类型' ;</v>
      </c>
    </row>
    <row r="25" spans="1:19" ht="15" thickBot="1" x14ac:dyDescent="0.35">
      <c r="A25" s="5">
        <v>24</v>
      </c>
      <c r="B25" s="5" t="str">
        <f>表清单!$C$3</f>
        <v>CUST_DM.ETL_TAB_COL_MAPPING_DEF</v>
      </c>
      <c r="C25" s="5" t="s">
        <v>276</v>
      </c>
      <c r="D25" s="5" t="s">
        <v>167</v>
      </c>
      <c r="E25" s="5">
        <v>50</v>
      </c>
      <c r="F25" s="5" t="s">
        <v>25</v>
      </c>
      <c r="G25" s="17" t="str">
        <f>IF(F25="Y","NOT NULL","")</f>
        <v/>
      </c>
      <c r="H25" s="17" t="str">
        <f>VLOOKUP(B25,表清单!$C$1:$D$4965,2,FALSE)</f>
        <v>字段级映射定义表</v>
      </c>
      <c r="I25" s="5" t="s">
        <v>278</v>
      </c>
      <c r="J25" s="5"/>
      <c r="K25" s="5"/>
      <c r="L25" s="5"/>
      <c r="M25" s="5"/>
      <c r="N25" s="17" t="str">
        <f t="shared" si="3"/>
        <v/>
      </c>
      <c r="O25" s="17" t="str">
        <f>IF($B25&lt;&gt;$B24,IF($B24="表名","",");"&amp;CHAR(10))&amp;"CREATE TABLE "&amp;$B25&amp;"( "&amp;$C25&amp;" "&amp;IFERROR(VLOOKUP($D25,数据库对照关系!$C$1:$F$102,2,FALSE),"")&amp;IF($E25=""," ","("&amp;$E25&amp;") ")&amp;$G25,"  , "&amp;$C25&amp;" "&amp;IFERROR(VLOOKUP($D25,数据库对照关系!$C$1:$F$102,2,FALSE),"")&amp;IF($E25=""," ","("&amp;$E25&amp;") ")&amp;$G25)</f>
        <v xml:space="preserve">  , SRC_COL_LEN VARCHAR(50) </v>
      </c>
      <c r="P25" s="17" t="str">
        <f>IF($B25&lt;&gt;$B24,IF($B24="表名","",");"&amp;CHAR(10))&amp;"CREATE TABLE "&amp;$B25&amp;"( "&amp;$C25&amp;" "&amp;IFERROR(VLOOKUP($D25,数据库对照关系!$C$1:$F$102,3,FALSE),"")&amp;IF(OR($E25="",$D25="DECIMAL")," ","("&amp;$E25&amp;") ")&amp;$G25,"  , "&amp;$C25&amp;" "&amp;IFERROR(VLOOKUP($D25,数据库对照关系!$C$1:$F$102,3,FALSE),"")&amp;IF(OR($E25="",$D25="DECIMAL")," ","("&amp;$E25&amp;") ")&amp;$G25)</f>
        <v xml:space="preserve">  , SRC_COL_LEN VARCHAR(50) </v>
      </c>
      <c r="Q25" s="17" t="str">
        <f>IF($B25&lt;&gt;$B24,IF($B24="表名","",");"&amp;CHAR(10))&amp;"CREATE TABLE "&amp;$B25&amp;"( "&amp;$C25&amp;" "&amp;IFERROR(VLOOKUP($D25,数据库对照关系!$C$1:$F$102,4,FALSE),"")&amp;IF($E25=""," ","("&amp;$E25&amp;") ")&amp;$G25,"  , "&amp;$C25&amp;" "&amp;IFERROR(VLOOKUP($D25,数据库对照关系!$C$1:$F$102,4,FALSE),"")&amp;IF($E25=""," ","("&amp;$E25&amp;") ")&amp;$G25)</f>
        <v xml:space="preserve">  , SRC_COL_LEN VARCHAR2(50) </v>
      </c>
      <c r="R25" s="17" t="str">
        <f t="shared" si="1"/>
        <v/>
      </c>
      <c r="S25" s="17" t="str">
        <f t="shared" si="2"/>
        <v>COMMENT ON COLUMN CUST_DM.ETL_TAB_COL_MAPPING_DEF.SRC_COL_LEN IS '源字段长度' ;</v>
      </c>
    </row>
    <row r="26" spans="1:19" ht="15" thickBot="1" x14ac:dyDescent="0.35">
      <c r="A26" s="5">
        <v>25</v>
      </c>
      <c r="B26" s="5" t="str">
        <f>表清单!$C$3</f>
        <v>CUST_DM.ETL_TAB_COL_MAPPING_DEF</v>
      </c>
      <c r="C26" s="5" t="s">
        <v>22</v>
      </c>
      <c r="D26" s="5" t="s">
        <v>167</v>
      </c>
      <c r="E26" s="5">
        <v>50</v>
      </c>
      <c r="F26" s="5" t="s">
        <v>25</v>
      </c>
      <c r="G26" s="17" t="str">
        <f t="shared" si="4"/>
        <v/>
      </c>
      <c r="H26" s="17" t="str">
        <f>VLOOKUP(B26,表清单!$C$1:$D$4965,2,FALSE)</f>
        <v>字段级映射定义表</v>
      </c>
      <c r="I26" s="5" t="s">
        <v>195</v>
      </c>
      <c r="J26" s="5"/>
      <c r="K26" s="5"/>
      <c r="L26" s="5"/>
      <c r="M26" s="5"/>
      <c r="N26" s="17" t="str">
        <f t="shared" si="3"/>
        <v/>
      </c>
      <c r="O26" s="17" t="str">
        <f>IF($B26&lt;&gt;$B25,IF($B25="表名","",");"&amp;CHAR(10))&amp;"CREATE TABLE "&amp;$B26&amp;"( "&amp;$C26&amp;" "&amp;IFERROR(VLOOKUP($D26,数据库对照关系!$C$1:$F$102,2,FALSE),"")&amp;IF($E26=""," ","("&amp;$E26&amp;") ")&amp;$G26,"  , "&amp;$C26&amp;" "&amp;IFERROR(VLOOKUP($D26,数据库对照关系!$C$1:$F$102,2,FALSE),"")&amp;IF($E26=""," ","("&amp;$E26&amp;") ")&amp;$G26)</f>
        <v xml:space="preserve">  , DES_TAB_NAME VARCHAR(50) </v>
      </c>
      <c r="P26" s="17" t="str">
        <f>IF($B26&lt;&gt;$B25,IF($B25="表名","",");"&amp;CHAR(10))&amp;"CREATE TABLE "&amp;$B26&amp;"( "&amp;$C26&amp;" "&amp;IFERROR(VLOOKUP($D26,数据库对照关系!$C$1:$F$102,3,FALSE),"")&amp;IF(OR($E26="",$D26="DECIMAL")," ","("&amp;$E26&amp;") ")&amp;$G26,"  , "&amp;$C26&amp;" "&amp;IFERROR(VLOOKUP($D26,数据库对照关系!$C$1:$F$102,3,FALSE),"")&amp;IF(OR($E26="",$D26="DECIMAL")," ","("&amp;$E26&amp;") ")&amp;$G26)</f>
        <v xml:space="preserve">  , DES_TAB_NAME VARCHAR(50) </v>
      </c>
      <c r="Q26" s="17" t="str">
        <f>IF($B26&lt;&gt;$B25,IF($B25="表名","",");"&amp;CHAR(10))&amp;"CREATE TABLE "&amp;$B26&amp;"( "&amp;$C26&amp;" "&amp;IFERROR(VLOOKUP($D26,数据库对照关系!$C$1:$F$102,4,FALSE),"")&amp;IF($E26=""," ","("&amp;$E26&amp;") ")&amp;$G26,"  , "&amp;$C26&amp;" "&amp;IFERROR(VLOOKUP($D26,数据库对照关系!$C$1:$F$102,4,FALSE),"")&amp;IF($E26=""," ","("&amp;$E26&amp;") ")&amp;$G26)</f>
        <v xml:space="preserve">  , DES_TAB_NAME VARCHAR2(50) </v>
      </c>
      <c r="R26" s="17" t="str">
        <f t="shared" si="1"/>
        <v/>
      </c>
      <c r="S26" s="17" t="str">
        <f t="shared" si="2"/>
        <v>COMMENT ON COLUMN CUST_DM.ETL_TAB_COL_MAPPING_DEF.DES_TAB_NAME IS '目标表名称' ;</v>
      </c>
    </row>
    <row r="27" spans="1:19" ht="15" thickBot="1" x14ac:dyDescent="0.35">
      <c r="A27" s="5">
        <v>26</v>
      </c>
      <c r="B27" s="5" t="str">
        <f>表清单!$C$3</f>
        <v>CUST_DM.ETL_TAB_COL_MAPPING_DEF</v>
      </c>
      <c r="C27" s="5" t="s">
        <v>196</v>
      </c>
      <c r="D27" s="5" t="s">
        <v>167</v>
      </c>
      <c r="E27" s="5">
        <v>50</v>
      </c>
      <c r="F27" s="5" t="s">
        <v>25</v>
      </c>
      <c r="G27" s="17" t="str">
        <f>IF(F27="Y","NOT NULL","")</f>
        <v/>
      </c>
      <c r="H27" s="17" t="str">
        <f>VLOOKUP(B27,表清单!$C$1:$D$4965,2,FALSE)</f>
        <v>字段级映射定义表</v>
      </c>
      <c r="I27" s="5" t="s">
        <v>197</v>
      </c>
      <c r="J27" s="5"/>
      <c r="K27" s="5"/>
      <c r="L27" s="5"/>
      <c r="M27" s="5"/>
      <c r="N27" s="17" t="str">
        <f t="shared" si="3"/>
        <v/>
      </c>
      <c r="O27" s="17" t="str">
        <f>IF($B27&lt;&gt;$B26,IF($B26="表名","",");"&amp;CHAR(10))&amp;"CREATE TABLE "&amp;$B27&amp;"( "&amp;$C27&amp;" "&amp;IFERROR(VLOOKUP($D27,数据库对照关系!$C$1:$F$102,2,FALSE),"")&amp;IF($E27=""," ","("&amp;$E27&amp;") ")&amp;$G27,"  , "&amp;$C27&amp;" "&amp;IFERROR(VLOOKUP($D27,数据库对照关系!$C$1:$F$102,2,FALSE),"")&amp;IF($E27=""," ","("&amp;$E27&amp;") ")&amp;$G27)</f>
        <v xml:space="preserve">  , DES_COL_NAME VARCHAR(50) </v>
      </c>
      <c r="P27" s="17" t="str">
        <f>IF($B27&lt;&gt;$B26,IF($B26="表名","",");"&amp;CHAR(10))&amp;"CREATE TABLE "&amp;$B27&amp;"( "&amp;$C27&amp;" "&amp;IFERROR(VLOOKUP($D27,数据库对照关系!$C$1:$F$102,3,FALSE),"")&amp;IF(OR($E27="",$D27="DECIMAL")," ","("&amp;$E27&amp;") ")&amp;$G27,"  , "&amp;$C27&amp;" "&amp;IFERROR(VLOOKUP($D27,数据库对照关系!$C$1:$F$102,3,FALSE),"")&amp;IF(OR($E27="",$D27="DECIMAL")," ","("&amp;$E27&amp;") ")&amp;$G27)</f>
        <v xml:space="preserve">  , DES_COL_NAME VARCHAR(50) </v>
      </c>
      <c r="Q27" s="17" t="str">
        <f>IF($B27&lt;&gt;$B26,IF($B26="表名","",");"&amp;CHAR(10))&amp;"CREATE TABLE "&amp;$B27&amp;"( "&amp;$C27&amp;" "&amp;IFERROR(VLOOKUP($D27,数据库对照关系!$C$1:$F$102,4,FALSE),"")&amp;IF($E27=""," ","("&amp;$E27&amp;") ")&amp;$G27,"  , "&amp;$C27&amp;" "&amp;IFERROR(VLOOKUP($D27,数据库对照关系!$C$1:$F$102,4,FALSE),"")&amp;IF($E27=""," ","("&amp;$E27&amp;") ")&amp;$G27)</f>
        <v xml:space="preserve">  , DES_COL_NAME VARCHAR2(50) </v>
      </c>
      <c r="R27" s="17" t="str">
        <f t="shared" si="1"/>
        <v/>
      </c>
      <c r="S27" s="17" t="str">
        <f t="shared" si="2"/>
        <v>COMMENT ON COLUMN CUST_DM.ETL_TAB_COL_MAPPING_DEF.DES_COL_NAME IS '目标字段名称' ;</v>
      </c>
    </row>
    <row r="28" spans="1:19" ht="15" thickBot="1" x14ac:dyDescent="0.35">
      <c r="A28" s="5">
        <v>27</v>
      </c>
      <c r="B28" s="5" t="str">
        <f>表清单!$C$3</f>
        <v>CUST_DM.ETL_TAB_COL_MAPPING_DEF</v>
      </c>
      <c r="C28" s="5" t="s">
        <v>279</v>
      </c>
      <c r="D28" s="5" t="s">
        <v>167</v>
      </c>
      <c r="E28" s="5">
        <v>50</v>
      </c>
      <c r="F28" s="5" t="s">
        <v>25</v>
      </c>
      <c r="G28" s="17" t="str">
        <f>IF(F28="Y","NOT NULL","")</f>
        <v/>
      </c>
      <c r="H28" s="17" t="str">
        <f>VLOOKUP(B28,表清单!$C$1:$D$4965,2,FALSE)</f>
        <v>字段级映射定义表</v>
      </c>
      <c r="I28" s="5" t="s">
        <v>281</v>
      </c>
      <c r="J28" s="5"/>
      <c r="K28" s="5"/>
      <c r="L28" s="5"/>
      <c r="M28" s="5"/>
      <c r="N28" s="17" t="str">
        <f t="shared" si="3"/>
        <v/>
      </c>
      <c r="O28" s="17" t="str">
        <f>IF($B28&lt;&gt;$B27,IF($B27="表名","",");"&amp;CHAR(10))&amp;"CREATE TABLE "&amp;$B28&amp;"( "&amp;$C28&amp;" "&amp;IFERROR(VLOOKUP($D28,数据库对照关系!$C$1:$F$102,2,FALSE),"")&amp;IF($E28=""," ","("&amp;$E28&amp;") ")&amp;$G28,"  , "&amp;$C28&amp;" "&amp;IFERROR(VLOOKUP($D28,数据库对照关系!$C$1:$F$102,2,FALSE),"")&amp;IF($E28=""," ","("&amp;$E28&amp;") ")&amp;$G28)</f>
        <v xml:space="preserve">  , DES_COL_TYPE VARCHAR(50) </v>
      </c>
      <c r="P28" s="17" t="str">
        <f>IF($B28&lt;&gt;$B27,IF($B27="表名","",");"&amp;CHAR(10))&amp;"CREATE TABLE "&amp;$B28&amp;"( "&amp;$C28&amp;" "&amp;IFERROR(VLOOKUP($D28,数据库对照关系!$C$1:$F$102,3,FALSE),"")&amp;IF(OR($E28="",$D28="DECIMAL")," ","("&amp;$E28&amp;") ")&amp;$G28,"  , "&amp;$C28&amp;" "&amp;IFERROR(VLOOKUP($D28,数据库对照关系!$C$1:$F$102,3,FALSE),"")&amp;IF(OR($E28="",$D28="DECIMAL")," ","("&amp;$E28&amp;") ")&amp;$G28)</f>
        <v xml:space="preserve">  , DES_COL_TYPE VARCHAR(50) </v>
      </c>
      <c r="Q28" s="17" t="str">
        <f>IF($B28&lt;&gt;$B27,IF($B27="表名","",");"&amp;CHAR(10))&amp;"CREATE TABLE "&amp;$B28&amp;"( "&amp;$C28&amp;" "&amp;IFERROR(VLOOKUP($D28,数据库对照关系!$C$1:$F$102,4,FALSE),"")&amp;IF($E28=""," ","("&amp;$E28&amp;") ")&amp;$G28,"  , "&amp;$C28&amp;" "&amp;IFERROR(VLOOKUP($D28,数据库对照关系!$C$1:$F$102,4,FALSE),"")&amp;IF($E28=""," ","("&amp;$E28&amp;") ")&amp;$G28)</f>
        <v xml:space="preserve">  , DES_COL_TYPE VARCHAR2(50) </v>
      </c>
      <c r="R28" s="17" t="str">
        <f t="shared" si="1"/>
        <v/>
      </c>
      <c r="S28" s="17" t="str">
        <f t="shared" si="2"/>
        <v>COMMENT ON COLUMN CUST_DM.ETL_TAB_COL_MAPPING_DEF.DES_COL_TYPE IS '目标字段类型' ;</v>
      </c>
    </row>
    <row r="29" spans="1:19" ht="15" thickBot="1" x14ac:dyDescent="0.35">
      <c r="A29" s="5">
        <v>28</v>
      </c>
      <c r="B29" s="5" t="str">
        <f>表清单!$C$3</f>
        <v>CUST_DM.ETL_TAB_COL_MAPPING_DEF</v>
      </c>
      <c r="C29" s="5" t="s">
        <v>280</v>
      </c>
      <c r="D29" s="5" t="s">
        <v>167</v>
      </c>
      <c r="E29" s="5">
        <v>50</v>
      </c>
      <c r="F29" s="5" t="s">
        <v>25</v>
      </c>
      <c r="G29" s="17" t="str">
        <f>IF(F29="Y","NOT NULL","")</f>
        <v/>
      </c>
      <c r="H29" s="17" t="str">
        <f>VLOOKUP(B29,表清单!$C$1:$D$4965,2,FALSE)</f>
        <v>字段级映射定义表</v>
      </c>
      <c r="I29" s="5" t="s">
        <v>282</v>
      </c>
      <c r="J29" s="5"/>
      <c r="K29" s="5"/>
      <c r="L29" s="5"/>
      <c r="M29" s="5"/>
      <c r="N29" s="17" t="str">
        <f t="shared" si="3"/>
        <v/>
      </c>
      <c r="O29" s="17" t="str">
        <f>IF($B29&lt;&gt;$B28,IF($B28="表名","",");"&amp;CHAR(10))&amp;"CREATE TABLE "&amp;$B29&amp;"( "&amp;$C29&amp;" "&amp;IFERROR(VLOOKUP($D29,数据库对照关系!$C$1:$F$102,2,FALSE),"")&amp;IF($E29=""," ","("&amp;$E29&amp;") ")&amp;$G29,"  , "&amp;$C29&amp;" "&amp;IFERROR(VLOOKUP($D29,数据库对照关系!$C$1:$F$102,2,FALSE),"")&amp;IF($E29=""," ","("&amp;$E29&amp;") ")&amp;$G29)</f>
        <v xml:space="preserve">  , DES_COL_LEN VARCHAR(50) </v>
      </c>
      <c r="P29" s="17" t="str">
        <f>IF($B29&lt;&gt;$B28,IF($B28="表名","",");"&amp;CHAR(10))&amp;"CREATE TABLE "&amp;$B29&amp;"( "&amp;$C29&amp;" "&amp;IFERROR(VLOOKUP($D29,数据库对照关系!$C$1:$F$102,3,FALSE),"")&amp;IF(OR($E29="",$D29="DECIMAL")," ","("&amp;$E29&amp;") ")&amp;$G29,"  , "&amp;$C29&amp;" "&amp;IFERROR(VLOOKUP($D29,数据库对照关系!$C$1:$F$102,3,FALSE),"")&amp;IF(OR($E29="",$D29="DECIMAL")," ","("&amp;$E29&amp;") ")&amp;$G29)</f>
        <v xml:space="preserve">  , DES_COL_LEN VARCHAR(50) </v>
      </c>
      <c r="Q29" s="17" t="str">
        <f>IF($B29&lt;&gt;$B28,IF($B28="表名","",");"&amp;CHAR(10))&amp;"CREATE TABLE "&amp;$B29&amp;"( "&amp;$C29&amp;" "&amp;IFERROR(VLOOKUP($D29,数据库对照关系!$C$1:$F$102,4,FALSE),"")&amp;IF($E29=""," ","("&amp;$E29&amp;") ")&amp;$G29,"  , "&amp;$C29&amp;" "&amp;IFERROR(VLOOKUP($D29,数据库对照关系!$C$1:$F$102,4,FALSE),"")&amp;IF($E29=""," ","("&amp;$E29&amp;") ")&amp;$G29)</f>
        <v xml:space="preserve">  , DES_COL_LEN VARCHAR2(50) </v>
      </c>
      <c r="R29" s="17" t="str">
        <f t="shared" si="1"/>
        <v/>
      </c>
      <c r="S29" s="17" t="str">
        <f t="shared" si="2"/>
        <v>COMMENT ON COLUMN CUST_DM.ETL_TAB_COL_MAPPING_DEF.DES_COL_LEN IS '目标字段长度' ;</v>
      </c>
    </row>
    <row r="30" spans="1:19" ht="15" thickBot="1" x14ac:dyDescent="0.35">
      <c r="A30" s="5">
        <v>29</v>
      </c>
      <c r="B30" s="5" t="str">
        <f>表清单!$C$3</f>
        <v>CUST_DM.ETL_TAB_COL_MAPPING_DEF</v>
      </c>
      <c r="C30" s="5" t="s">
        <v>256</v>
      </c>
      <c r="D30" s="5" t="s">
        <v>249</v>
      </c>
      <c r="E30" s="5">
        <v>10</v>
      </c>
      <c r="F30" s="5" t="s">
        <v>25</v>
      </c>
      <c r="G30" s="17" t="str">
        <f t="shared" si="4"/>
        <v/>
      </c>
      <c r="H30" s="17" t="str">
        <f>VLOOKUP(B30,表清单!$C$1:$D$4965,2,FALSE)</f>
        <v>字段级映射定义表</v>
      </c>
      <c r="I30" s="5" t="s">
        <v>259</v>
      </c>
      <c r="J30" s="5"/>
      <c r="K30" s="5"/>
      <c r="L30" s="5"/>
      <c r="M30" s="5"/>
      <c r="N30" s="17" t="str">
        <f t="shared" si="3"/>
        <v/>
      </c>
      <c r="O30" s="17" t="str">
        <f>IF($B30&lt;&gt;$B29,IF($B29="表名","",");"&amp;CHAR(10))&amp;"CREATE TABLE "&amp;$B30&amp;"( "&amp;$C30&amp;" "&amp;IFERROR(VLOOKUP($D30,数据库对照关系!$C$1:$F$102,2,FALSE),"")&amp;IF($E30=""," ","("&amp;$E30&amp;") ")&amp;$G30,"  , "&amp;$C30&amp;" "&amp;IFERROR(VLOOKUP($D30,数据库对照关系!$C$1:$F$102,2,FALSE),"")&amp;IF($E30=""," ","("&amp;$E30&amp;") ")&amp;$G30)</f>
        <v xml:space="preserve">  , CONV_TYPE VARCHAR(10) </v>
      </c>
      <c r="P30" s="17" t="str">
        <f>IF($B30&lt;&gt;$B29,IF($B29="表名","",");"&amp;CHAR(10))&amp;"CREATE TABLE "&amp;$B30&amp;"( "&amp;$C30&amp;" "&amp;IFERROR(VLOOKUP($D30,数据库对照关系!$C$1:$F$102,3,FALSE),"")&amp;IF(OR($E30="",$D30="DECIMAL")," ","("&amp;$E30&amp;") ")&amp;$G30,"  , "&amp;$C30&amp;" "&amp;IFERROR(VLOOKUP($D30,数据库对照关系!$C$1:$F$102,3,FALSE),"")&amp;IF(OR($E30="",$D30="DECIMAL")," ","("&amp;$E30&amp;") ")&amp;$G30)</f>
        <v xml:space="preserve">  , CONV_TYPE VARCHAR(10) </v>
      </c>
      <c r="Q30" s="17" t="str">
        <f>IF($B30&lt;&gt;$B29,IF($B29="表名","",");"&amp;CHAR(10))&amp;"CREATE TABLE "&amp;$B30&amp;"( "&amp;$C30&amp;" "&amp;IFERROR(VLOOKUP($D30,数据库对照关系!$C$1:$F$102,4,FALSE),"")&amp;IF($E30=""," ","("&amp;$E30&amp;") ")&amp;$G30,"  , "&amp;$C30&amp;" "&amp;IFERROR(VLOOKUP($D30,数据库对照关系!$C$1:$F$102,4,FALSE),"")&amp;IF($E30=""," ","("&amp;$E30&amp;") ")&amp;$G30)</f>
        <v xml:space="preserve">  , CONV_TYPE VARCHAR2(10) </v>
      </c>
      <c r="R30" s="17" t="str">
        <f t="shared" si="1"/>
        <v/>
      </c>
      <c r="S30" s="17" t="str">
        <f t="shared" si="2"/>
        <v>COMMENT ON COLUMN CUST_DM.ETL_TAB_COL_MAPPING_DEF.CONV_TYPE IS '转换类型' ;</v>
      </c>
    </row>
    <row r="31" spans="1:19" ht="57.75" thickBot="1" x14ac:dyDescent="0.35">
      <c r="A31" s="5">
        <v>30</v>
      </c>
      <c r="B31" s="5" t="str">
        <f>表清单!$C$3</f>
        <v>CUST_DM.ETL_TAB_COL_MAPPING_DEF</v>
      </c>
      <c r="C31" s="5" t="s">
        <v>262</v>
      </c>
      <c r="D31" s="5" t="s">
        <v>167</v>
      </c>
      <c r="E31" s="5">
        <v>512</v>
      </c>
      <c r="F31" s="5" t="s">
        <v>25</v>
      </c>
      <c r="G31" s="17" t="str">
        <f t="shared" ref="G31:G54" si="5">IF(F31="Y","NOT NULL","")</f>
        <v/>
      </c>
      <c r="H31" s="17" t="str">
        <f>VLOOKUP(B31,表清单!$C$1:$D$4965,2,FALSE)</f>
        <v>字段级映射定义表</v>
      </c>
      <c r="I31" s="5" t="s">
        <v>260</v>
      </c>
      <c r="J31" s="18" t="s">
        <v>293</v>
      </c>
      <c r="K31" s="5"/>
      <c r="L31" s="5"/>
      <c r="M31" s="5"/>
      <c r="N31" s="17" t="str">
        <f t="shared" si="3"/>
        <v/>
      </c>
      <c r="O31" s="17" t="str">
        <f>IF($B31&lt;&gt;$B30,IF($B30="表名","",");"&amp;CHAR(10))&amp;"CREATE TABLE "&amp;$B31&amp;"( "&amp;$C31&amp;" "&amp;IFERROR(VLOOKUP($D31,数据库对照关系!$C$1:$F$102,2,FALSE),"")&amp;IF($E31=""," ","("&amp;$E31&amp;") ")&amp;$G31,"  , "&amp;$C31&amp;" "&amp;IFERROR(VLOOKUP($D31,数据库对照关系!$C$1:$F$102,2,FALSE),"")&amp;IF($E31=""," ","("&amp;$E31&amp;") ")&amp;$G31)</f>
        <v xml:space="preserve">  , CONV_TYPE_DESC VARCHAR(512) </v>
      </c>
      <c r="P31" s="17" t="str">
        <f>IF($B31&lt;&gt;$B30,IF($B30="表名","",");"&amp;CHAR(10))&amp;"CREATE TABLE "&amp;$B31&amp;"( "&amp;$C31&amp;" "&amp;IFERROR(VLOOKUP($D31,数据库对照关系!$C$1:$F$102,3,FALSE),"")&amp;IF(OR($E31="",$D31="DECIMAL")," ","("&amp;$E31&amp;") ")&amp;$G31,"  , "&amp;$C31&amp;" "&amp;IFERROR(VLOOKUP($D31,数据库对照关系!$C$1:$F$102,3,FALSE),"")&amp;IF(OR($E31="",$D31="DECIMAL")," ","("&amp;$E31&amp;") ")&amp;$G31)</f>
        <v xml:space="preserve">  , CONV_TYPE_DESC VARCHAR(512) </v>
      </c>
      <c r="Q31" s="17" t="str">
        <f>IF($B31&lt;&gt;$B30,IF($B30="表名","",");"&amp;CHAR(10))&amp;"CREATE TABLE "&amp;$B31&amp;"( "&amp;$C31&amp;" "&amp;IFERROR(VLOOKUP($D31,数据库对照关系!$C$1:$F$102,4,FALSE),"")&amp;IF($E31=""," ","("&amp;$E31&amp;") ")&amp;$G31,"  , "&amp;$C31&amp;" "&amp;IFERROR(VLOOKUP($D31,数据库对照关系!$C$1:$F$102,4,FALSE),"")&amp;IF($E31=""," ","("&amp;$E31&amp;") ")&amp;$G31)</f>
        <v xml:space="preserve">  , CONV_TYPE_DESC VARCHAR2(512) </v>
      </c>
      <c r="R31" s="17" t="str">
        <f t="shared" si="1"/>
        <v/>
      </c>
      <c r="S31" s="17" t="str">
        <f t="shared" si="2"/>
        <v>COMMENT ON COLUMN CUST_DM.ETL_TAB_COL_MAPPING_DEF.CONV_TYPE_DESC IS '转换类型描述' ;</v>
      </c>
    </row>
    <row r="32" spans="1:19" ht="15" thickBot="1" x14ac:dyDescent="0.35">
      <c r="A32" s="5">
        <v>31</v>
      </c>
      <c r="B32" s="5" t="str">
        <f>表清单!$C$3</f>
        <v>CUST_DM.ETL_TAB_COL_MAPPING_DEF</v>
      </c>
      <c r="C32" s="5" t="s">
        <v>258</v>
      </c>
      <c r="D32" s="5" t="s">
        <v>167</v>
      </c>
      <c r="E32" s="5">
        <v>4000</v>
      </c>
      <c r="F32" s="5" t="s">
        <v>25</v>
      </c>
      <c r="G32" s="17" t="str">
        <f t="shared" si="5"/>
        <v/>
      </c>
      <c r="H32" s="17" t="str">
        <f>VLOOKUP(B32,表清单!$C$1:$D$4965,2,FALSE)</f>
        <v>字段级映射定义表</v>
      </c>
      <c r="I32" s="5" t="s">
        <v>264</v>
      </c>
      <c r="J32" s="5"/>
      <c r="K32" s="5"/>
      <c r="L32" s="5"/>
      <c r="M32" s="5"/>
      <c r="N32" s="17" t="str">
        <f t="shared" si="3"/>
        <v/>
      </c>
      <c r="O32" s="17" t="str">
        <f>IF($B32&lt;&gt;$B31,IF($B31="表名","",");"&amp;CHAR(10))&amp;"CREATE TABLE "&amp;$B32&amp;"( "&amp;$C32&amp;" "&amp;IFERROR(VLOOKUP($D32,数据库对照关系!$C$1:$F$102,2,FALSE),"")&amp;IF($E32=""," ","("&amp;$E32&amp;") ")&amp;$G32,"  , "&amp;$C32&amp;" "&amp;IFERROR(VLOOKUP($D32,数据库对照关系!$C$1:$F$102,2,FALSE),"")&amp;IF($E32=""," ","("&amp;$E32&amp;") ")&amp;$G32)</f>
        <v xml:space="preserve">  , CONV_SQL VARCHAR(4000) </v>
      </c>
      <c r="P32" s="17" t="str">
        <f>IF($B32&lt;&gt;$B31,IF($B31="表名","",");"&amp;CHAR(10))&amp;"CREATE TABLE "&amp;$B32&amp;"( "&amp;$C32&amp;" "&amp;IFERROR(VLOOKUP($D32,数据库对照关系!$C$1:$F$102,3,FALSE),"")&amp;IF(OR($E32="",$D32="DECIMAL")," ","("&amp;$E32&amp;") ")&amp;$G32,"  , "&amp;$C32&amp;" "&amp;IFERROR(VLOOKUP($D32,数据库对照关系!$C$1:$F$102,3,FALSE),"")&amp;IF(OR($E32="",$D32="DECIMAL")," ","("&amp;$E32&amp;") ")&amp;$G32)</f>
        <v xml:space="preserve">  , CONV_SQL VARCHAR(4000) </v>
      </c>
      <c r="Q32" s="17" t="str">
        <f>IF($B32&lt;&gt;$B31,IF($B31="表名","",");"&amp;CHAR(10))&amp;"CREATE TABLE "&amp;$B32&amp;"( "&amp;$C32&amp;" "&amp;IFERROR(VLOOKUP($D32,数据库对照关系!$C$1:$F$102,4,FALSE),"")&amp;IF($E32=""," ","("&amp;$E32&amp;") ")&amp;$G32,"  , "&amp;$C32&amp;" "&amp;IFERROR(VLOOKUP($D32,数据库对照关系!$C$1:$F$102,4,FALSE),"")&amp;IF($E32=""," ","("&amp;$E32&amp;") ")&amp;$G32)</f>
        <v xml:space="preserve">  , CONV_SQL VARCHAR2(4000) </v>
      </c>
      <c r="R32" s="17" t="str">
        <f t="shared" si="1"/>
        <v/>
      </c>
      <c r="S32" s="17" t="str">
        <f t="shared" si="2"/>
        <v>COMMENT ON COLUMN CUST_DM.ETL_TAB_COL_MAPPING_DEF.CONV_SQL IS '转换SQL' ;</v>
      </c>
    </row>
    <row r="33" spans="1:19" ht="15" thickBot="1" x14ac:dyDescent="0.35">
      <c r="A33" s="5">
        <v>32</v>
      </c>
      <c r="B33" s="5" t="str">
        <f>表清单!$C$3</f>
        <v>CUST_DM.ETL_TAB_COL_MAPPING_DEF</v>
      </c>
      <c r="C33" s="5" t="s">
        <v>233</v>
      </c>
      <c r="D33" s="5" t="s">
        <v>167</v>
      </c>
      <c r="E33" s="5">
        <v>50</v>
      </c>
      <c r="F33" s="5" t="s">
        <v>25</v>
      </c>
      <c r="G33" s="17" t="str">
        <f t="shared" si="5"/>
        <v/>
      </c>
      <c r="H33" s="17" t="str">
        <f>VLOOKUP(B33,表清单!$C$1:$D$4965,2,FALSE)</f>
        <v>字段级映射定义表</v>
      </c>
      <c r="I33" s="5" t="s">
        <v>175</v>
      </c>
      <c r="J33" s="5"/>
      <c r="K33" s="5"/>
      <c r="L33" s="5"/>
      <c r="M33" s="5"/>
      <c r="N33" s="17" t="str">
        <f t="shared" si="3"/>
        <v/>
      </c>
      <c r="O33" s="17" t="str">
        <f>IF($B33&lt;&gt;$B32,IF($B32="表名","",");"&amp;CHAR(10))&amp;"CREATE TABLE "&amp;$B33&amp;"( "&amp;$C33&amp;" "&amp;IFERROR(VLOOKUP($D33,数据库对照关系!$C$1:$F$102,2,FALSE),"")&amp;IF($E33=""," ","("&amp;$E33&amp;") ")&amp;$G33,"  , "&amp;$C33&amp;" "&amp;IFERROR(VLOOKUP($D33,数据库对照关系!$C$1:$F$102,2,FALSE),"")&amp;IF($E33=""," ","("&amp;$E33&amp;") ")&amp;$G33)</f>
        <v xml:space="preserve">  , JOB_NAME VARCHAR(50) </v>
      </c>
      <c r="P33" s="17" t="str">
        <f>IF($B33&lt;&gt;$B32,IF($B32="表名","",");"&amp;CHAR(10))&amp;"CREATE TABLE "&amp;$B33&amp;"( "&amp;$C33&amp;" "&amp;IFERROR(VLOOKUP($D33,数据库对照关系!$C$1:$F$102,3,FALSE),"")&amp;IF(OR($E33="",$D33="DECIMAL")," ","("&amp;$E33&amp;") ")&amp;$G33,"  , "&amp;$C33&amp;" "&amp;IFERROR(VLOOKUP($D33,数据库对照关系!$C$1:$F$102,3,FALSE),"")&amp;IF(OR($E33="",$D33="DECIMAL")," ","("&amp;$E33&amp;") ")&amp;$G33)</f>
        <v xml:space="preserve">  , JOB_NAME VARCHAR(50) </v>
      </c>
      <c r="Q33" s="17" t="str">
        <f>IF($B33&lt;&gt;$B32,IF($B32="表名","",");"&amp;CHAR(10))&amp;"CREATE TABLE "&amp;$B33&amp;"( "&amp;$C33&amp;" "&amp;IFERROR(VLOOKUP($D33,数据库对照关系!$C$1:$F$102,4,FALSE),"")&amp;IF($E33=""," ","("&amp;$E33&amp;") ")&amp;$G33,"  , "&amp;$C33&amp;" "&amp;IFERROR(VLOOKUP($D33,数据库对照关系!$C$1:$F$102,4,FALSE),"")&amp;IF($E33=""," ","("&amp;$E33&amp;") ")&amp;$G33)</f>
        <v xml:space="preserve">  , JOB_NAME VARCHAR2(50) </v>
      </c>
      <c r="R33" s="17" t="str">
        <f t="shared" si="1"/>
        <v/>
      </c>
      <c r="S33" s="17" t="str">
        <f t="shared" si="2"/>
        <v>COMMENT ON COLUMN CUST_DM.ETL_TAB_COL_MAPPING_DEF.JOB_NAME IS '作业名称' ;</v>
      </c>
    </row>
    <row r="34" spans="1:19" ht="15" thickBot="1" x14ac:dyDescent="0.35">
      <c r="A34" s="5">
        <v>33</v>
      </c>
      <c r="B34" s="5" t="str">
        <f>表清单!$C$3</f>
        <v>CUST_DM.ETL_TAB_COL_MAPPING_DEF</v>
      </c>
      <c r="C34" s="5" t="s">
        <v>168</v>
      </c>
      <c r="D34" s="5" t="s">
        <v>167</v>
      </c>
      <c r="E34" s="5">
        <v>512</v>
      </c>
      <c r="F34" s="5" t="s">
        <v>25</v>
      </c>
      <c r="G34" s="17" t="str">
        <f t="shared" si="5"/>
        <v/>
      </c>
      <c r="H34" s="17" t="str">
        <f>VLOOKUP(B34,表清单!$C$1:$D$4965,2,FALSE)</f>
        <v>字段级映射定义表</v>
      </c>
      <c r="I34" s="5" t="s">
        <v>176</v>
      </c>
      <c r="J34" s="5"/>
      <c r="K34" s="5"/>
      <c r="L34" s="5"/>
      <c r="M34" s="5"/>
      <c r="N34" s="17" t="str">
        <f t="shared" si="3"/>
        <v/>
      </c>
      <c r="O34" s="17" t="str">
        <f>IF($B34&lt;&gt;$B33,IF($B33="表名","",");"&amp;CHAR(10))&amp;"CREATE TABLE "&amp;$B34&amp;"( "&amp;$C34&amp;" "&amp;IFERROR(VLOOKUP($D34,数据库对照关系!$C$1:$F$102,2,FALSE),"")&amp;IF($E34=""," ","("&amp;$E34&amp;") ")&amp;$G34,"  , "&amp;$C34&amp;" "&amp;IFERROR(VLOOKUP($D34,数据库对照关系!$C$1:$F$102,2,FALSE),"")&amp;IF($E34=""," ","("&amp;$E34&amp;") ")&amp;$G34)</f>
        <v xml:space="preserve">  , JOB_DESC VARCHAR(512) </v>
      </c>
      <c r="P34" s="17" t="str">
        <f>IF($B34&lt;&gt;$B33,IF($B33="表名","",");"&amp;CHAR(10))&amp;"CREATE TABLE "&amp;$B34&amp;"( "&amp;$C34&amp;" "&amp;IFERROR(VLOOKUP($D34,数据库对照关系!$C$1:$F$102,3,FALSE),"")&amp;IF(OR($E34="",$D34="DECIMAL")," ","("&amp;$E34&amp;") ")&amp;$G34,"  , "&amp;$C34&amp;" "&amp;IFERROR(VLOOKUP($D34,数据库对照关系!$C$1:$F$102,3,FALSE),"")&amp;IF(OR($E34="",$D34="DECIMAL")," ","("&amp;$E34&amp;") ")&amp;$G34)</f>
        <v xml:space="preserve">  , JOB_DESC VARCHAR(512) </v>
      </c>
      <c r="Q34" s="17" t="str">
        <f>IF($B34&lt;&gt;$B33,IF($B33="表名","",");"&amp;CHAR(10))&amp;"CREATE TABLE "&amp;$B34&amp;"( "&amp;$C34&amp;" "&amp;IFERROR(VLOOKUP($D34,数据库对照关系!$C$1:$F$102,4,FALSE),"")&amp;IF($E34=""," ","("&amp;$E34&amp;") ")&amp;$G34,"  , "&amp;$C34&amp;" "&amp;IFERROR(VLOOKUP($D34,数据库对照关系!$C$1:$F$102,4,FALSE),"")&amp;IF($E34=""," ","("&amp;$E34&amp;") ")&amp;$G34)</f>
        <v xml:space="preserve">  , JOB_DESC VARCHAR2(512) </v>
      </c>
      <c r="R34" s="17" t="str">
        <f t="shared" si="1"/>
        <v/>
      </c>
      <c r="S34" s="17" t="str">
        <f t="shared" si="2"/>
        <v>COMMENT ON COLUMN CUST_DM.ETL_TAB_COL_MAPPING_DEF.JOB_DESC IS '作业描述' ;</v>
      </c>
    </row>
    <row r="35" spans="1:19" ht="15" thickBot="1" x14ac:dyDescent="0.35">
      <c r="A35" s="5">
        <v>34</v>
      </c>
      <c r="B35" s="5" t="str">
        <f>表清单!$C$3</f>
        <v>CUST_DM.ETL_TAB_COL_MAPPING_DEF</v>
      </c>
      <c r="C35" s="5" t="s">
        <v>273</v>
      </c>
      <c r="D35" s="5" t="s">
        <v>167</v>
      </c>
      <c r="E35" s="5">
        <v>512</v>
      </c>
      <c r="F35" s="5" t="s">
        <v>25</v>
      </c>
      <c r="G35" s="17" t="str">
        <f t="shared" si="5"/>
        <v/>
      </c>
      <c r="H35" s="17" t="str">
        <f>VLOOKUP(B35,表清单!$C$1:$D$4965,2,FALSE)</f>
        <v>字段级映射定义表</v>
      </c>
      <c r="I35" s="5" t="s">
        <v>274</v>
      </c>
      <c r="J35" s="5"/>
      <c r="K35" s="5"/>
      <c r="L35" s="5"/>
      <c r="M35" s="5"/>
      <c r="N35" s="17" t="str">
        <f t="shared" si="3"/>
        <v/>
      </c>
      <c r="O35" s="17" t="str">
        <f>IF($B35&lt;&gt;$B34,IF($B34="表名","",");"&amp;CHAR(10))&amp;"CREATE TABLE "&amp;$B35&amp;"( "&amp;$C35&amp;" "&amp;IFERROR(VLOOKUP($D35,数据库对照关系!$C$1:$F$102,2,FALSE),"")&amp;IF($E35=""," ","("&amp;$E35&amp;") ")&amp;$G35,"  , "&amp;$C35&amp;" "&amp;IFERROR(VLOOKUP($D35,数据库对照关系!$C$1:$F$102,2,FALSE),"")&amp;IF($E35=""," ","("&amp;$E35&amp;") ")&amp;$G35)</f>
        <v xml:space="preserve">  , MAPPING_DESC VARCHAR(512) </v>
      </c>
      <c r="P35" s="17" t="str">
        <f>IF($B35&lt;&gt;$B34,IF($B34="表名","",");"&amp;CHAR(10))&amp;"CREATE TABLE "&amp;$B35&amp;"( "&amp;$C35&amp;" "&amp;IFERROR(VLOOKUP($D35,数据库对照关系!$C$1:$F$102,3,FALSE),"")&amp;IF(OR($E35="",$D35="DECIMAL")," ","("&amp;$E35&amp;") ")&amp;$G35,"  , "&amp;$C35&amp;" "&amp;IFERROR(VLOOKUP($D35,数据库对照关系!$C$1:$F$102,3,FALSE),"")&amp;IF(OR($E35="",$D35="DECIMAL")," ","("&amp;$E35&amp;") ")&amp;$G35)</f>
        <v xml:space="preserve">  , MAPPING_DESC VARCHAR(512) </v>
      </c>
      <c r="Q35" s="17" t="str">
        <f>IF($B35&lt;&gt;$B34,IF($B34="表名","",");"&amp;CHAR(10))&amp;"CREATE TABLE "&amp;$B35&amp;"( "&amp;$C35&amp;" "&amp;IFERROR(VLOOKUP($D35,数据库对照关系!$C$1:$F$102,4,FALSE),"")&amp;IF($E35=""," ","("&amp;$E35&amp;") ")&amp;$G35,"  , "&amp;$C35&amp;" "&amp;IFERROR(VLOOKUP($D35,数据库对照关系!$C$1:$F$102,4,FALSE),"")&amp;IF($E35=""," ","("&amp;$E35&amp;") ")&amp;$G35)</f>
        <v xml:space="preserve">  , MAPPING_DESC VARCHAR2(512) </v>
      </c>
      <c r="R35" s="17" t="str">
        <f t="shared" si="1"/>
        <v/>
      </c>
      <c r="S35" s="17" t="str">
        <f t="shared" si="2"/>
        <v>COMMENT ON COLUMN CUST_DM.ETL_TAB_COL_MAPPING_DEF.MAPPING_DESC IS '映射描述' ;</v>
      </c>
    </row>
    <row r="36" spans="1:19" ht="15" thickBot="1" x14ac:dyDescent="0.35">
      <c r="A36" s="5">
        <v>35</v>
      </c>
      <c r="B36" s="5" t="str">
        <f>表清单!$C$3</f>
        <v>CUST_DM.ETL_TAB_COL_MAPPING_DEF</v>
      </c>
      <c r="C36" s="5" t="s">
        <v>263</v>
      </c>
      <c r="D36" s="5" t="s">
        <v>167</v>
      </c>
      <c r="E36" s="5">
        <v>512</v>
      </c>
      <c r="F36" s="5" t="s">
        <v>25</v>
      </c>
      <c r="G36" s="17" t="str">
        <f t="shared" si="5"/>
        <v/>
      </c>
      <c r="H36" s="17" t="str">
        <f>VLOOKUP(B36,表清单!$C$1:$D$4965,2,FALSE)</f>
        <v>字段级映射定义表</v>
      </c>
      <c r="I36" s="5" t="s">
        <v>35</v>
      </c>
      <c r="J36" s="5"/>
      <c r="K36" s="5"/>
      <c r="L36" s="5"/>
      <c r="M36" s="5"/>
      <c r="N36" s="17" t="str">
        <f t="shared" si="3"/>
        <v/>
      </c>
      <c r="O36" s="17" t="str">
        <f>IF($B36&lt;&gt;$B35,IF($B35="表名","",");"&amp;CHAR(10))&amp;"CREATE TABLE "&amp;$B36&amp;"( "&amp;$C36&amp;" "&amp;IFERROR(VLOOKUP($D36,数据库对照关系!$C$1:$F$102,2,FALSE),"")&amp;IF($E36=""," ","("&amp;$E36&amp;") ")&amp;$G36,"  , "&amp;$C36&amp;" "&amp;IFERROR(VLOOKUP($D36,数据库对照关系!$C$1:$F$102,2,FALSE),"")&amp;IF($E36=""," ","("&amp;$E36&amp;") ")&amp;$G36)</f>
        <v xml:space="preserve">  , REMARK VARCHAR(512) </v>
      </c>
      <c r="P36" s="17" t="str">
        <f>IF($B36&lt;&gt;$B35,IF($B35="表名","",");"&amp;CHAR(10))&amp;"CREATE TABLE "&amp;$B36&amp;"( "&amp;$C36&amp;" "&amp;IFERROR(VLOOKUP($D36,数据库对照关系!$C$1:$F$102,3,FALSE),"")&amp;IF(OR($E36="",$D36="DECIMAL")," ","("&amp;$E36&amp;") ")&amp;$G36,"  , "&amp;$C36&amp;" "&amp;IFERROR(VLOOKUP($D36,数据库对照关系!$C$1:$F$102,3,FALSE),"")&amp;IF(OR($E36="",$D36="DECIMAL")," ","("&amp;$E36&amp;") ")&amp;$G36)</f>
        <v xml:space="preserve">  , REMARK VARCHAR(512) </v>
      </c>
      <c r="Q36" s="17" t="str">
        <f>IF($B36&lt;&gt;$B35,IF($B35="表名","",");"&amp;CHAR(10))&amp;"CREATE TABLE "&amp;$B36&amp;"( "&amp;$C36&amp;" "&amp;IFERROR(VLOOKUP($D36,数据库对照关系!$C$1:$F$102,4,FALSE),"")&amp;IF($E36=""," ","("&amp;$E36&amp;") ")&amp;$G36,"  , "&amp;$C36&amp;" "&amp;IFERROR(VLOOKUP($D36,数据库对照关系!$C$1:$F$102,4,FALSE),"")&amp;IF($E36=""," ","("&amp;$E36&amp;") ")&amp;$G36)</f>
        <v xml:space="preserve">  , REMARK VARCHAR2(512) </v>
      </c>
      <c r="R36" s="17" t="str">
        <f t="shared" si="1"/>
        <v/>
      </c>
      <c r="S36" s="17" t="str">
        <f t="shared" si="2"/>
        <v>COMMENT ON COLUMN CUST_DM.ETL_TAB_COL_MAPPING_DEF.REMARK IS '备注' ;</v>
      </c>
    </row>
    <row r="37" spans="1:19" ht="15" thickBot="1" x14ac:dyDescent="0.35">
      <c r="A37" s="5">
        <v>36</v>
      </c>
      <c r="B37" s="5" t="str">
        <f>表清单!$C$3</f>
        <v>CUST_DM.ETL_TAB_COL_MAPPING_DEF</v>
      </c>
      <c r="C37" s="5" t="s">
        <v>150</v>
      </c>
      <c r="D37" s="5" t="s">
        <v>165</v>
      </c>
      <c r="E37" s="5"/>
      <c r="F37" s="5" t="s">
        <v>25</v>
      </c>
      <c r="G37" s="17" t="str">
        <f t="shared" si="5"/>
        <v/>
      </c>
      <c r="H37" s="17" t="str">
        <f>VLOOKUP(B37,表清单!$C$1:$D$4965,2,FALSE)</f>
        <v>字段级映射定义表</v>
      </c>
      <c r="I37" s="5" t="s">
        <v>171</v>
      </c>
      <c r="J37" s="5"/>
      <c r="K37" s="5"/>
      <c r="L37" s="5"/>
      <c r="M37" s="5"/>
      <c r="N37" s="17" t="str">
        <f t="shared" si="3"/>
        <v/>
      </c>
      <c r="O37" s="17" t="str">
        <f>IF($B37&lt;&gt;$B36,IF($B36="表名","",");"&amp;CHAR(10))&amp;"CREATE TABLE "&amp;$B37&amp;"( "&amp;$C37&amp;" "&amp;IFERROR(VLOOKUP($D37,数据库对照关系!$C$1:$F$102,2,FALSE),"")&amp;IF($E37=""," ","("&amp;$E37&amp;") ")&amp;$G37,"  , "&amp;$C37&amp;" "&amp;IFERROR(VLOOKUP($D37,数据库对照关系!$C$1:$F$102,2,FALSE),"")&amp;IF($E37=""," ","("&amp;$E37&amp;") ")&amp;$G37)</f>
        <v xml:space="preserve">  , ST_DATE DATE </v>
      </c>
      <c r="P37" s="17" t="str">
        <f>IF($B37&lt;&gt;$B36,IF($B36="表名","",");"&amp;CHAR(10))&amp;"CREATE TABLE "&amp;$B37&amp;"( "&amp;$C37&amp;" "&amp;IFERROR(VLOOKUP($D37,数据库对照关系!$C$1:$F$102,3,FALSE),"")&amp;IF(OR($E37="",$D37="DECIMAL")," ","("&amp;$E37&amp;") ")&amp;$G37,"  , "&amp;$C37&amp;" "&amp;IFERROR(VLOOKUP($D37,数据库对照关系!$C$1:$F$102,3,FALSE),"")&amp;IF(OR($E37="",$D37="DECIMAL")," ","("&amp;$E37&amp;") ")&amp;$G37)</f>
        <v xml:space="preserve">  , ST_DATE DATE </v>
      </c>
      <c r="Q37" s="17" t="str">
        <f>IF($B37&lt;&gt;$B36,IF($B36="表名","",");"&amp;CHAR(10))&amp;"CREATE TABLE "&amp;$B37&amp;"( "&amp;$C37&amp;" "&amp;IFERROR(VLOOKUP($D37,数据库对照关系!$C$1:$F$102,4,FALSE),"")&amp;IF($E37=""," ","("&amp;$E37&amp;") ")&amp;$G37,"  , "&amp;$C37&amp;" "&amp;IFERROR(VLOOKUP($D37,数据库对照关系!$C$1:$F$102,4,FALSE),"")&amp;IF($E37=""," ","("&amp;$E37&amp;") ")&amp;$G37)</f>
        <v xml:space="preserve">  , ST_DATE DATE </v>
      </c>
      <c r="R37" s="17" t="str">
        <f t="shared" si="1"/>
        <v/>
      </c>
      <c r="S37" s="17" t="str">
        <f t="shared" si="2"/>
        <v>COMMENT ON COLUMN CUST_DM.ETL_TAB_COL_MAPPING_DEF.ST_DATE IS '开始日期' ;</v>
      </c>
    </row>
    <row r="38" spans="1:19" ht="15" thickBot="1" x14ac:dyDescent="0.35">
      <c r="A38" s="5">
        <v>37</v>
      </c>
      <c r="B38" s="5" t="str">
        <f>表清单!$C$3</f>
        <v>CUST_DM.ETL_TAB_COL_MAPPING_DEF</v>
      </c>
      <c r="C38" s="5" t="s">
        <v>26</v>
      </c>
      <c r="D38" s="5" t="s">
        <v>165</v>
      </c>
      <c r="E38" s="5"/>
      <c r="F38" s="5" t="s">
        <v>25</v>
      </c>
      <c r="G38" s="17" t="str">
        <f t="shared" si="5"/>
        <v/>
      </c>
      <c r="H38" s="17" t="str">
        <f>VLOOKUP(B38,表清单!$C$1:$D$4965,2,FALSE)</f>
        <v>字段级映射定义表</v>
      </c>
      <c r="I38" s="5" t="s">
        <v>172</v>
      </c>
      <c r="J38" s="5"/>
      <c r="K38" s="5"/>
      <c r="L38" s="5"/>
      <c r="M38" s="5"/>
      <c r="N38" s="17" t="str">
        <f t="shared" si="3"/>
        <v/>
      </c>
      <c r="O38" s="17" t="str">
        <f>IF($B38&lt;&gt;$B37,IF($B37="表名","",");"&amp;CHAR(10))&amp;"CREATE TABLE "&amp;$B38&amp;"( "&amp;$C38&amp;" "&amp;IFERROR(VLOOKUP($D38,数据库对照关系!$C$1:$F$102,2,FALSE),"")&amp;IF($E38=""," ","("&amp;$E38&amp;") ")&amp;$G38,"  , "&amp;$C38&amp;" "&amp;IFERROR(VLOOKUP($D38,数据库对照关系!$C$1:$F$102,2,FALSE),"")&amp;IF($E38=""," ","("&amp;$E38&amp;") ")&amp;$G38)</f>
        <v xml:space="preserve">  , MNT_DATE DATE </v>
      </c>
      <c r="P38" s="17" t="str">
        <f>IF($B38&lt;&gt;$B37,IF($B37="表名","",");"&amp;CHAR(10))&amp;"CREATE TABLE "&amp;$B38&amp;"( "&amp;$C38&amp;" "&amp;IFERROR(VLOOKUP($D38,数据库对照关系!$C$1:$F$102,3,FALSE),"")&amp;IF(OR($E38="",$D38="DECIMAL")," ","("&amp;$E38&amp;") ")&amp;$G38,"  , "&amp;$C38&amp;" "&amp;IFERROR(VLOOKUP($D38,数据库对照关系!$C$1:$F$102,3,FALSE),"")&amp;IF(OR($E38="",$D38="DECIMAL")," ","("&amp;$E38&amp;") ")&amp;$G38)</f>
        <v xml:space="preserve">  , MNT_DATE DATE </v>
      </c>
      <c r="Q38" s="17" t="str">
        <f>IF($B38&lt;&gt;$B37,IF($B37="表名","",");"&amp;CHAR(10))&amp;"CREATE TABLE "&amp;$B38&amp;"( "&amp;$C38&amp;" "&amp;IFERROR(VLOOKUP($D38,数据库对照关系!$C$1:$F$102,4,FALSE),"")&amp;IF($E38=""," ","("&amp;$E38&amp;") ")&amp;$G38,"  , "&amp;$C38&amp;" "&amp;IFERROR(VLOOKUP($D38,数据库对照关系!$C$1:$F$102,4,FALSE),"")&amp;IF($E38=""," ","("&amp;$E38&amp;") ")&amp;$G38)</f>
        <v xml:space="preserve">  , MNT_DATE DATE </v>
      </c>
      <c r="R38" s="17" t="str">
        <f t="shared" si="1"/>
        <v/>
      </c>
      <c r="S38" s="17" t="str">
        <f t="shared" si="2"/>
        <v>COMMENT ON COLUMN CUST_DM.ETL_TAB_COL_MAPPING_DEF.MNT_DATE IS '维护日期' ;</v>
      </c>
    </row>
    <row r="39" spans="1:19" ht="15" thickBot="1" x14ac:dyDescent="0.35">
      <c r="A39" s="5">
        <v>38</v>
      </c>
      <c r="B39" s="5" t="str">
        <f>表清单!$C$3</f>
        <v>CUST_DM.ETL_TAB_COL_MAPPING_DEF</v>
      </c>
      <c r="C39" s="5" t="s">
        <v>27</v>
      </c>
      <c r="D39" s="5" t="s">
        <v>165</v>
      </c>
      <c r="E39" s="5"/>
      <c r="F39" s="5" t="s">
        <v>25</v>
      </c>
      <c r="G39" s="17" t="str">
        <f t="shared" si="5"/>
        <v/>
      </c>
      <c r="H39" s="17" t="str">
        <f>VLOOKUP(B39,表清单!$C$1:$D$4965,2,FALSE)</f>
        <v>字段级映射定义表</v>
      </c>
      <c r="I39" s="5" t="s">
        <v>173</v>
      </c>
      <c r="J39" s="5"/>
      <c r="K39" s="5"/>
      <c r="L39" s="5"/>
      <c r="M39" s="5"/>
      <c r="N39" s="17" t="str">
        <f t="shared" si="3"/>
        <v/>
      </c>
      <c r="O39" s="17" t="str">
        <f>IF($B39&lt;&gt;$B38,IF($B38="表名","",");"&amp;CHAR(10))&amp;"CREATE TABLE "&amp;$B39&amp;"( "&amp;$C39&amp;" "&amp;IFERROR(VLOOKUP($D39,数据库对照关系!$C$1:$F$102,2,FALSE),"")&amp;IF($E39=""," ","("&amp;$E39&amp;") ")&amp;$G39,"  , "&amp;$C39&amp;" "&amp;IFERROR(VLOOKUP($D39,数据库对照关系!$C$1:$F$102,2,FALSE),"")&amp;IF($E39=""," ","("&amp;$E39&amp;") ")&amp;$G39)</f>
        <v xml:space="preserve">  , END_DATE DATE </v>
      </c>
      <c r="P39" s="17" t="str">
        <f>IF($B39&lt;&gt;$B38,IF($B38="表名","",");"&amp;CHAR(10))&amp;"CREATE TABLE "&amp;$B39&amp;"( "&amp;$C39&amp;" "&amp;IFERROR(VLOOKUP($D39,数据库对照关系!$C$1:$F$102,3,FALSE),"")&amp;IF(OR($E39="",$D39="DECIMAL")," ","("&amp;$E39&amp;") ")&amp;$G39,"  , "&amp;$C39&amp;" "&amp;IFERROR(VLOOKUP($D39,数据库对照关系!$C$1:$F$102,3,FALSE),"")&amp;IF(OR($E39="",$D39="DECIMAL")," ","("&amp;$E39&amp;") ")&amp;$G39)</f>
        <v xml:space="preserve">  , END_DATE DATE </v>
      </c>
      <c r="Q39" s="17" t="str">
        <f>IF($B39&lt;&gt;$B38,IF($B38="表名","",");"&amp;CHAR(10))&amp;"CREATE TABLE "&amp;$B39&amp;"( "&amp;$C39&amp;" "&amp;IFERROR(VLOOKUP($D39,数据库对照关系!$C$1:$F$102,4,FALSE),"")&amp;IF($E39=""," ","("&amp;$E39&amp;") ")&amp;$G39,"  , "&amp;$C39&amp;" "&amp;IFERROR(VLOOKUP($D39,数据库对照关系!$C$1:$F$102,4,FALSE),"")&amp;IF($E39=""," ","("&amp;$E39&amp;") ")&amp;$G39)</f>
        <v xml:space="preserve">  , END_DATE DATE </v>
      </c>
      <c r="R39" s="17" t="str">
        <f t="shared" si="1"/>
        <v/>
      </c>
      <c r="S39" s="17" t="str">
        <f t="shared" si="2"/>
        <v>COMMENT ON COLUMN CUST_DM.ETL_TAB_COL_MAPPING_DEF.END_DATE IS '结束日期' ;</v>
      </c>
    </row>
    <row r="40" spans="1:19" ht="15" thickBot="1" x14ac:dyDescent="0.35">
      <c r="A40" s="5">
        <v>111</v>
      </c>
      <c r="B40" s="5" t="str">
        <f>表清单!$C$4</f>
        <v>CUST_DM.ETL_LOG</v>
      </c>
      <c r="C40" s="5" t="s">
        <v>296</v>
      </c>
      <c r="D40" s="5" t="s">
        <v>239</v>
      </c>
      <c r="E40" s="5">
        <v>22</v>
      </c>
      <c r="F40" s="5" t="s">
        <v>158</v>
      </c>
      <c r="G40" s="17" t="str">
        <f t="shared" si="5"/>
        <v>NOT NULL</v>
      </c>
      <c r="H40" s="17" t="str">
        <f>VLOOKUP(B40,表清单!$C$1:$D$4965,2,FALSE)</f>
        <v>作业日志表</v>
      </c>
      <c r="I40" s="5" t="s">
        <v>253</v>
      </c>
      <c r="J40" s="5"/>
      <c r="K40" s="5"/>
      <c r="L40" s="5"/>
      <c r="M40" s="5"/>
      <c r="N40" s="17" t="str">
        <f t="shared" si="3"/>
        <v>DROP TABLE CUST_DM.ETL_LOG;</v>
      </c>
      <c r="O40" s="17" t="str">
        <f>IF($B40&lt;&gt;$B39,IF($B39="表名","",");"&amp;CHAR(10))&amp;"CREATE TABLE "&amp;$B40&amp;"( "&amp;$C40&amp;" "&amp;IFERROR(VLOOKUP($D40,数据库对照关系!$C$1:$F$102,2,FALSE),"")&amp;IF($E40=""," ","("&amp;$E40&amp;") ")&amp;$G40,"  , "&amp;$C40&amp;" "&amp;IFERROR(VLOOKUP($D40,数据库对照关系!$C$1:$F$102,2,FALSE),"")&amp;IF($E40=""," ","("&amp;$E40&amp;") ")&amp;$G40)</f>
        <v>);
CREATE TABLE CUST_DM.ETL_LOG( ETL_LOG_ID DECIMAL(22) NOT NULL</v>
      </c>
      <c r="P40" s="17" t="str">
        <f>IF($B40&lt;&gt;$B39,IF($B39="表名","",");"&amp;CHAR(10))&amp;"CREATE TABLE "&amp;$B40&amp;"( "&amp;$C40&amp;" "&amp;IFERROR(VLOOKUP($D40,数据库对照关系!$C$1:$F$102,3,FALSE),"")&amp;IF(OR($E40="",$D40="DECIMAL")," ","("&amp;$E40&amp;") ")&amp;$G40,"  , "&amp;$C40&amp;" "&amp;IFERROR(VLOOKUP($D40,数据库对照关系!$C$1:$F$102,3,FALSE),"")&amp;IF(OR($E40="",$D40="DECIMAL")," ","("&amp;$E40&amp;") ")&amp;$G40)</f>
        <v>);
CREATE TABLE CUST_DM.ETL_LOG( ETL_LOG_ID DECFLOAT NOT NULL</v>
      </c>
      <c r="Q40" s="17" t="str">
        <f>IF($B40&lt;&gt;$B39,IF($B39="表名","",");"&amp;CHAR(10))&amp;"CREATE TABLE "&amp;$B40&amp;"( "&amp;$C40&amp;" "&amp;IFERROR(VLOOKUP($D40,数据库对照关系!$C$1:$F$102,4,FALSE),"")&amp;IF($E40=""," ","("&amp;$E40&amp;") ")&amp;$G40,"  , "&amp;$C40&amp;" "&amp;IFERROR(VLOOKUP($D40,数据库对照关系!$C$1:$F$102,4,FALSE),"")&amp;IF($E40=""," ","("&amp;$E40&amp;") ")&amp;$G40)</f>
        <v>);
CREATE TABLE CUST_DM.ETL_LOG( ETL_LOG_ID NUMBER(22) NOT NULL</v>
      </c>
      <c r="R40" s="17" t="str">
        <f t="shared" si="1"/>
        <v>);
ALTER TABLE CUST_DM.ETL_LOG ADD PRIMARY KEY (ETL_LOG_ID</v>
      </c>
      <c r="S40" s="17" t="str">
        <f t="shared" si="2"/>
        <v>COMMENT ON TABLE CUST_DM.ETL_LOG IS '作业日志表' ;
COMMENT ON COLUMN CUST_DM.ETL_LOG.ETL_LOG_ID IS '日志流水号' ;</v>
      </c>
    </row>
    <row r="41" spans="1:19" ht="15" thickBot="1" x14ac:dyDescent="0.35">
      <c r="A41" s="5">
        <v>112</v>
      </c>
      <c r="B41" s="5" t="str">
        <f>表清单!$C$4</f>
        <v>CUST_DM.ETL_LOG</v>
      </c>
      <c r="C41" s="5" t="s">
        <v>306</v>
      </c>
      <c r="D41" s="5" t="s">
        <v>165</v>
      </c>
      <c r="E41" s="5"/>
      <c r="F41" s="5" t="s">
        <v>158</v>
      </c>
      <c r="G41" s="17" t="str">
        <f t="shared" si="5"/>
        <v>NOT NULL</v>
      </c>
      <c r="H41" s="17" t="str">
        <f>VLOOKUP(B41,表清单!$C$1:$D$4965,2,FALSE)</f>
        <v>作业日志表</v>
      </c>
      <c r="I41" s="5" t="s">
        <v>240</v>
      </c>
      <c r="J41" s="5"/>
      <c r="K41" s="5"/>
      <c r="L41" s="5"/>
      <c r="M41" s="5"/>
      <c r="N41" s="17" t="str">
        <f t="shared" si="3"/>
        <v/>
      </c>
      <c r="O41" s="17" t="str">
        <f>IF($B41&lt;&gt;$B40,IF($B40="表名","",");"&amp;CHAR(10))&amp;"CREATE TABLE "&amp;$B41&amp;"( "&amp;$C41&amp;" "&amp;IFERROR(VLOOKUP($D41,数据库对照关系!$C$1:$F$102,2,FALSE),"")&amp;IF($E41=""," ","("&amp;$E41&amp;") ")&amp;$G41,"  , "&amp;$C41&amp;" "&amp;IFERROR(VLOOKUP($D41,数据库对照关系!$C$1:$F$102,2,FALSE),"")&amp;IF($E41=""," ","("&amp;$E41&amp;") ")&amp;$G41)</f>
        <v xml:space="preserve">  , ETL_DATE DATE NOT NULL</v>
      </c>
      <c r="P41" s="17" t="str">
        <f>IF($B41&lt;&gt;$B40,IF($B40="表名","",");"&amp;CHAR(10))&amp;"CREATE TABLE "&amp;$B41&amp;"( "&amp;$C41&amp;" "&amp;IFERROR(VLOOKUP($D41,数据库对照关系!$C$1:$F$102,3,FALSE),"")&amp;IF(OR($E41="",$D41="DECIMAL")," ","("&amp;$E41&amp;") ")&amp;$G41,"  , "&amp;$C41&amp;" "&amp;IFERROR(VLOOKUP($D41,数据库对照关系!$C$1:$F$102,3,FALSE),"")&amp;IF(OR($E41="",$D41="DECIMAL")," ","("&amp;$E41&amp;") ")&amp;$G41)</f>
        <v xml:space="preserve">  , ETL_DATE DATE NOT NULL</v>
      </c>
      <c r="Q41" s="17" t="str">
        <f>IF($B41&lt;&gt;$B40,IF($B40="表名","",");"&amp;CHAR(10))&amp;"CREATE TABLE "&amp;$B41&amp;"( "&amp;$C41&amp;" "&amp;IFERROR(VLOOKUP($D41,数据库对照关系!$C$1:$F$102,4,FALSE),"")&amp;IF($E41=""," ","("&amp;$E41&amp;") ")&amp;$G41,"  , "&amp;$C41&amp;" "&amp;IFERROR(VLOOKUP($D41,数据库对照关系!$C$1:$F$102,4,FALSE),"")&amp;IF($E41=""," ","("&amp;$E41&amp;") ")&amp;$G41)</f>
        <v xml:space="preserve">  , ETL_DATE DATE NOT NULL</v>
      </c>
      <c r="R41" s="17" t="str">
        <f t="shared" si="1"/>
        <v xml:space="preserve">  , ETL_DATE</v>
      </c>
      <c r="S41" s="17" t="str">
        <f t="shared" si="2"/>
        <v>COMMENT ON COLUMN CUST_DM.ETL_LOG.ETL_DATE IS '处理日期' ;</v>
      </c>
    </row>
    <row r="42" spans="1:19" ht="15" thickBot="1" x14ac:dyDescent="0.35">
      <c r="A42" s="5">
        <v>113</v>
      </c>
      <c r="B42" s="5" t="str">
        <f>表清单!$C$4</f>
        <v>CUST_DM.ETL_LOG</v>
      </c>
      <c r="C42" s="5" t="s">
        <v>4</v>
      </c>
      <c r="D42" s="5" t="s">
        <v>136</v>
      </c>
      <c r="E42" s="5">
        <v>10</v>
      </c>
      <c r="F42" s="5" t="s">
        <v>294</v>
      </c>
      <c r="G42" s="17" t="str">
        <f t="shared" si="5"/>
        <v/>
      </c>
      <c r="H42" s="17" t="str">
        <f>VLOOKUP(B42,表清单!$C$1:$D$4965,2,FALSE)</f>
        <v>作业日志表</v>
      </c>
      <c r="I42" s="5" t="s">
        <v>169</v>
      </c>
      <c r="J42" s="5"/>
      <c r="K42" s="5"/>
      <c r="L42" s="5"/>
      <c r="M42" s="5"/>
      <c r="N42" s="17" t="str">
        <f t="shared" si="3"/>
        <v/>
      </c>
      <c r="O42" s="17" t="str">
        <f>IF($B42&lt;&gt;$B41,IF($B41="表名","",");"&amp;CHAR(10))&amp;"CREATE TABLE "&amp;$B42&amp;"( "&amp;$C42&amp;" "&amp;IFERROR(VLOOKUP($D42,数据库对照关系!$C$1:$F$102,2,FALSE),"")&amp;IF($E42=""," ","("&amp;$E42&amp;") ")&amp;$G42,"  , "&amp;$C42&amp;" "&amp;IFERROR(VLOOKUP($D42,数据库对照关系!$C$1:$F$102,2,FALSE),"")&amp;IF($E42=""," ","("&amp;$E42&amp;") ")&amp;$G42)</f>
        <v xml:space="preserve">  , BATCH_ID DECIMAL(10) </v>
      </c>
      <c r="P42" s="17" t="str">
        <f>IF($B42&lt;&gt;$B41,IF($B41="表名","",");"&amp;CHAR(10))&amp;"CREATE TABLE "&amp;$B42&amp;"( "&amp;$C42&amp;" "&amp;IFERROR(VLOOKUP($D42,数据库对照关系!$C$1:$F$102,3,FALSE),"")&amp;IF(OR($E42="",$D42="DECIMAL")," ","("&amp;$E42&amp;") ")&amp;$G42,"  , "&amp;$C42&amp;" "&amp;IFERROR(VLOOKUP($D42,数据库对照关系!$C$1:$F$102,3,FALSE),"")&amp;IF(OR($E42="",$D42="DECIMAL")," ","("&amp;$E42&amp;") ")&amp;$G42)</f>
        <v xml:space="preserve">  , BATCH_ID DECFLOAT </v>
      </c>
      <c r="Q42" s="17" t="str">
        <f>IF($B42&lt;&gt;$B41,IF($B41="表名","",");"&amp;CHAR(10))&amp;"CREATE TABLE "&amp;$B42&amp;"( "&amp;$C42&amp;" "&amp;IFERROR(VLOOKUP($D42,数据库对照关系!$C$1:$F$102,4,FALSE),"")&amp;IF($E42=""," ","("&amp;$E42&amp;") ")&amp;$G42,"  , "&amp;$C42&amp;" "&amp;IFERROR(VLOOKUP($D42,数据库对照关系!$C$1:$F$102,4,FALSE),"")&amp;IF($E42=""," ","("&amp;$E42&amp;") ")&amp;$G42)</f>
        <v xml:space="preserve">  , BATCH_ID NUMBER(10) </v>
      </c>
      <c r="R42" s="17" t="str">
        <f t="shared" si="1"/>
        <v/>
      </c>
      <c r="S42" s="17" t="str">
        <f t="shared" si="2"/>
        <v>COMMENT ON COLUMN CUST_DM.ETL_LOG.BATCH_ID IS '批次号' ;</v>
      </c>
    </row>
    <row r="43" spans="1:19" ht="15" thickBot="1" x14ac:dyDescent="0.35">
      <c r="A43" s="5">
        <v>114</v>
      </c>
      <c r="B43" s="5" t="str">
        <f>表清单!$C$4</f>
        <v>CUST_DM.ETL_LOG</v>
      </c>
      <c r="C43" s="5" t="s">
        <v>297</v>
      </c>
      <c r="D43" s="5" t="s">
        <v>167</v>
      </c>
      <c r="E43" s="5">
        <v>50</v>
      </c>
      <c r="F43" s="5" t="s">
        <v>294</v>
      </c>
      <c r="G43" s="17" t="str">
        <f t="shared" si="5"/>
        <v/>
      </c>
      <c r="H43" s="17" t="str">
        <f>VLOOKUP(B43,表清单!$C$1:$D$4965,2,FALSE)</f>
        <v>作业日志表</v>
      </c>
      <c r="I43" s="5" t="s">
        <v>175</v>
      </c>
      <c r="J43" s="5"/>
      <c r="K43" s="5"/>
      <c r="L43" s="5"/>
      <c r="M43" s="5"/>
      <c r="N43" s="17" t="str">
        <f t="shared" si="3"/>
        <v/>
      </c>
      <c r="O43" s="17" t="str">
        <f>IF($B43&lt;&gt;$B42,IF($B42="表名","",");"&amp;CHAR(10))&amp;"CREATE TABLE "&amp;$B43&amp;"( "&amp;$C43&amp;" "&amp;IFERROR(VLOOKUP($D43,数据库对照关系!$C$1:$F$102,2,FALSE),"")&amp;IF($E43=""," ","("&amp;$E43&amp;") ")&amp;$G43,"  , "&amp;$C43&amp;" "&amp;IFERROR(VLOOKUP($D43,数据库对照关系!$C$1:$F$102,2,FALSE),"")&amp;IF($E43=""," ","("&amp;$E43&amp;") ")&amp;$G43)</f>
        <v xml:space="preserve">  , JOB_NAME VARCHAR(50) </v>
      </c>
      <c r="P43" s="17" t="str">
        <f>IF($B43&lt;&gt;$B42,IF($B42="表名","",");"&amp;CHAR(10))&amp;"CREATE TABLE "&amp;$B43&amp;"( "&amp;$C43&amp;" "&amp;IFERROR(VLOOKUP($D43,数据库对照关系!$C$1:$F$102,3,FALSE),"")&amp;IF(OR($E43="",$D43="DECIMAL")," ","("&amp;$E43&amp;") ")&amp;$G43,"  , "&amp;$C43&amp;" "&amp;IFERROR(VLOOKUP($D43,数据库对照关系!$C$1:$F$102,3,FALSE),"")&amp;IF(OR($E43="",$D43="DECIMAL")," ","("&amp;$E43&amp;") ")&amp;$G43)</f>
        <v xml:space="preserve">  , JOB_NAME VARCHAR(50) </v>
      </c>
      <c r="Q43" s="17" t="str">
        <f>IF($B43&lt;&gt;$B42,IF($B42="表名","",");"&amp;CHAR(10))&amp;"CREATE TABLE "&amp;$B43&amp;"( "&amp;$C43&amp;" "&amp;IFERROR(VLOOKUP($D43,数据库对照关系!$C$1:$F$102,4,FALSE),"")&amp;IF($E43=""," ","("&amp;$E43&amp;") ")&amp;$G43,"  , "&amp;$C43&amp;" "&amp;IFERROR(VLOOKUP($D43,数据库对照关系!$C$1:$F$102,4,FALSE),"")&amp;IF($E43=""," ","("&amp;$E43&amp;") ")&amp;$G43)</f>
        <v xml:space="preserve">  , JOB_NAME VARCHAR2(50) </v>
      </c>
      <c r="R43" s="17" t="str">
        <f t="shared" si="1"/>
        <v/>
      </c>
      <c r="S43" s="17" t="str">
        <f t="shared" si="2"/>
        <v>COMMENT ON COLUMN CUST_DM.ETL_LOG.JOB_NAME IS '作业名称' ;</v>
      </c>
    </row>
    <row r="44" spans="1:19" ht="15" thickBot="1" x14ac:dyDescent="0.35">
      <c r="A44" s="5">
        <v>115</v>
      </c>
      <c r="B44" s="5" t="str">
        <f>表清单!$C$4</f>
        <v>CUST_DM.ETL_LOG</v>
      </c>
      <c r="C44" s="5" t="s">
        <v>168</v>
      </c>
      <c r="D44" s="5" t="s">
        <v>167</v>
      </c>
      <c r="E44" s="5">
        <v>512</v>
      </c>
      <c r="F44" s="5" t="s">
        <v>25</v>
      </c>
      <c r="G44" s="17" t="str">
        <f t="shared" si="5"/>
        <v/>
      </c>
      <c r="H44" s="17" t="str">
        <f>VLOOKUP(B44,表清单!$C$1:$D$4965,2,FALSE)</f>
        <v>作业日志表</v>
      </c>
      <c r="I44" s="5" t="s">
        <v>176</v>
      </c>
      <c r="J44" s="5"/>
      <c r="K44" s="5"/>
      <c r="L44" s="5"/>
      <c r="M44" s="5"/>
      <c r="N44" s="17" t="str">
        <f t="shared" si="3"/>
        <v/>
      </c>
      <c r="O44" s="17" t="str">
        <f>IF($B44&lt;&gt;$B43,IF($B43="表名","",");"&amp;CHAR(10))&amp;"CREATE TABLE "&amp;$B44&amp;"( "&amp;$C44&amp;" "&amp;IFERROR(VLOOKUP($D44,数据库对照关系!$C$1:$F$102,2,FALSE),"")&amp;IF($E44=""," ","("&amp;$E44&amp;") ")&amp;$G44,"  , "&amp;$C44&amp;" "&amp;IFERROR(VLOOKUP($D44,数据库对照关系!$C$1:$F$102,2,FALSE),"")&amp;IF($E44=""," ","("&amp;$E44&amp;") ")&amp;$G44)</f>
        <v xml:space="preserve">  , JOB_DESC VARCHAR(512) </v>
      </c>
      <c r="P44" s="17" t="str">
        <f>IF($B44&lt;&gt;$B43,IF($B43="表名","",");"&amp;CHAR(10))&amp;"CREATE TABLE "&amp;$B44&amp;"( "&amp;$C44&amp;" "&amp;IFERROR(VLOOKUP($D44,数据库对照关系!$C$1:$F$102,3,FALSE),"")&amp;IF(OR($E44="",$D44="DECIMAL")," ","("&amp;$E44&amp;") ")&amp;$G44,"  , "&amp;$C44&amp;" "&amp;IFERROR(VLOOKUP($D44,数据库对照关系!$C$1:$F$102,3,FALSE),"")&amp;IF(OR($E44="",$D44="DECIMAL")," ","("&amp;$E44&amp;") ")&amp;$G44)</f>
        <v xml:space="preserve">  , JOB_DESC VARCHAR(512) </v>
      </c>
      <c r="Q44" s="17" t="str">
        <f>IF($B44&lt;&gt;$B43,IF($B43="表名","",");"&amp;CHAR(10))&amp;"CREATE TABLE "&amp;$B44&amp;"( "&amp;$C44&amp;" "&amp;IFERROR(VLOOKUP($D44,数据库对照关系!$C$1:$F$102,4,FALSE),"")&amp;IF($E44=""," ","("&amp;$E44&amp;") ")&amp;$G44,"  , "&amp;$C44&amp;" "&amp;IFERROR(VLOOKUP($D44,数据库对照关系!$C$1:$F$102,4,FALSE),"")&amp;IF($E44=""," ","("&amp;$E44&amp;") ")&amp;$G44)</f>
        <v xml:space="preserve">  , JOB_DESC VARCHAR2(512) </v>
      </c>
      <c r="R44" s="17" t="str">
        <f t="shared" si="1"/>
        <v/>
      </c>
      <c r="S44" s="17" t="str">
        <f t="shared" si="2"/>
        <v>COMMENT ON COLUMN CUST_DM.ETL_LOG.JOB_DESC IS '作业描述' ;</v>
      </c>
    </row>
    <row r="45" spans="1:19" ht="15" thickBot="1" x14ac:dyDescent="0.35">
      <c r="A45" s="5">
        <v>116</v>
      </c>
      <c r="B45" s="5" t="str">
        <f>表清单!$C$4</f>
        <v>CUST_DM.ETL_LOG</v>
      </c>
      <c r="C45" s="5" t="s">
        <v>298</v>
      </c>
      <c r="D45" s="5" t="s">
        <v>167</v>
      </c>
      <c r="E45" s="5">
        <v>30</v>
      </c>
      <c r="F45" s="5" t="s">
        <v>25</v>
      </c>
      <c r="G45" s="17" t="str">
        <f t="shared" si="5"/>
        <v/>
      </c>
      <c r="H45" s="17" t="str">
        <f>VLOOKUP(B45,表清单!$C$1:$D$4965,2,FALSE)</f>
        <v>作业日志表</v>
      </c>
      <c r="I45" s="5" t="s">
        <v>241</v>
      </c>
      <c r="J45" s="5"/>
      <c r="K45" s="5"/>
      <c r="L45" s="5"/>
      <c r="M45" s="5"/>
      <c r="N45" s="17" t="str">
        <f t="shared" si="3"/>
        <v/>
      </c>
      <c r="O45" s="17" t="str">
        <f>IF($B45&lt;&gt;$B44,IF($B44="表名","",");"&amp;CHAR(10))&amp;"CREATE TABLE "&amp;$B45&amp;"( "&amp;$C45&amp;" "&amp;IFERROR(VLOOKUP($D45,数据库对照关系!$C$1:$F$102,2,FALSE),"")&amp;IF($E45=""," ","("&amp;$E45&amp;") ")&amp;$G45,"  , "&amp;$C45&amp;" "&amp;IFERROR(VLOOKUP($D45,数据库对照关系!$C$1:$F$102,2,FALSE),"")&amp;IF($E45=""," ","("&amp;$E45&amp;") ")&amp;$G45)</f>
        <v xml:space="preserve">  , ST_TIME VARCHAR(30) </v>
      </c>
      <c r="P45" s="17" t="str">
        <f>IF($B45&lt;&gt;$B44,IF($B44="表名","",");"&amp;CHAR(10))&amp;"CREATE TABLE "&amp;$B45&amp;"( "&amp;$C45&amp;" "&amp;IFERROR(VLOOKUP($D45,数据库对照关系!$C$1:$F$102,3,FALSE),"")&amp;IF(OR($E45="",$D45="DECIMAL")," ","("&amp;$E45&amp;") ")&amp;$G45,"  , "&amp;$C45&amp;" "&amp;IFERROR(VLOOKUP($D45,数据库对照关系!$C$1:$F$102,3,FALSE),"")&amp;IF(OR($E45="",$D45="DECIMAL")," ","("&amp;$E45&amp;") ")&amp;$G45)</f>
        <v xml:space="preserve">  , ST_TIME VARCHAR(30) </v>
      </c>
      <c r="Q45" s="17" t="str">
        <f>IF($B45&lt;&gt;$B44,IF($B44="表名","",");"&amp;CHAR(10))&amp;"CREATE TABLE "&amp;$B45&amp;"( "&amp;$C45&amp;" "&amp;IFERROR(VLOOKUP($D45,数据库对照关系!$C$1:$F$102,4,FALSE),"")&amp;IF($E45=""," ","("&amp;$E45&amp;") ")&amp;$G45,"  , "&amp;$C45&amp;" "&amp;IFERROR(VLOOKUP($D45,数据库对照关系!$C$1:$F$102,4,FALSE),"")&amp;IF($E45=""," ","("&amp;$E45&amp;") ")&amp;$G45)</f>
        <v xml:space="preserve">  , ST_TIME VARCHAR2(30) </v>
      </c>
      <c r="R45" s="17" t="str">
        <f t="shared" si="1"/>
        <v/>
      </c>
      <c r="S45" s="17" t="str">
        <f t="shared" si="2"/>
        <v>COMMENT ON COLUMN CUST_DM.ETL_LOG.ST_TIME IS '开始时间' ;</v>
      </c>
    </row>
    <row r="46" spans="1:19" ht="15" thickBot="1" x14ac:dyDescent="0.35">
      <c r="A46" s="5">
        <v>117</v>
      </c>
      <c r="B46" s="5" t="str">
        <f>表清单!$C$4</f>
        <v>CUST_DM.ETL_LOG</v>
      </c>
      <c r="C46" s="5" t="s">
        <v>299</v>
      </c>
      <c r="D46" s="5" t="s">
        <v>167</v>
      </c>
      <c r="E46" s="5">
        <v>30</v>
      </c>
      <c r="F46" s="5" t="s">
        <v>25</v>
      </c>
      <c r="G46" s="17" t="str">
        <f t="shared" si="5"/>
        <v/>
      </c>
      <c r="H46" s="17" t="str">
        <f>VLOOKUP(B46,表清单!$C$1:$D$4965,2,FALSE)</f>
        <v>作业日志表</v>
      </c>
      <c r="I46" s="5" t="s">
        <v>242</v>
      </c>
      <c r="J46" s="5"/>
      <c r="K46" s="5"/>
      <c r="L46" s="5"/>
      <c r="M46" s="5"/>
      <c r="N46" s="17" t="str">
        <f t="shared" si="3"/>
        <v/>
      </c>
      <c r="O46" s="17" t="str">
        <f>IF($B46&lt;&gt;$B45,IF($B45="表名","",");"&amp;CHAR(10))&amp;"CREATE TABLE "&amp;$B46&amp;"( "&amp;$C46&amp;" "&amp;IFERROR(VLOOKUP($D46,数据库对照关系!$C$1:$F$102,2,FALSE),"")&amp;IF($E46=""," ","("&amp;$E46&amp;") ")&amp;$G46,"  , "&amp;$C46&amp;" "&amp;IFERROR(VLOOKUP($D46,数据库对照关系!$C$1:$F$102,2,FALSE),"")&amp;IF($E46=""," ","("&amp;$E46&amp;") ")&amp;$G46)</f>
        <v xml:space="preserve">  , END_TIME VARCHAR(30) </v>
      </c>
      <c r="P46" s="17" t="str">
        <f>IF($B46&lt;&gt;$B45,IF($B45="表名","",");"&amp;CHAR(10))&amp;"CREATE TABLE "&amp;$B46&amp;"( "&amp;$C46&amp;" "&amp;IFERROR(VLOOKUP($D46,数据库对照关系!$C$1:$F$102,3,FALSE),"")&amp;IF(OR($E46="",$D46="DECIMAL")," ","("&amp;$E46&amp;") ")&amp;$G46,"  , "&amp;$C46&amp;" "&amp;IFERROR(VLOOKUP($D46,数据库对照关系!$C$1:$F$102,3,FALSE),"")&amp;IF(OR($E46="",$D46="DECIMAL")," ","("&amp;$E46&amp;") ")&amp;$G46)</f>
        <v xml:space="preserve">  , END_TIME VARCHAR(30) </v>
      </c>
      <c r="Q46" s="17" t="str">
        <f>IF($B46&lt;&gt;$B45,IF($B45="表名","",");"&amp;CHAR(10))&amp;"CREATE TABLE "&amp;$B46&amp;"( "&amp;$C46&amp;" "&amp;IFERROR(VLOOKUP($D46,数据库对照关系!$C$1:$F$102,4,FALSE),"")&amp;IF($E46=""," ","("&amp;$E46&amp;") ")&amp;$G46,"  , "&amp;$C46&amp;" "&amp;IFERROR(VLOOKUP($D46,数据库对照关系!$C$1:$F$102,4,FALSE),"")&amp;IF($E46=""," ","("&amp;$E46&amp;") ")&amp;$G46)</f>
        <v xml:space="preserve">  , END_TIME VARCHAR2(30) </v>
      </c>
      <c r="R46" s="17" t="str">
        <f t="shared" si="1"/>
        <v/>
      </c>
      <c r="S46" s="17" t="str">
        <f t="shared" si="2"/>
        <v>COMMENT ON COLUMN CUST_DM.ETL_LOG.END_TIME IS '结束时间' ;</v>
      </c>
    </row>
    <row r="47" spans="1:19" ht="15" thickBot="1" x14ac:dyDescent="0.35">
      <c r="A47" s="5">
        <v>118</v>
      </c>
      <c r="B47" s="5" t="str">
        <f>表清单!$C$4</f>
        <v>CUST_DM.ETL_LOG</v>
      </c>
      <c r="C47" s="5" t="s">
        <v>235</v>
      </c>
      <c r="D47" s="5" t="s">
        <v>167</v>
      </c>
      <c r="E47" s="5">
        <v>30</v>
      </c>
      <c r="F47" s="5" t="s">
        <v>25</v>
      </c>
      <c r="G47" s="17" t="str">
        <f t="shared" si="5"/>
        <v/>
      </c>
      <c r="H47" s="17" t="str">
        <f>VLOOKUP(B47,表清单!$C$1:$D$4965,2,FALSE)</f>
        <v>作业日志表</v>
      </c>
      <c r="I47" s="5" t="s">
        <v>243</v>
      </c>
      <c r="J47" s="5"/>
      <c r="K47" s="5"/>
      <c r="L47" s="5"/>
      <c r="M47" s="5"/>
      <c r="N47" s="17" t="str">
        <f t="shared" si="3"/>
        <v/>
      </c>
      <c r="O47" s="17" t="str">
        <f>IF($B47&lt;&gt;$B46,IF($B46="表名","",");"&amp;CHAR(10))&amp;"CREATE TABLE "&amp;$B47&amp;"( "&amp;$C47&amp;" "&amp;IFERROR(VLOOKUP($D47,数据库对照关系!$C$1:$F$102,2,FALSE),"")&amp;IF($E47=""," ","("&amp;$E47&amp;") ")&amp;$G47,"  , "&amp;$C47&amp;" "&amp;IFERROR(VLOOKUP($D47,数据库对照关系!$C$1:$F$102,2,FALSE),"")&amp;IF($E47=""," ","("&amp;$E47&amp;") ")&amp;$G47)</f>
        <v xml:space="preserve">  , SPEND_TIME VARCHAR(30) </v>
      </c>
      <c r="P47" s="17" t="str">
        <f>IF($B47&lt;&gt;$B46,IF($B46="表名","",");"&amp;CHAR(10))&amp;"CREATE TABLE "&amp;$B47&amp;"( "&amp;$C47&amp;" "&amp;IFERROR(VLOOKUP($D47,数据库对照关系!$C$1:$F$102,3,FALSE),"")&amp;IF(OR($E47="",$D47="DECIMAL")," ","("&amp;$E47&amp;") ")&amp;$G47,"  , "&amp;$C47&amp;" "&amp;IFERROR(VLOOKUP($D47,数据库对照关系!$C$1:$F$102,3,FALSE),"")&amp;IF(OR($E47="",$D47="DECIMAL")," ","("&amp;$E47&amp;") ")&amp;$G47)</f>
        <v xml:space="preserve">  , SPEND_TIME VARCHAR(30) </v>
      </c>
      <c r="Q47" s="17" t="str">
        <f>IF($B47&lt;&gt;$B46,IF($B46="表名","",");"&amp;CHAR(10))&amp;"CREATE TABLE "&amp;$B47&amp;"( "&amp;$C47&amp;" "&amp;IFERROR(VLOOKUP($D47,数据库对照关系!$C$1:$F$102,4,FALSE),"")&amp;IF($E47=""," ","("&amp;$E47&amp;") ")&amp;$G47,"  , "&amp;$C47&amp;" "&amp;IFERROR(VLOOKUP($D47,数据库对照关系!$C$1:$F$102,4,FALSE),"")&amp;IF($E47=""," ","("&amp;$E47&amp;") ")&amp;$G47)</f>
        <v xml:space="preserve">  , SPEND_TIME VARCHAR2(30) </v>
      </c>
      <c r="R47" s="17" t="str">
        <f t="shared" si="1"/>
        <v/>
      </c>
      <c r="S47" s="17" t="str">
        <f t="shared" si="2"/>
        <v>COMMENT ON COLUMN CUST_DM.ETL_LOG.SPEND_TIME IS '执行时间' ;</v>
      </c>
    </row>
    <row r="48" spans="1:19" ht="15" thickBot="1" x14ac:dyDescent="0.35">
      <c r="A48" s="5">
        <v>119</v>
      </c>
      <c r="B48" s="5" t="str">
        <f>表清单!$C$4</f>
        <v>CUST_DM.ETL_LOG</v>
      </c>
      <c r="C48" s="5" t="s">
        <v>300</v>
      </c>
      <c r="D48" s="5" t="s">
        <v>239</v>
      </c>
      <c r="E48" s="5">
        <v>22</v>
      </c>
      <c r="F48" s="5" t="s">
        <v>25</v>
      </c>
      <c r="G48" s="17" t="str">
        <f t="shared" si="5"/>
        <v/>
      </c>
      <c r="H48" s="17" t="str">
        <f>VLOOKUP(B48,表清单!$C$1:$D$4965,2,FALSE)</f>
        <v>作业日志表</v>
      </c>
      <c r="I48" s="5" t="s">
        <v>305</v>
      </c>
      <c r="J48" s="5"/>
      <c r="K48" s="5"/>
      <c r="L48" s="5"/>
      <c r="M48" s="5"/>
      <c r="N48" s="17" t="str">
        <f t="shared" si="3"/>
        <v/>
      </c>
      <c r="O48" s="17" t="str">
        <f>IF($B48&lt;&gt;$B47,IF($B47="表名","",");"&amp;CHAR(10))&amp;"CREATE TABLE "&amp;$B48&amp;"( "&amp;$C48&amp;" "&amp;IFERROR(VLOOKUP($D48,数据库对照关系!$C$1:$F$102,2,FALSE),"")&amp;IF($E48=""," ","("&amp;$E48&amp;") ")&amp;$G48,"  , "&amp;$C48&amp;" "&amp;IFERROR(VLOOKUP($D48,数据库对照关系!$C$1:$F$102,2,FALSE),"")&amp;IF($E48=""," ","("&amp;$E48&amp;") ")&amp;$G48)</f>
        <v xml:space="preserve">  , DEAL_ROW DECIMAL(22) </v>
      </c>
      <c r="P48" s="17" t="str">
        <f>IF($B48&lt;&gt;$B47,IF($B47="表名","",");"&amp;CHAR(10))&amp;"CREATE TABLE "&amp;$B48&amp;"( "&amp;$C48&amp;" "&amp;IFERROR(VLOOKUP($D48,数据库对照关系!$C$1:$F$102,3,FALSE),"")&amp;IF(OR($E48="",$D48="DECIMAL")," ","("&amp;$E48&amp;") ")&amp;$G48,"  , "&amp;$C48&amp;" "&amp;IFERROR(VLOOKUP($D48,数据库对照关系!$C$1:$F$102,3,FALSE),"")&amp;IF(OR($E48="",$D48="DECIMAL")," ","("&amp;$E48&amp;") ")&amp;$G48)</f>
        <v xml:space="preserve">  , DEAL_ROW DECFLOAT </v>
      </c>
      <c r="Q48" s="17" t="str">
        <f>IF($B48&lt;&gt;$B47,IF($B47="表名","",");"&amp;CHAR(10))&amp;"CREATE TABLE "&amp;$B48&amp;"( "&amp;$C48&amp;" "&amp;IFERROR(VLOOKUP($D48,数据库对照关系!$C$1:$F$102,4,FALSE),"")&amp;IF($E48=""," ","("&amp;$E48&amp;") ")&amp;$G48,"  , "&amp;$C48&amp;" "&amp;IFERROR(VLOOKUP($D48,数据库对照关系!$C$1:$F$102,4,FALSE),"")&amp;IF($E48=""," ","("&amp;$E48&amp;") ")&amp;$G48)</f>
        <v xml:space="preserve">  , DEAL_ROW NUMBER(22) </v>
      </c>
      <c r="R48" s="17" t="str">
        <f t="shared" si="1"/>
        <v/>
      </c>
      <c r="S48" s="17" t="str">
        <f t="shared" si="2"/>
        <v>COMMENT ON COLUMN CUST_DM.ETL_LOG.DEAL_ROW IS '处理记录数' ;</v>
      </c>
    </row>
    <row r="49" spans="1:19" ht="15" thickBot="1" x14ac:dyDescent="0.35">
      <c r="A49" s="5">
        <v>120</v>
      </c>
      <c r="B49" s="5" t="str">
        <f>表清单!$C$4</f>
        <v>CUST_DM.ETL_LOG</v>
      </c>
      <c r="C49" s="5" t="s">
        <v>302</v>
      </c>
      <c r="D49" s="5" t="s">
        <v>167</v>
      </c>
      <c r="E49" s="5">
        <v>128</v>
      </c>
      <c r="F49" s="5" t="s">
        <v>25</v>
      </c>
      <c r="G49" s="17" t="str">
        <f t="shared" si="5"/>
        <v/>
      </c>
      <c r="H49" s="17" t="str">
        <f>VLOOKUP(B49,表清单!$C$1:$D$4965,2,FALSE)</f>
        <v>作业日志表</v>
      </c>
      <c r="I49" s="5" t="s">
        <v>245</v>
      </c>
      <c r="J49" s="5"/>
      <c r="K49" s="5"/>
      <c r="L49" s="5"/>
      <c r="M49" s="5"/>
      <c r="N49" s="17" t="str">
        <f t="shared" si="3"/>
        <v/>
      </c>
      <c r="O49" s="17" t="str">
        <f>IF($B49&lt;&gt;$B48,IF($B48="表名","",");"&amp;CHAR(10))&amp;"CREATE TABLE "&amp;$B49&amp;"( "&amp;$C49&amp;" "&amp;IFERROR(VLOOKUP($D49,数据库对照关系!$C$1:$F$102,2,FALSE),"")&amp;IF($E49=""," ","("&amp;$E49&amp;") ")&amp;$G49,"  , "&amp;$C49&amp;" "&amp;IFERROR(VLOOKUP($D49,数据库对照关系!$C$1:$F$102,2,FALSE),"")&amp;IF($E49=""," ","("&amp;$E49&amp;") ")&amp;$G49)</f>
        <v xml:space="preserve">  , JOB_STATE VARCHAR(128) </v>
      </c>
      <c r="P49" s="17" t="str">
        <f>IF($B49&lt;&gt;$B48,IF($B48="表名","",");"&amp;CHAR(10))&amp;"CREATE TABLE "&amp;$B49&amp;"( "&amp;$C49&amp;" "&amp;IFERROR(VLOOKUP($D49,数据库对照关系!$C$1:$F$102,3,FALSE),"")&amp;IF(OR($E49="",$D49="DECIMAL")," ","("&amp;$E49&amp;") ")&amp;$G49,"  , "&amp;$C49&amp;" "&amp;IFERROR(VLOOKUP($D49,数据库对照关系!$C$1:$F$102,3,FALSE),"")&amp;IF(OR($E49="",$D49="DECIMAL")," ","("&amp;$E49&amp;") ")&amp;$G49)</f>
        <v xml:space="preserve">  , JOB_STATE VARCHAR(128) </v>
      </c>
      <c r="Q49" s="17" t="str">
        <f>IF($B49&lt;&gt;$B48,IF($B48="表名","",");"&amp;CHAR(10))&amp;"CREATE TABLE "&amp;$B49&amp;"( "&amp;$C49&amp;" "&amp;IFERROR(VLOOKUP($D49,数据库对照关系!$C$1:$F$102,4,FALSE),"")&amp;IF($E49=""," ","("&amp;$E49&amp;") ")&amp;$G49,"  , "&amp;$C49&amp;" "&amp;IFERROR(VLOOKUP($D49,数据库对照关系!$C$1:$F$102,4,FALSE),"")&amp;IF($E49=""," ","("&amp;$E49&amp;") ")&amp;$G49)</f>
        <v xml:space="preserve">  , JOB_STATE VARCHAR2(128) </v>
      </c>
      <c r="R49" s="17" t="str">
        <f t="shared" si="1"/>
        <v/>
      </c>
      <c r="S49" s="17" t="str">
        <f t="shared" si="2"/>
        <v>COMMENT ON COLUMN CUST_DM.ETL_LOG.JOB_STATE IS '作业状态' ;</v>
      </c>
    </row>
    <row r="50" spans="1:19" ht="15" thickBot="1" x14ac:dyDescent="0.35">
      <c r="A50" s="5">
        <v>121</v>
      </c>
      <c r="B50" s="5" t="str">
        <f>表清单!$C$4</f>
        <v>CUST_DM.ETL_LOG</v>
      </c>
      <c r="C50" s="5" t="s">
        <v>303</v>
      </c>
      <c r="D50" s="5" t="s">
        <v>167</v>
      </c>
      <c r="E50" s="5">
        <v>512</v>
      </c>
      <c r="F50" s="5" t="s">
        <v>25</v>
      </c>
      <c r="G50" s="17" t="str">
        <f t="shared" si="5"/>
        <v/>
      </c>
      <c r="H50" s="17" t="str">
        <f>VLOOKUP(B50,表清单!$C$1:$D$4965,2,FALSE)</f>
        <v>作业日志表</v>
      </c>
      <c r="I50" s="5" t="s">
        <v>254</v>
      </c>
      <c r="J50" s="5"/>
      <c r="K50" s="5"/>
      <c r="L50" s="5"/>
      <c r="M50" s="5"/>
      <c r="N50" s="17" t="str">
        <f t="shared" si="3"/>
        <v/>
      </c>
      <c r="O50" s="17" t="str">
        <f>IF($B50&lt;&gt;$B49,IF($B49="表名","",");"&amp;CHAR(10))&amp;"CREATE TABLE "&amp;$B50&amp;"( "&amp;$C50&amp;" "&amp;IFERROR(VLOOKUP($D50,数据库对照关系!$C$1:$F$102,2,FALSE),"")&amp;IF($E50=""," ","("&amp;$E50&amp;") ")&amp;$G50,"  , "&amp;$C50&amp;" "&amp;IFERROR(VLOOKUP($D50,数据库对照关系!$C$1:$F$102,2,FALSE),"")&amp;IF($E50=""," ","("&amp;$E50&amp;") ")&amp;$G50)</f>
        <v xml:space="preserve">  , JOB_STATE_DESC VARCHAR(512) </v>
      </c>
      <c r="P50" s="17" t="str">
        <f>IF($B50&lt;&gt;$B49,IF($B49="表名","",");"&amp;CHAR(10))&amp;"CREATE TABLE "&amp;$B50&amp;"( "&amp;$C50&amp;" "&amp;IFERROR(VLOOKUP($D50,数据库对照关系!$C$1:$F$102,3,FALSE),"")&amp;IF(OR($E50="",$D50="DECIMAL")," ","("&amp;$E50&amp;") ")&amp;$G50,"  , "&amp;$C50&amp;" "&amp;IFERROR(VLOOKUP($D50,数据库对照关系!$C$1:$F$102,3,FALSE),"")&amp;IF(OR($E50="",$D50="DECIMAL")," ","("&amp;$E50&amp;") ")&amp;$G50)</f>
        <v xml:space="preserve">  , JOB_STATE_DESC VARCHAR(512) </v>
      </c>
      <c r="Q50" s="17" t="str">
        <f>IF($B50&lt;&gt;$B49,IF($B49="表名","",");"&amp;CHAR(10))&amp;"CREATE TABLE "&amp;$B50&amp;"( "&amp;$C50&amp;" "&amp;IFERROR(VLOOKUP($D50,数据库对照关系!$C$1:$F$102,4,FALSE),"")&amp;IF($E50=""," ","("&amp;$E50&amp;") ")&amp;$G50,"  , "&amp;$C50&amp;" "&amp;IFERROR(VLOOKUP($D50,数据库对照关系!$C$1:$F$102,4,FALSE),"")&amp;IF($E50=""," ","("&amp;$E50&amp;") ")&amp;$G50)</f>
        <v xml:space="preserve">  , JOB_STATE_DESC VARCHAR2(512) </v>
      </c>
      <c r="R50" s="17" t="str">
        <f t="shared" si="1"/>
        <v/>
      </c>
      <c r="S50" s="17" t="str">
        <f t="shared" si="2"/>
        <v>COMMENT ON COLUMN CUST_DM.ETL_LOG.JOB_STATE_DESC IS '作业状态描述' ;</v>
      </c>
    </row>
    <row r="51" spans="1:19" ht="15" thickBot="1" x14ac:dyDescent="0.35">
      <c r="A51" s="5">
        <v>122</v>
      </c>
      <c r="B51" s="5" t="str">
        <f>表清单!$C$4</f>
        <v>CUST_DM.ETL_LOG</v>
      </c>
      <c r="C51" s="5" t="s">
        <v>308</v>
      </c>
      <c r="D51" s="5" t="s">
        <v>167</v>
      </c>
      <c r="E51" s="5">
        <v>128</v>
      </c>
      <c r="F51" s="5" t="s">
        <v>25</v>
      </c>
      <c r="G51" s="17" t="str">
        <f t="shared" si="5"/>
        <v/>
      </c>
      <c r="H51" s="17" t="str">
        <f>VLOOKUP(B51,表清单!$C$1:$D$4965,2,FALSE)</f>
        <v>作业日志表</v>
      </c>
      <c r="I51" s="5" t="s">
        <v>307</v>
      </c>
      <c r="J51" s="5"/>
      <c r="K51" s="5"/>
      <c r="L51" s="5"/>
      <c r="M51" s="5"/>
      <c r="N51" s="17" t="str">
        <f t="shared" si="3"/>
        <v/>
      </c>
      <c r="O51" s="17" t="str">
        <f>IF($B51&lt;&gt;$B50,IF($B50="表名","",");"&amp;CHAR(10))&amp;"CREATE TABLE "&amp;$B51&amp;"( "&amp;$C51&amp;" "&amp;IFERROR(VLOOKUP($D51,数据库对照关系!$C$1:$F$102,2,FALSE),"")&amp;IF($E51=""," ","("&amp;$E51&amp;") ")&amp;$G51,"  , "&amp;$C51&amp;" "&amp;IFERROR(VLOOKUP($D51,数据库对照关系!$C$1:$F$102,2,FALSE),"")&amp;IF($E51=""," ","("&amp;$E51&amp;") ")&amp;$G51)</f>
        <v xml:space="preserve">  , ETL_SERVICE_NAME VARCHAR(128) </v>
      </c>
      <c r="P51" s="17" t="str">
        <f>IF($B51&lt;&gt;$B50,IF($B50="表名","",");"&amp;CHAR(10))&amp;"CREATE TABLE "&amp;$B51&amp;"( "&amp;$C51&amp;" "&amp;IFERROR(VLOOKUP($D51,数据库对照关系!$C$1:$F$102,3,FALSE),"")&amp;IF(OR($E51="",$D51="DECIMAL")," ","("&amp;$E51&amp;") ")&amp;$G51,"  , "&amp;$C51&amp;" "&amp;IFERROR(VLOOKUP($D51,数据库对照关系!$C$1:$F$102,3,FALSE),"")&amp;IF(OR($E51="",$D51="DECIMAL")," ","("&amp;$E51&amp;") ")&amp;$G51)</f>
        <v xml:space="preserve">  , ETL_SERVICE_NAME VARCHAR(128) </v>
      </c>
      <c r="Q51" s="17" t="str">
        <f>IF($B51&lt;&gt;$B50,IF($B50="表名","",");"&amp;CHAR(10))&amp;"CREATE TABLE "&amp;$B51&amp;"( "&amp;$C51&amp;" "&amp;IFERROR(VLOOKUP($D51,数据库对照关系!$C$1:$F$102,4,FALSE),"")&amp;IF($E51=""," ","("&amp;$E51&amp;") ")&amp;$G51,"  , "&amp;$C51&amp;" "&amp;IFERROR(VLOOKUP($D51,数据库对照关系!$C$1:$F$102,4,FALSE),"")&amp;IF($E51=""," ","("&amp;$E51&amp;") ")&amp;$G51)</f>
        <v xml:space="preserve">  , ETL_SERVICE_NAME VARCHAR2(128) </v>
      </c>
      <c r="R51" s="17" t="str">
        <f t="shared" si="1"/>
        <v/>
      </c>
      <c r="S51" s="17" t="str">
        <f t="shared" si="2"/>
        <v>COMMENT ON COLUMN CUST_DM.ETL_LOG.ETL_SERVICE_NAME IS 'ETL服务器名称' ;</v>
      </c>
    </row>
    <row r="52" spans="1:19" ht="15" thickBot="1" x14ac:dyDescent="0.35">
      <c r="A52" s="5">
        <v>123</v>
      </c>
      <c r="B52" s="5" t="str">
        <f>表清单!$C$4</f>
        <v>CUST_DM.ETL_LOG</v>
      </c>
      <c r="C52" s="5" t="s">
        <v>309</v>
      </c>
      <c r="D52" s="5" t="s">
        <v>167</v>
      </c>
      <c r="E52" s="5">
        <v>128</v>
      </c>
      <c r="F52" s="5" t="s">
        <v>25</v>
      </c>
      <c r="G52" s="17" t="str">
        <f t="shared" si="5"/>
        <v/>
      </c>
      <c r="H52" s="17" t="str">
        <f>VLOOKUP(B52,表清单!$C$1:$D$4965,2,FALSE)</f>
        <v>作业日志表</v>
      </c>
      <c r="I52" s="5" t="s">
        <v>312</v>
      </c>
      <c r="J52" s="5"/>
      <c r="K52" s="5"/>
      <c r="L52" s="5"/>
      <c r="M52" s="5"/>
      <c r="N52" s="17" t="str">
        <f t="shared" si="3"/>
        <v/>
      </c>
      <c r="O52" s="17" t="str">
        <f>IF($B52&lt;&gt;$B51,IF($B51="表名","",");"&amp;CHAR(10))&amp;"CREATE TABLE "&amp;$B52&amp;"( "&amp;$C52&amp;" "&amp;IFERROR(VLOOKUP($D52,数据库对照关系!$C$1:$F$102,2,FALSE),"")&amp;IF($E52=""," ","("&amp;$E52&amp;") ")&amp;$G52,"  , "&amp;$C52&amp;" "&amp;IFERROR(VLOOKUP($D52,数据库对照关系!$C$1:$F$102,2,FALSE),"")&amp;IF($E52=""," ","("&amp;$E52&amp;") ")&amp;$G52)</f>
        <v xml:space="preserve">  , CALL_SERIAL_NO VARCHAR(128) </v>
      </c>
      <c r="P52" s="17" t="str">
        <f>IF($B52&lt;&gt;$B51,IF($B51="表名","",");"&amp;CHAR(10))&amp;"CREATE TABLE "&amp;$B52&amp;"( "&amp;$C52&amp;" "&amp;IFERROR(VLOOKUP($D52,数据库对照关系!$C$1:$F$102,3,FALSE),"")&amp;IF(OR($E52="",$D52="DECIMAL")," ","("&amp;$E52&amp;") ")&amp;$G52,"  , "&amp;$C52&amp;" "&amp;IFERROR(VLOOKUP($D52,数据库对照关系!$C$1:$F$102,3,FALSE),"")&amp;IF(OR($E52="",$D52="DECIMAL")," ","("&amp;$E52&amp;") ")&amp;$G52)</f>
        <v xml:space="preserve">  , CALL_SERIAL_NO VARCHAR(128) </v>
      </c>
      <c r="Q52" s="17" t="str">
        <f>IF($B52&lt;&gt;$B51,IF($B51="表名","",");"&amp;CHAR(10))&amp;"CREATE TABLE "&amp;$B52&amp;"( "&amp;$C52&amp;" "&amp;IFERROR(VLOOKUP($D52,数据库对照关系!$C$1:$F$102,4,FALSE),"")&amp;IF($E52=""," ","("&amp;$E52&amp;") ")&amp;$G52,"  , "&amp;$C52&amp;" "&amp;IFERROR(VLOOKUP($D52,数据库对照关系!$C$1:$F$102,4,FALSE),"")&amp;IF($E52=""," ","("&amp;$E52&amp;") ")&amp;$G52)</f>
        <v xml:space="preserve">  , CALL_SERIAL_NO VARCHAR2(128) </v>
      </c>
      <c r="R52" s="17" t="str">
        <f t="shared" si="1"/>
        <v/>
      </c>
      <c r="S52" s="17" t="str">
        <f t="shared" si="2"/>
        <v>COMMENT ON COLUMN CUST_DM.ETL_LOG.CALL_SERIAL_NO IS '调用作业流水号' ;</v>
      </c>
    </row>
    <row r="53" spans="1:19" ht="15" thickBot="1" x14ac:dyDescent="0.35">
      <c r="A53" s="5">
        <v>124</v>
      </c>
      <c r="B53" s="5" t="str">
        <f>表清单!$C$4</f>
        <v>CUST_DM.ETL_LOG</v>
      </c>
      <c r="C53" s="5" t="s">
        <v>310</v>
      </c>
      <c r="D53" s="5" t="s">
        <v>167</v>
      </c>
      <c r="E53" s="5">
        <v>128</v>
      </c>
      <c r="F53" s="5" t="s">
        <v>25</v>
      </c>
      <c r="G53" s="17" t="str">
        <f t="shared" si="5"/>
        <v/>
      </c>
      <c r="H53" s="17" t="str">
        <f>VLOOKUP(B53,表清单!$C$1:$D$4965,2,FALSE)</f>
        <v>作业日志表</v>
      </c>
      <c r="I53" s="5" t="s">
        <v>311</v>
      </c>
      <c r="J53" s="5"/>
      <c r="K53" s="5"/>
      <c r="L53" s="5"/>
      <c r="M53" s="5"/>
      <c r="N53" s="17" t="str">
        <f t="shared" si="3"/>
        <v/>
      </c>
      <c r="O53" s="17" t="str">
        <f>IF($B53&lt;&gt;$B52,IF($B52="表名","",");"&amp;CHAR(10))&amp;"CREATE TABLE "&amp;$B53&amp;"( "&amp;$C53&amp;" "&amp;IFERROR(VLOOKUP($D53,数据库对照关系!$C$1:$F$102,2,FALSE),"")&amp;IF($E53=""," ","("&amp;$E53&amp;") ")&amp;$G53,"  , "&amp;$C53&amp;" "&amp;IFERROR(VLOOKUP($D53,数据库对照关系!$C$1:$F$102,2,FALSE),"")&amp;IF($E53=""," ","("&amp;$E53&amp;") ")&amp;$G53)</f>
        <v xml:space="preserve">  , CALL_JOB_NAME VARCHAR(128) </v>
      </c>
      <c r="P53" s="17" t="str">
        <f>IF($B53&lt;&gt;$B52,IF($B52="表名","",");"&amp;CHAR(10))&amp;"CREATE TABLE "&amp;$B53&amp;"( "&amp;$C53&amp;" "&amp;IFERROR(VLOOKUP($D53,数据库对照关系!$C$1:$F$102,3,FALSE),"")&amp;IF(OR($E53="",$D53="DECIMAL")," ","("&amp;$E53&amp;") ")&amp;$G53,"  , "&amp;$C53&amp;" "&amp;IFERROR(VLOOKUP($D53,数据库对照关系!$C$1:$F$102,3,FALSE),"")&amp;IF(OR($E53="",$D53="DECIMAL")," ","("&amp;$E53&amp;") ")&amp;$G53)</f>
        <v xml:space="preserve">  , CALL_JOB_NAME VARCHAR(128) </v>
      </c>
      <c r="Q53" s="17" t="str">
        <f>IF($B53&lt;&gt;$B52,IF($B52="表名","",");"&amp;CHAR(10))&amp;"CREATE TABLE "&amp;$B53&amp;"( "&amp;$C53&amp;" "&amp;IFERROR(VLOOKUP($D53,数据库对照关系!$C$1:$F$102,4,FALSE),"")&amp;IF($E53=""," ","("&amp;$E53&amp;") ")&amp;$G53,"  , "&amp;$C53&amp;" "&amp;IFERROR(VLOOKUP($D53,数据库对照关系!$C$1:$F$102,4,FALSE),"")&amp;IF($E53=""," ","("&amp;$E53&amp;") ")&amp;$G53)</f>
        <v xml:space="preserve">  , CALL_JOB_NAME VARCHAR2(128) </v>
      </c>
      <c r="R53" s="17" t="str">
        <f t="shared" si="1"/>
        <v/>
      </c>
      <c r="S53" s="17" t="str">
        <f t="shared" si="2"/>
        <v>COMMENT ON COLUMN CUST_DM.ETL_LOG.CALL_JOB_NAME IS '调用作业名称' ;</v>
      </c>
    </row>
    <row r="54" spans="1:19" ht="15" thickBot="1" x14ac:dyDescent="0.35">
      <c r="A54" s="5">
        <v>125</v>
      </c>
      <c r="B54" s="5" t="str">
        <f>表清单!$C$4</f>
        <v>CUST_DM.ETL_LOG</v>
      </c>
      <c r="C54" s="5" t="s">
        <v>301</v>
      </c>
      <c r="D54" s="5" t="s">
        <v>167</v>
      </c>
      <c r="E54" s="5">
        <v>4000</v>
      </c>
      <c r="F54" s="5" t="s">
        <v>25</v>
      </c>
      <c r="G54" s="17" t="str">
        <f t="shared" si="5"/>
        <v/>
      </c>
      <c r="H54" s="17" t="str">
        <f>VLOOKUP(B54,表清单!$C$1:$D$4965,2,FALSE)</f>
        <v>作业日志表</v>
      </c>
      <c r="I54" s="5" t="s">
        <v>35</v>
      </c>
      <c r="J54" s="5"/>
      <c r="K54" s="5"/>
      <c r="L54" s="5"/>
      <c r="M54" s="5"/>
      <c r="N54" s="17" t="str">
        <f t="shared" si="3"/>
        <v/>
      </c>
      <c r="O54" s="17" t="str">
        <f>IF($B54&lt;&gt;$B53,IF($B53="表名","",");"&amp;CHAR(10))&amp;"CREATE TABLE "&amp;$B54&amp;"( "&amp;$C54&amp;" "&amp;IFERROR(VLOOKUP($D54,数据库对照关系!$C$1:$F$102,2,FALSE),"")&amp;IF($E54=""," ","("&amp;$E54&amp;") ")&amp;$G54,"  , "&amp;$C54&amp;" "&amp;IFERROR(VLOOKUP($D54,数据库对照关系!$C$1:$F$102,2,FALSE),"")&amp;IF($E54=""," ","("&amp;$E54&amp;") ")&amp;$G54)</f>
        <v xml:space="preserve">  , REMARK VARCHAR(4000) </v>
      </c>
      <c r="P54" s="17" t="str">
        <f>IF($B54&lt;&gt;$B53,IF($B53="表名","",");"&amp;CHAR(10))&amp;"CREATE TABLE "&amp;$B54&amp;"( "&amp;$C54&amp;" "&amp;IFERROR(VLOOKUP($D54,数据库对照关系!$C$1:$F$102,3,FALSE),"")&amp;IF(OR($E54="",$D54="DECIMAL")," ","("&amp;$E54&amp;") ")&amp;$G54,"  , "&amp;$C54&amp;" "&amp;IFERROR(VLOOKUP($D54,数据库对照关系!$C$1:$F$102,3,FALSE),"")&amp;IF(OR($E54="",$D54="DECIMAL")," ","("&amp;$E54&amp;") ")&amp;$G54)</f>
        <v xml:space="preserve">  , REMARK VARCHAR(4000) </v>
      </c>
      <c r="Q54" s="17" t="str">
        <f>IF($B54&lt;&gt;$B53,IF($B53="表名","",");"&amp;CHAR(10))&amp;"CREATE TABLE "&amp;$B54&amp;"( "&amp;$C54&amp;" "&amp;IFERROR(VLOOKUP($D54,数据库对照关系!$C$1:$F$102,4,FALSE),"")&amp;IF($E54=""," ","("&amp;$E54&amp;") ")&amp;$G54,"  , "&amp;$C54&amp;" "&amp;IFERROR(VLOOKUP($D54,数据库对照关系!$C$1:$F$102,4,FALSE),"")&amp;IF($E54=""," ","("&amp;$E54&amp;") ")&amp;$G54)</f>
        <v xml:space="preserve">  , REMARK VARCHAR2(4000) </v>
      </c>
      <c r="R54" s="17" t="str">
        <f t="shared" si="1"/>
        <v/>
      </c>
      <c r="S54" s="17" t="str">
        <f t="shared" si="2"/>
        <v>COMMENT ON COLUMN CUST_DM.ETL_LOG.REMARK IS '备注' ;</v>
      </c>
    </row>
    <row r="55" spans="1:19" ht="15" thickBot="1" x14ac:dyDescent="0.35">
      <c r="A55" s="5">
        <v>126</v>
      </c>
      <c r="B55" s="5" t="str">
        <f>表清单!$C$5</f>
        <v>CUST_DM.ETL_LOG_DETAIL</v>
      </c>
      <c r="C55" s="5" t="s">
        <v>231</v>
      </c>
      <c r="D55" s="5" t="s">
        <v>136</v>
      </c>
      <c r="E55" s="5">
        <v>22</v>
      </c>
      <c r="F55" s="5" t="s">
        <v>158</v>
      </c>
      <c r="G55" s="17" t="str">
        <f t="shared" ref="G55:G67" si="6">IF(F55="Y","NOT NULL","")</f>
        <v>NOT NULL</v>
      </c>
      <c r="H55" s="17" t="str">
        <f>VLOOKUP(B55,表清单!$C$1:$D$4965,2,FALSE)</f>
        <v>作业日志明细表</v>
      </c>
      <c r="I55" s="5" t="s">
        <v>172</v>
      </c>
      <c r="J55" s="5"/>
      <c r="K55" s="5"/>
      <c r="L55" s="5"/>
      <c r="M55" s="5"/>
      <c r="N55" s="17" t="str">
        <f t="shared" si="3"/>
        <v>DROP TABLE CUST_DM.ETL_LOG_DETAIL;</v>
      </c>
      <c r="O55" s="17" t="str">
        <f>IF($B55&lt;&gt;$B54,IF($B54="表名","",");"&amp;CHAR(10))&amp;"CREATE TABLE "&amp;$B55&amp;"( "&amp;$C55&amp;" "&amp;IFERROR(VLOOKUP($D55,数据库对照关系!$C$1:$F$102,2,FALSE),"")&amp;IF($E55=""," ","("&amp;$E55&amp;") ")&amp;$G55,"  , "&amp;$C55&amp;" "&amp;IFERROR(VLOOKUP($D55,数据库对照关系!$C$1:$F$102,2,FALSE),"")&amp;IF($E55=""," ","("&amp;$E55&amp;") ")&amp;$G55)</f>
        <v>);
CREATE TABLE CUST_DM.ETL_LOG_DETAIL( ETL_LOG_ID DECIMAL(22) NOT NULL</v>
      </c>
      <c r="P55" s="17" t="str">
        <f>IF($B55&lt;&gt;$B54,IF($B54="表名","",");"&amp;CHAR(10))&amp;"CREATE TABLE "&amp;$B55&amp;"( "&amp;$C55&amp;" "&amp;IFERROR(VLOOKUP($D55,数据库对照关系!$C$1:$F$102,3,FALSE),"")&amp;IF(OR($E55="",$D55="DECIMAL")," ","("&amp;$E55&amp;") ")&amp;$G55,"  , "&amp;$C55&amp;" "&amp;IFERROR(VLOOKUP($D55,数据库对照关系!$C$1:$F$102,3,FALSE),"")&amp;IF(OR($E55="",$D55="DECIMAL")," ","("&amp;$E55&amp;") ")&amp;$G55)</f>
        <v>);
CREATE TABLE CUST_DM.ETL_LOG_DETAIL( ETL_LOG_ID DECFLOAT NOT NULL</v>
      </c>
      <c r="Q55" s="17" t="str">
        <f>IF($B55&lt;&gt;$B54,IF($B54="表名","",");"&amp;CHAR(10))&amp;"CREATE TABLE "&amp;$B55&amp;"( "&amp;$C55&amp;" "&amp;IFERROR(VLOOKUP($D55,数据库对照关系!$C$1:$F$102,4,FALSE),"")&amp;IF($E55=""," ","("&amp;$E55&amp;") ")&amp;$G55,"  , "&amp;$C55&amp;" "&amp;IFERROR(VLOOKUP($D55,数据库对照关系!$C$1:$F$102,4,FALSE),"")&amp;IF($E55=""," ","("&amp;$E55&amp;") ")&amp;$G55)</f>
        <v>);
CREATE TABLE CUST_DM.ETL_LOG_DETAIL( ETL_LOG_ID NUMBER(22) NOT NULL</v>
      </c>
      <c r="R55" s="17" t="str">
        <f t="shared" si="1"/>
        <v>);
ALTER TABLE CUST_DM.ETL_LOG_DETAIL ADD PRIMARY KEY (ETL_LOG_ID</v>
      </c>
      <c r="S55" s="17" t="str">
        <f t="shared" si="2"/>
        <v>COMMENT ON TABLE CUST_DM.ETL_LOG_DETAIL IS '作业日志明细表' ;
COMMENT ON COLUMN CUST_DM.ETL_LOG_DETAIL.ETL_LOG_ID IS '维护日期' ;</v>
      </c>
    </row>
    <row r="56" spans="1:19" ht="15" thickBot="1" x14ac:dyDescent="0.35">
      <c r="A56" s="5">
        <v>127</v>
      </c>
      <c r="B56" s="5" t="str">
        <f>表清单!$C$5</f>
        <v>CUST_DM.ETL_LOG_DETAIL</v>
      </c>
      <c r="C56" s="5" t="s">
        <v>232</v>
      </c>
      <c r="D56" s="5" t="s">
        <v>165</v>
      </c>
      <c r="E56" s="5"/>
      <c r="F56" s="5" t="s">
        <v>158</v>
      </c>
      <c r="G56" s="17" t="str">
        <f t="shared" si="6"/>
        <v>NOT NULL</v>
      </c>
      <c r="H56" s="17" t="str">
        <f>VLOOKUP(B56,表清单!$C$1:$D$4965,2,FALSE)</f>
        <v>作业日志明细表</v>
      </c>
      <c r="I56" s="5" t="s">
        <v>173</v>
      </c>
      <c r="J56" s="5"/>
      <c r="K56" s="5"/>
      <c r="L56" s="5"/>
      <c r="M56" s="5"/>
      <c r="N56" s="17" t="str">
        <f t="shared" si="3"/>
        <v/>
      </c>
      <c r="O56" s="17" t="str">
        <f>IF($B56&lt;&gt;$B55,IF($B55="表名","",");"&amp;CHAR(10))&amp;"CREATE TABLE "&amp;$B56&amp;"( "&amp;$C56&amp;" "&amp;IFERROR(VLOOKUP($D56,数据库对照关系!$C$1:$F$102,2,FALSE),"")&amp;IF($E56=""," ","("&amp;$E56&amp;") ")&amp;$G56,"  , "&amp;$C56&amp;" "&amp;IFERROR(VLOOKUP($D56,数据库对照关系!$C$1:$F$102,2,FALSE),"")&amp;IF($E56=""," ","("&amp;$E56&amp;") ")&amp;$G56)</f>
        <v xml:space="preserve">  , ETL_DATE DATE NOT NULL</v>
      </c>
      <c r="P56" s="17" t="str">
        <f>IF($B56&lt;&gt;$B55,IF($B55="表名","",");"&amp;CHAR(10))&amp;"CREATE TABLE "&amp;$B56&amp;"( "&amp;$C56&amp;" "&amp;IFERROR(VLOOKUP($D56,数据库对照关系!$C$1:$F$102,3,FALSE),"")&amp;IF(OR($E56="",$D56="DECIMAL")," ","("&amp;$E56&amp;") ")&amp;$G56,"  , "&amp;$C56&amp;" "&amp;IFERROR(VLOOKUP($D56,数据库对照关系!$C$1:$F$102,3,FALSE),"")&amp;IF(OR($E56="",$D56="DECIMAL")," ","("&amp;$E56&amp;") ")&amp;$G56)</f>
        <v xml:space="preserve">  , ETL_DATE DATE NOT NULL</v>
      </c>
      <c r="Q56" s="17" t="str">
        <f>IF($B56&lt;&gt;$B55,IF($B55="表名","",");"&amp;CHAR(10))&amp;"CREATE TABLE "&amp;$B56&amp;"( "&amp;$C56&amp;" "&amp;IFERROR(VLOOKUP($D56,数据库对照关系!$C$1:$F$102,4,FALSE),"")&amp;IF($E56=""," ","("&amp;$E56&amp;") ")&amp;$G56,"  , "&amp;$C56&amp;" "&amp;IFERROR(VLOOKUP($D56,数据库对照关系!$C$1:$F$102,4,FALSE),"")&amp;IF($E56=""," ","("&amp;$E56&amp;") ")&amp;$G56)</f>
        <v xml:space="preserve">  , ETL_DATE DATE NOT NULL</v>
      </c>
      <c r="R56" s="17" t="str">
        <f t="shared" si="1"/>
        <v xml:space="preserve">  , ETL_DATE</v>
      </c>
      <c r="S56" s="17" t="str">
        <f t="shared" si="2"/>
        <v>COMMENT ON COLUMN CUST_DM.ETL_LOG_DETAIL.ETL_DATE IS '结束日期' ;</v>
      </c>
    </row>
    <row r="57" spans="1:19" ht="15" thickBot="1" x14ac:dyDescent="0.35">
      <c r="A57" s="5">
        <v>128</v>
      </c>
      <c r="B57" s="5" t="str">
        <f>表清单!$C$5</f>
        <v>CUST_DM.ETL_LOG_DETAIL</v>
      </c>
      <c r="C57" s="5" t="s">
        <v>246</v>
      </c>
      <c r="D57" s="5" t="s">
        <v>250</v>
      </c>
      <c r="E57" s="5"/>
      <c r="F57" s="5" t="s">
        <v>158</v>
      </c>
      <c r="G57" s="17" t="str">
        <f t="shared" si="6"/>
        <v>NOT NULL</v>
      </c>
      <c r="H57" s="17" t="str">
        <f>VLOOKUP(B57,表清单!$C$1:$D$4965,2,FALSE)</f>
        <v>作业日志明细表</v>
      </c>
      <c r="I57" s="5" t="s">
        <v>304</v>
      </c>
      <c r="J57" s="5"/>
      <c r="K57" s="5"/>
      <c r="L57" s="5"/>
      <c r="M57" s="5"/>
      <c r="N57" s="17" t="str">
        <f t="shared" si="3"/>
        <v/>
      </c>
      <c r="O57" s="17" t="str">
        <f>IF($B57&lt;&gt;$B56,IF($B56="表名","",");"&amp;CHAR(10))&amp;"CREATE TABLE "&amp;$B57&amp;"( "&amp;$C57&amp;" "&amp;IFERROR(VLOOKUP($D57,数据库对照关系!$C$1:$F$102,2,FALSE),"")&amp;IF($E57=""," ","("&amp;$E57&amp;") ")&amp;$G57,"  , "&amp;$C57&amp;" "&amp;IFERROR(VLOOKUP($D57,数据库对照关系!$C$1:$F$102,2,FALSE),"")&amp;IF($E57=""," ","("&amp;$E57&amp;") ")&amp;$G57)</f>
        <v xml:space="preserve">  , JOB_STEP INTEGER NOT NULL</v>
      </c>
      <c r="P57" s="17" t="str">
        <f>IF($B57&lt;&gt;$B56,IF($B56="表名","",");"&amp;CHAR(10))&amp;"CREATE TABLE "&amp;$B57&amp;"( "&amp;$C57&amp;" "&amp;IFERROR(VLOOKUP($D57,数据库对照关系!$C$1:$F$102,3,FALSE),"")&amp;IF(OR($E57="",$D57="DECIMAL")," ","("&amp;$E57&amp;") ")&amp;$G57,"  , "&amp;$C57&amp;" "&amp;IFERROR(VLOOKUP($D57,数据库对照关系!$C$1:$F$102,3,FALSE),"")&amp;IF(OR($E57="",$D57="DECIMAL")," ","("&amp;$E57&amp;") ")&amp;$G57)</f>
        <v xml:space="preserve">  , JOB_STEP INTEGER NOT NULL</v>
      </c>
      <c r="Q57" s="17" t="str">
        <f>IF($B57&lt;&gt;$B56,IF($B56="表名","",");"&amp;CHAR(10))&amp;"CREATE TABLE "&amp;$B57&amp;"( "&amp;$C57&amp;" "&amp;IFERROR(VLOOKUP($D57,数据库对照关系!$C$1:$F$102,4,FALSE),"")&amp;IF($E57=""," ","("&amp;$E57&amp;") ")&amp;$G57,"  , "&amp;$C57&amp;" "&amp;IFERROR(VLOOKUP($D57,数据库对照关系!$C$1:$F$102,4,FALSE),"")&amp;IF($E57=""," ","("&amp;$E57&amp;") ")&amp;$G57)</f>
        <v xml:space="preserve">  , JOB_STEP INTEGER NOT NULL</v>
      </c>
      <c r="R57" s="17" t="str">
        <f t="shared" si="1"/>
        <v xml:space="preserve">  , JOB_STEP</v>
      </c>
      <c r="S57" s="17" t="str">
        <f t="shared" si="2"/>
        <v>COMMENT ON COLUMN CUST_DM.ETL_LOG_DETAIL.JOB_STEP IS '处理步骤' ;</v>
      </c>
    </row>
    <row r="58" spans="1:19" ht="15" thickBot="1" x14ac:dyDescent="0.35">
      <c r="A58" s="5">
        <v>129</v>
      </c>
      <c r="B58" s="5" t="str">
        <f>表清单!$C$5</f>
        <v>CUST_DM.ETL_LOG_DETAIL</v>
      </c>
      <c r="C58" s="5" t="s">
        <v>233</v>
      </c>
      <c r="D58" s="5" t="s">
        <v>138</v>
      </c>
      <c r="E58" s="5">
        <v>50</v>
      </c>
      <c r="F58" s="5" t="s">
        <v>25</v>
      </c>
      <c r="G58" s="17" t="str">
        <f>IF(F58="Y","NOT NULL","")</f>
        <v/>
      </c>
      <c r="H58" s="17" t="str">
        <f>VLOOKUP(B58,表清单!$C$1:$D$4965,2,FALSE)</f>
        <v>作业日志明细表</v>
      </c>
      <c r="I58" s="5" t="s">
        <v>253</v>
      </c>
      <c r="J58" s="5"/>
      <c r="K58" s="5"/>
      <c r="L58" s="5"/>
      <c r="M58" s="5"/>
      <c r="N58" s="17" t="str">
        <f t="shared" si="3"/>
        <v/>
      </c>
      <c r="O58" s="17" t="str">
        <f>IF($B58&lt;&gt;$B57,IF($B57="表名","",");"&amp;CHAR(10))&amp;"CREATE TABLE "&amp;$B58&amp;"( "&amp;$C58&amp;" "&amp;IFERROR(VLOOKUP($D58,数据库对照关系!$C$1:$F$102,2,FALSE),"")&amp;IF($E58=""," ","("&amp;$E58&amp;") ")&amp;$G58,"  , "&amp;$C58&amp;" "&amp;IFERROR(VLOOKUP($D58,数据库对照关系!$C$1:$F$102,2,FALSE),"")&amp;IF($E58=""," ","("&amp;$E58&amp;") ")&amp;$G58)</f>
        <v xml:space="preserve">  , JOB_NAME VARCHAR(50) </v>
      </c>
      <c r="P58" s="17" t="str">
        <f>IF($B58&lt;&gt;$B57,IF($B57="表名","",");"&amp;CHAR(10))&amp;"CREATE TABLE "&amp;$B58&amp;"( "&amp;$C58&amp;" "&amp;IFERROR(VLOOKUP($D58,数据库对照关系!$C$1:$F$102,3,FALSE),"")&amp;IF(OR($E58="",$D58="DECIMAL")," ","("&amp;$E58&amp;") ")&amp;$G58,"  , "&amp;$C58&amp;" "&amp;IFERROR(VLOOKUP($D58,数据库对照关系!$C$1:$F$102,3,FALSE),"")&amp;IF(OR($E58="",$D58="DECIMAL")," ","("&amp;$E58&amp;") ")&amp;$G58)</f>
        <v xml:space="preserve">  , JOB_NAME VARCHAR(50) </v>
      </c>
      <c r="Q58" s="17" t="str">
        <f>IF($B58&lt;&gt;$B57,IF($B57="表名","",");"&amp;CHAR(10))&amp;"CREATE TABLE "&amp;$B58&amp;"( "&amp;$C58&amp;" "&amp;IFERROR(VLOOKUP($D58,数据库对照关系!$C$1:$F$102,4,FALSE),"")&amp;IF($E58=""," ","("&amp;$E58&amp;") ")&amp;$G58,"  , "&amp;$C58&amp;" "&amp;IFERROR(VLOOKUP($D58,数据库对照关系!$C$1:$F$102,4,FALSE),"")&amp;IF($E58=""," ","("&amp;$E58&amp;") ")&amp;$G58)</f>
        <v xml:space="preserve">  , JOB_NAME VARCHAR2(50) </v>
      </c>
      <c r="R58" s="17" t="str">
        <f t="shared" si="1"/>
        <v/>
      </c>
      <c r="S58" s="17" t="str">
        <f t="shared" si="2"/>
        <v>COMMENT ON COLUMN CUST_DM.ETL_LOG_DETAIL.JOB_NAME IS '日志流水号' ;</v>
      </c>
    </row>
    <row r="59" spans="1:19" ht="15" thickBot="1" x14ac:dyDescent="0.35">
      <c r="A59" s="5">
        <v>130</v>
      </c>
      <c r="B59" s="5" t="str">
        <f>表清单!$C$5</f>
        <v>CUST_DM.ETL_LOG_DETAIL</v>
      </c>
      <c r="C59" s="5" t="s">
        <v>168</v>
      </c>
      <c r="D59" s="5" t="s">
        <v>138</v>
      </c>
      <c r="E59" s="5">
        <v>512</v>
      </c>
      <c r="F59" s="5" t="s">
        <v>25</v>
      </c>
      <c r="G59" s="17" t="str">
        <f t="shared" si="6"/>
        <v/>
      </c>
      <c r="H59" s="17" t="str">
        <f>VLOOKUP(B59,表清单!$C$1:$D$4965,2,FALSE)</f>
        <v>作业日志明细表</v>
      </c>
      <c r="I59" s="5" t="s">
        <v>175</v>
      </c>
      <c r="J59" s="5"/>
      <c r="K59" s="5"/>
      <c r="L59" s="5"/>
      <c r="M59" s="5"/>
      <c r="N59" s="17" t="str">
        <f t="shared" si="3"/>
        <v/>
      </c>
      <c r="O59" s="17" t="str">
        <f>IF($B59&lt;&gt;$B58,IF($B58="表名","",");"&amp;CHAR(10))&amp;"CREATE TABLE "&amp;$B59&amp;"( "&amp;$C59&amp;" "&amp;IFERROR(VLOOKUP($D59,数据库对照关系!$C$1:$F$102,2,FALSE),"")&amp;IF($E59=""," ","("&amp;$E59&amp;") ")&amp;$G59,"  , "&amp;$C59&amp;" "&amp;IFERROR(VLOOKUP($D59,数据库对照关系!$C$1:$F$102,2,FALSE),"")&amp;IF($E59=""," ","("&amp;$E59&amp;") ")&amp;$G59)</f>
        <v xml:space="preserve">  , JOB_DESC VARCHAR(512) </v>
      </c>
      <c r="P59" s="17" t="str">
        <f>IF($B59&lt;&gt;$B58,IF($B58="表名","",");"&amp;CHAR(10))&amp;"CREATE TABLE "&amp;$B59&amp;"( "&amp;$C59&amp;" "&amp;IFERROR(VLOOKUP($D59,数据库对照关系!$C$1:$F$102,3,FALSE),"")&amp;IF(OR($E59="",$D59="DECIMAL")," ","("&amp;$E59&amp;") ")&amp;$G59,"  , "&amp;$C59&amp;" "&amp;IFERROR(VLOOKUP($D59,数据库对照关系!$C$1:$F$102,3,FALSE),"")&amp;IF(OR($E59="",$D59="DECIMAL")," ","("&amp;$E59&amp;") ")&amp;$G59)</f>
        <v xml:space="preserve">  , JOB_DESC VARCHAR(512) </v>
      </c>
      <c r="Q59" s="17" t="str">
        <f>IF($B59&lt;&gt;$B58,IF($B58="表名","",");"&amp;CHAR(10))&amp;"CREATE TABLE "&amp;$B59&amp;"( "&amp;$C59&amp;" "&amp;IFERROR(VLOOKUP($D59,数据库对照关系!$C$1:$F$102,4,FALSE),"")&amp;IF($E59=""," ","("&amp;$E59&amp;") ")&amp;$G59,"  , "&amp;$C59&amp;" "&amp;IFERROR(VLOOKUP($D59,数据库对照关系!$C$1:$F$102,4,FALSE),"")&amp;IF($E59=""," ","("&amp;$E59&amp;") ")&amp;$G59)</f>
        <v xml:space="preserve">  , JOB_DESC VARCHAR2(512) </v>
      </c>
      <c r="R59" s="17" t="str">
        <f t="shared" si="1"/>
        <v/>
      </c>
      <c r="S59" s="17" t="str">
        <f t="shared" si="2"/>
        <v>COMMENT ON COLUMN CUST_DM.ETL_LOG_DETAIL.JOB_DESC IS '作业名称' ;</v>
      </c>
    </row>
    <row r="60" spans="1:19" ht="15" thickBot="1" x14ac:dyDescent="0.35">
      <c r="A60" s="5">
        <v>131</v>
      </c>
      <c r="B60" s="5" t="str">
        <f>表清单!$C$5</f>
        <v>CUST_DM.ETL_LOG_DETAIL</v>
      </c>
      <c r="C60" s="5" t="s">
        <v>247</v>
      </c>
      <c r="D60" s="5" t="s">
        <v>167</v>
      </c>
      <c r="E60" s="5">
        <v>512</v>
      </c>
      <c r="F60" s="5" t="s">
        <v>25</v>
      </c>
      <c r="G60" s="17" t="str">
        <f t="shared" si="6"/>
        <v/>
      </c>
      <c r="H60" s="17" t="str">
        <f>VLOOKUP(B60,表清单!$C$1:$D$4965,2,FALSE)</f>
        <v>作业日志明细表</v>
      </c>
      <c r="I60" s="5" t="s">
        <v>176</v>
      </c>
      <c r="J60" s="5"/>
      <c r="K60" s="5"/>
      <c r="L60" s="5"/>
      <c r="M60" s="5"/>
      <c r="N60" s="17" t="str">
        <f t="shared" si="3"/>
        <v/>
      </c>
      <c r="O60" s="17" t="str">
        <f>IF($B60&lt;&gt;$B59,IF($B59="表名","",");"&amp;CHAR(10))&amp;"CREATE TABLE "&amp;$B60&amp;"( "&amp;$C60&amp;" "&amp;IFERROR(VLOOKUP($D60,数据库对照关系!$C$1:$F$102,2,FALSE),"")&amp;IF($E60=""," ","("&amp;$E60&amp;") ")&amp;$G60,"  , "&amp;$C60&amp;" "&amp;IFERROR(VLOOKUP($D60,数据库对照关系!$C$1:$F$102,2,FALSE),"")&amp;IF($E60=""," ","("&amp;$E60&amp;") ")&amp;$G60)</f>
        <v xml:space="preserve">  , JOB_STEP_DESC VARCHAR(512) </v>
      </c>
      <c r="P60" s="17" t="str">
        <f>IF($B60&lt;&gt;$B59,IF($B59="表名","",");"&amp;CHAR(10))&amp;"CREATE TABLE "&amp;$B60&amp;"( "&amp;$C60&amp;" "&amp;IFERROR(VLOOKUP($D60,数据库对照关系!$C$1:$F$102,3,FALSE),"")&amp;IF(OR($E60="",$D60="DECIMAL")," ","("&amp;$E60&amp;") ")&amp;$G60,"  , "&amp;$C60&amp;" "&amp;IFERROR(VLOOKUP($D60,数据库对照关系!$C$1:$F$102,3,FALSE),"")&amp;IF(OR($E60="",$D60="DECIMAL")," ","("&amp;$E60&amp;") ")&amp;$G60)</f>
        <v xml:space="preserve">  , JOB_STEP_DESC VARCHAR(512) </v>
      </c>
      <c r="Q60" s="17" t="str">
        <f>IF($B60&lt;&gt;$B59,IF($B59="表名","",");"&amp;CHAR(10))&amp;"CREATE TABLE "&amp;$B60&amp;"( "&amp;$C60&amp;" "&amp;IFERROR(VLOOKUP($D60,数据库对照关系!$C$1:$F$102,4,FALSE),"")&amp;IF($E60=""," ","("&amp;$E60&amp;") ")&amp;$G60,"  , "&amp;$C60&amp;" "&amp;IFERROR(VLOOKUP($D60,数据库对照关系!$C$1:$F$102,4,FALSE),"")&amp;IF($E60=""," ","("&amp;$E60&amp;") ")&amp;$G60)</f>
        <v xml:space="preserve">  , JOB_STEP_DESC VARCHAR2(512) </v>
      </c>
      <c r="R60" s="17" t="str">
        <f t="shared" si="1"/>
        <v/>
      </c>
      <c r="S60" s="17" t="str">
        <f t="shared" si="2"/>
        <v>COMMENT ON COLUMN CUST_DM.ETL_LOG_DETAIL.JOB_STEP_DESC IS '作业描述' ;</v>
      </c>
    </row>
    <row r="61" spans="1:19" ht="15" thickBot="1" x14ac:dyDescent="0.35">
      <c r="A61" s="5">
        <v>132</v>
      </c>
      <c r="B61" s="5" t="str">
        <f>表清单!$C$5</f>
        <v>CUST_DM.ETL_LOG_DETAIL</v>
      </c>
      <c r="C61" s="5" t="s">
        <v>234</v>
      </c>
      <c r="D61" s="5" t="s">
        <v>167</v>
      </c>
      <c r="E61" s="5">
        <v>30</v>
      </c>
      <c r="F61" s="5" t="s">
        <v>25</v>
      </c>
      <c r="G61" s="17" t="str">
        <f t="shared" si="6"/>
        <v/>
      </c>
      <c r="H61" s="17" t="str">
        <f>VLOOKUP(B61,表清单!$C$1:$D$4965,2,FALSE)</f>
        <v>作业日志明细表</v>
      </c>
      <c r="I61" s="5" t="s">
        <v>241</v>
      </c>
      <c r="J61" s="5"/>
      <c r="K61" s="5"/>
      <c r="L61" s="5"/>
      <c r="M61" s="5"/>
      <c r="N61" s="17" t="str">
        <f t="shared" si="3"/>
        <v/>
      </c>
      <c r="O61" s="17" t="str">
        <f>IF($B61&lt;&gt;$B60,IF($B60="表名","",");"&amp;CHAR(10))&amp;"CREATE TABLE "&amp;$B61&amp;"( "&amp;$C61&amp;" "&amp;IFERROR(VLOOKUP($D61,数据库对照关系!$C$1:$F$102,2,FALSE),"")&amp;IF($E61=""," ","("&amp;$E61&amp;") ")&amp;$G61,"  , "&amp;$C61&amp;" "&amp;IFERROR(VLOOKUP($D61,数据库对照关系!$C$1:$F$102,2,FALSE),"")&amp;IF($E61=""," ","("&amp;$E61&amp;") ")&amp;$G61)</f>
        <v xml:space="preserve">  , ST_TIME VARCHAR(30) </v>
      </c>
      <c r="P61" s="17" t="str">
        <f>IF($B61&lt;&gt;$B60,IF($B60="表名","",");"&amp;CHAR(10))&amp;"CREATE TABLE "&amp;$B61&amp;"( "&amp;$C61&amp;" "&amp;IFERROR(VLOOKUP($D61,数据库对照关系!$C$1:$F$102,3,FALSE),"")&amp;IF(OR($E61="",$D61="DECIMAL")," ","("&amp;$E61&amp;") ")&amp;$G61,"  , "&amp;$C61&amp;" "&amp;IFERROR(VLOOKUP($D61,数据库对照关系!$C$1:$F$102,3,FALSE),"")&amp;IF(OR($E61="",$D61="DECIMAL")," ","("&amp;$E61&amp;") ")&amp;$G61)</f>
        <v xml:space="preserve">  , ST_TIME VARCHAR(30) </v>
      </c>
      <c r="Q61" s="17" t="str">
        <f>IF($B61&lt;&gt;$B60,IF($B60="表名","",");"&amp;CHAR(10))&amp;"CREATE TABLE "&amp;$B61&amp;"( "&amp;$C61&amp;" "&amp;IFERROR(VLOOKUP($D61,数据库对照关系!$C$1:$F$102,4,FALSE),"")&amp;IF($E61=""," ","("&amp;$E61&amp;") ")&amp;$G61,"  , "&amp;$C61&amp;" "&amp;IFERROR(VLOOKUP($D61,数据库对照关系!$C$1:$F$102,4,FALSE),"")&amp;IF($E61=""," ","("&amp;$E61&amp;") ")&amp;$G61)</f>
        <v xml:space="preserve">  , ST_TIME VARCHAR2(30) </v>
      </c>
      <c r="R61" s="17" t="str">
        <f t="shared" si="1"/>
        <v/>
      </c>
      <c r="S61" s="17" t="str">
        <f t="shared" si="2"/>
        <v>COMMENT ON COLUMN CUST_DM.ETL_LOG_DETAIL.ST_TIME IS '开始时间' ;</v>
      </c>
    </row>
    <row r="62" spans="1:19" ht="15" thickBot="1" x14ac:dyDescent="0.35">
      <c r="A62" s="5">
        <v>133</v>
      </c>
      <c r="B62" s="5" t="str">
        <f>表清单!$C$5</f>
        <v>CUST_DM.ETL_LOG_DETAIL</v>
      </c>
      <c r="C62" s="5" t="s">
        <v>295</v>
      </c>
      <c r="D62" s="5" t="s">
        <v>167</v>
      </c>
      <c r="E62" s="5">
        <v>30</v>
      </c>
      <c r="F62" s="5" t="s">
        <v>25</v>
      </c>
      <c r="G62" s="17" t="str">
        <f t="shared" si="6"/>
        <v/>
      </c>
      <c r="H62" s="17" t="str">
        <f>VLOOKUP(B62,表清单!$C$1:$D$4965,2,FALSE)</f>
        <v>作业日志明细表</v>
      </c>
      <c r="I62" s="5" t="s">
        <v>242</v>
      </c>
      <c r="J62" s="5"/>
      <c r="K62" s="5"/>
      <c r="L62" s="5"/>
      <c r="M62" s="5"/>
      <c r="N62" s="17" t="str">
        <f t="shared" si="3"/>
        <v/>
      </c>
      <c r="O62" s="17" t="str">
        <f>IF($B62&lt;&gt;$B61,IF($B61="表名","",");"&amp;CHAR(10))&amp;"CREATE TABLE "&amp;$B62&amp;"( "&amp;$C62&amp;" "&amp;IFERROR(VLOOKUP($D62,数据库对照关系!$C$1:$F$102,2,FALSE),"")&amp;IF($E62=""," ","("&amp;$E62&amp;") ")&amp;$G62,"  , "&amp;$C62&amp;" "&amp;IFERROR(VLOOKUP($D62,数据库对照关系!$C$1:$F$102,2,FALSE),"")&amp;IF($E62=""," ","("&amp;$E62&amp;") ")&amp;$G62)</f>
        <v xml:space="preserve">  , END_TIME VARCHAR(30) </v>
      </c>
      <c r="P62" s="17" t="str">
        <f>IF($B62&lt;&gt;$B61,IF($B61="表名","",");"&amp;CHAR(10))&amp;"CREATE TABLE "&amp;$B62&amp;"( "&amp;$C62&amp;" "&amp;IFERROR(VLOOKUP($D62,数据库对照关系!$C$1:$F$102,3,FALSE),"")&amp;IF(OR($E62="",$D62="DECIMAL")," ","("&amp;$E62&amp;") ")&amp;$G62,"  , "&amp;$C62&amp;" "&amp;IFERROR(VLOOKUP($D62,数据库对照关系!$C$1:$F$102,3,FALSE),"")&amp;IF(OR($E62="",$D62="DECIMAL")," ","("&amp;$E62&amp;") ")&amp;$G62)</f>
        <v xml:space="preserve">  , END_TIME VARCHAR(30) </v>
      </c>
      <c r="Q62" s="17" t="str">
        <f>IF($B62&lt;&gt;$B61,IF($B61="表名","",");"&amp;CHAR(10))&amp;"CREATE TABLE "&amp;$B62&amp;"( "&amp;$C62&amp;" "&amp;IFERROR(VLOOKUP($D62,数据库对照关系!$C$1:$F$102,4,FALSE),"")&amp;IF($E62=""," ","("&amp;$E62&amp;") ")&amp;$G62,"  , "&amp;$C62&amp;" "&amp;IFERROR(VLOOKUP($D62,数据库对照关系!$C$1:$F$102,4,FALSE),"")&amp;IF($E62=""," ","("&amp;$E62&amp;") ")&amp;$G62)</f>
        <v xml:space="preserve">  , END_TIME VARCHAR2(30) </v>
      </c>
      <c r="R62" s="17" t="str">
        <f t="shared" si="1"/>
        <v/>
      </c>
      <c r="S62" s="17" t="str">
        <f t="shared" si="2"/>
        <v>COMMENT ON COLUMN CUST_DM.ETL_LOG_DETAIL.END_TIME IS '结束时间' ;</v>
      </c>
    </row>
    <row r="63" spans="1:19" ht="15" thickBot="1" x14ac:dyDescent="0.35">
      <c r="A63" s="5">
        <v>134</v>
      </c>
      <c r="B63" s="5" t="str">
        <f>表清单!$C$5</f>
        <v>CUST_DM.ETL_LOG_DETAIL</v>
      </c>
      <c r="C63" s="5" t="s">
        <v>235</v>
      </c>
      <c r="D63" s="5" t="s">
        <v>167</v>
      </c>
      <c r="E63" s="5">
        <v>30</v>
      </c>
      <c r="F63" s="5" t="s">
        <v>25</v>
      </c>
      <c r="G63" s="17" t="str">
        <f t="shared" si="6"/>
        <v/>
      </c>
      <c r="H63" s="17" t="str">
        <f>VLOOKUP(B63,表清单!$C$1:$D$4965,2,FALSE)</f>
        <v>作业日志明细表</v>
      </c>
      <c r="I63" s="5" t="s">
        <v>243</v>
      </c>
      <c r="J63" s="5"/>
      <c r="K63" s="5"/>
      <c r="L63" s="5"/>
      <c r="M63" s="5"/>
      <c r="N63" s="17" t="str">
        <f t="shared" si="3"/>
        <v/>
      </c>
      <c r="O63" s="17" t="str">
        <f>IF($B63&lt;&gt;$B62,IF($B62="表名","",");"&amp;CHAR(10))&amp;"CREATE TABLE "&amp;$B63&amp;"( "&amp;$C63&amp;" "&amp;IFERROR(VLOOKUP($D63,数据库对照关系!$C$1:$F$102,2,FALSE),"")&amp;IF($E63=""," ","("&amp;$E63&amp;") ")&amp;$G63,"  , "&amp;$C63&amp;" "&amp;IFERROR(VLOOKUP($D63,数据库对照关系!$C$1:$F$102,2,FALSE),"")&amp;IF($E63=""," ","("&amp;$E63&amp;") ")&amp;$G63)</f>
        <v xml:space="preserve">  , SPEND_TIME VARCHAR(30) </v>
      </c>
      <c r="P63" s="17" t="str">
        <f>IF($B63&lt;&gt;$B62,IF($B62="表名","",");"&amp;CHAR(10))&amp;"CREATE TABLE "&amp;$B63&amp;"( "&amp;$C63&amp;" "&amp;IFERROR(VLOOKUP($D63,数据库对照关系!$C$1:$F$102,3,FALSE),"")&amp;IF(OR($E63="",$D63="DECIMAL")," ","("&amp;$E63&amp;") ")&amp;$G63,"  , "&amp;$C63&amp;" "&amp;IFERROR(VLOOKUP($D63,数据库对照关系!$C$1:$F$102,3,FALSE),"")&amp;IF(OR($E63="",$D63="DECIMAL")," ","("&amp;$E63&amp;") ")&amp;$G63)</f>
        <v xml:space="preserve">  , SPEND_TIME VARCHAR(30) </v>
      </c>
      <c r="Q63" s="17" t="str">
        <f>IF($B63&lt;&gt;$B62,IF($B62="表名","",");"&amp;CHAR(10))&amp;"CREATE TABLE "&amp;$B63&amp;"( "&amp;$C63&amp;" "&amp;IFERROR(VLOOKUP($D63,数据库对照关系!$C$1:$F$102,4,FALSE),"")&amp;IF($E63=""," ","("&amp;$E63&amp;") ")&amp;$G63,"  , "&amp;$C63&amp;" "&amp;IFERROR(VLOOKUP($D63,数据库对照关系!$C$1:$F$102,4,FALSE),"")&amp;IF($E63=""," ","("&amp;$E63&amp;") ")&amp;$G63)</f>
        <v xml:space="preserve">  , SPEND_TIME VARCHAR2(30) </v>
      </c>
      <c r="R63" s="17" t="str">
        <f t="shared" si="1"/>
        <v/>
      </c>
      <c r="S63" s="17" t="str">
        <f t="shared" si="2"/>
        <v>COMMENT ON COLUMN CUST_DM.ETL_LOG_DETAIL.SPEND_TIME IS '执行时间' ;</v>
      </c>
    </row>
    <row r="64" spans="1:19" ht="15" thickBot="1" x14ac:dyDescent="0.35">
      <c r="A64" s="5">
        <v>135</v>
      </c>
      <c r="B64" s="5" t="str">
        <f>表清单!$C$5</f>
        <v>CUST_DM.ETL_LOG_DETAIL</v>
      </c>
      <c r="C64" s="5" t="s">
        <v>236</v>
      </c>
      <c r="D64" s="5" t="s">
        <v>239</v>
      </c>
      <c r="E64" s="5">
        <v>22</v>
      </c>
      <c r="F64" s="5" t="s">
        <v>25</v>
      </c>
      <c r="G64" s="17" t="str">
        <f t="shared" si="6"/>
        <v/>
      </c>
      <c r="H64" s="17" t="str">
        <f>VLOOKUP(B64,表清单!$C$1:$D$4965,2,FALSE)</f>
        <v>作业日志明细表</v>
      </c>
      <c r="I64" s="5" t="s">
        <v>244</v>
      </c>
      <c r="J64" s="5"/>
      <c r="K64" s="5"/>
      <c r="L64" s="5"/>
      <c r="M64" s="5"/>
      <c r="N64" s="17" t="str">
        <f t="shared" si="3"/>
        <v/>
      </c>
      <c r="O64" s="17" t="str">
        <f>IF($B64&lt;&gt;$B63,IF($B63="表名","",");"&amp;CHAR(10))&amp;"CREATE TABLE "&amp;$B64&amp;"( "&amp;$C64&amp;" "&amp;IFERROR(VLOOKUP($D64,数据库对照关系!$C$1:$F$102,2,FALSE),"")&amp;IF($E64=""," ","("&amp;$E64&amp;") ")&amp;$G64,"  , "&amp;$C64&amp;" "&amp;IFERROR(VLOOKUP($D64,数据库对照关系!$C$1:$F$102,2,FALSE),"")&amp;IF($E64=""," ","("&amp;$E64&amp;") ")&amp;$G64)</f>
        <v xml:space="preserve">  , DEAL_ROW DECIMAL(22) </v>
      </c>
      <c r="P64" s="17" t="str">
        <f>IF($B64&lt;&gt;$B63,IF($B63="表名","",");"&amp;CHAR(10))&amp;"CREATE TABLE "&amp;$B64&amp;"( "&amp;$C64&amp;" "&amp;IFERROR(VLOOKUP($D64,数据库对照关系!$C$1:$F$102,3,FALSE),"")&amp;IF(OR($E64="",$D64="DECIMAL")," ","("&amp;$E64&amp;") ")&amp;$G64,"  , "&amp;$C64&amp;" "&amp;IFERROR(VLOOKUP($D64,数据库对照关系!$C$1:$F$102,3,FALSE),"")&amp;IF(OR($E64="",$D64="DECIMAL")," ","("&amp;$E64&amp;") ")&amp;$G64)</f>
        <v xml:space="preserve">  , DEAL_ROW DECFLOAT </v>
      </c>
      <c r="Q64" s="17" t="str">
        <f>IF($B64&lt;&gt;$B63,IF($B63="表名","",");"&amp;CHAR(10))&amp;"CREATE TABLE "&amp;$B64&amp;"( "&amp;$C64&amp;" "&amp;IFERROR(VLOOKUP($D64,数据库对照关系!$C$1:$F$102,4,FALSE),"")&amp;IF($E64=""," ","("&amp;$E64&amp;") ")&amp;$G64,"  , "&amp;$C64&amp;" "&amp;IFERROR(VLOOKUP($D64,数据库对照关系!$C$1:$F$102,4,FALSE),"")&amp;IF($E64=""," ","("&amp;$E64&amp;") ")&amp;$G64)</f>
        <v xml:space="preserve">  , DEAL_ROW NUMBER(22) </v>
      </c>
      <c r="R64" s="17" t="str">
        <f t="shared" si="1"/>
        <v/>
      </c>
      <c r="S64" s="17" t="str">
        <f t="shared" si="2"/>
        <v>COMMENT ON COLUMN CUST_DM.ETL_LOG_DETAIL.DEAL_ROW IS '处理记录数' ;</v>
      </c>
    </row>
    <row r="65" spans="1:19" ht="15" thickBot="1" x14ac:dyDescent="0.35">
      <c r="A65" s="5">
        <v>136</v>
      </c>
      <c r="B65" s="5" t="str">
        <f>表清单!$C$5</f>
        <v>CUST_DM.ETL_LOG_DETAIL</v>
      </c>
      <c r="C65" s="5" t="s">
        <v>237</v>
      </c>
      <c r="D65" s="5" t="s">
        <v>167</v>
      </c>
      <c r="E65" s="5">
        <v>128</v>
      </c>
      <c r="F65" s="5" t="s">
        <v>25</v>
      </c>
      <c r="G65" s="17" t="str">
        <f t="shared" si="6"/>
        <v/>
      </c>
      <c r="H65" s="17" t="str">
        <f>VLOOKUP(B65,表清单!$C$1:$D$4965,2,FALSE)</f>
        <v>作业日志明细表</v>
      </c>
      <c r="I65" s="5" t="s">
        <v>245</v>
      </c>
      <c r="J65" s="5"/>
      <c r="K65" s="5"/>
      <c r="L65" s="5"/>
      <c r="M65" s="5"/>
      <c r="N65" s="17" t="str">
        <f t="shared" si="3"/>
        <v/>
      </c>
      <c r="O65" s="17" t="str">
        <f>IF($B65&lt;&gt;$B64,IF($B64="表名","",");"&amp;CHAR(10))&amp;"CREATE TABLE "&amp;$B65&amp;"( "&amp;$C65&amp;" "&amp;IFERROR(VLOOKUP($D65,数据库对照关系!$C$1:$F$102,2,FALSE),"")&amp;IF($E65=""," ","("&amp;$E65&amp;") ")&amp;$G65,"  , "&amp;$C65&amp;" "&amp;IFERROR(VLOOKUP($D65,数据库对照关系!$C$1:$F$102,2,FALSE),"")&amp;IF($E65=""," ","("&amp;$E65&amp;") ")&amp;$G65)</f>
        <v xml:space="preserve">  , JOB_STATE VARCHAR(128) </v>
      </c>
      <c r="P65" s="17" t="str">
        <f>IF($B65&lt;&gt;$B64,IF($B64="表名","",");"&amp;CHAR(10))&amp;"CREATE TABLE "&amp;$B65&amp;"( "&amp;$C65&amp;" "&amp;IFERROR(VLOOKUP($D65,数据库对照关系!$C$1:$F$102,3,FALSE),"")&amp;IF(OR($E65="",$D65="DECIMAL")," ","("&amp;$E65&amp;") ")&amp;$G65,"  , "&amp;$C65&amp;" "&amp;IFERROR(VLOOKUP($D65,数据库对照关系!$C$1:$F$102,3,FALSE),"")&amp;IF(OR($E65="",$D65="DECIMAL")," ","("&amp;$E65&amp;") ")&amp;$G65)</f>
        <v xml:space="preserve">  , JOB_STATE VARCHAR(128) </v>
      </c>
      <c r="Q65" s="17" t="str">
        <f>IF($B65&lt;&gt;$B64,IF($B64="表名","",");"&amp;CHAR(10))&amp;"CREATE TABLE "&amp;$B65&amp;"( "&amp;$C65&amp;" "&amp;IFERROR(VLOOKUP($D65,数据库对照关系!$C$1:$F$102,4,FALSE),"")&amp;IF($E65=""," ","("&amp;$E65&amp;") ")&amp;$G65,"  , "&amp;$C65&amp;" "&amp;IFERROR(VLOOKUP($D65,数据库对照关系!$C$1:$F$102,4,FALSE),"")&amp;IF($E65=""," ","("&amp;$E65&amp;") ")&amp;$G65)</f>
        <v xml:space="preserve">  , JOB_STATE VARCHAR2(128) </v>
      </c>
      <c r="R65" s="17" t="str">
        <f t="shared" si="1"/>
        <v/>
      </c>
      <c r="S65" s="17" t="str">
        <f t="shared" si="2"/>
        <v>COMMENT ON COLUMN CUST_DM.ETL_LOG_DETAIL.JOB_STATE IS '作业状态' ;</v>
      </c>
    </row>
    <row r="66" spans="1:19" ht="15" thickBot="1" x14ac:dyDescent="0.35">
      <c r="A66" s="5">
        <v>137</v>
      </c>
      <c r="B66" s="5" t="str">
        <f>表清单!$C$5</f>
        <v>CUST_DM.ETL_LOG_DETAIL</v>
      </c>
      <c r="C66" s="5" t="s">
        <v>238</v>
      </c>
      <c r="D66" s="5" t="s">
        <v>167</v>
      </c>
      <c r="E66" s="5">
        <v>512</v>
      </c>
      <c r="F66" s="5" t="s">
        <v>25</v>
      </c>
      <c r="G66" s="17" t="str">
        <f t="shared" si="6"/>
        <v/>
      </c>
      <c r="H66" s="17" t="str">
        <f>VLOOKUP(B66,表清单!$C$1:$D$4965,2,FALSE)</f>
        <v>作业日志明细表</v>
      </c>
      <c r="I66" s="5" t="s">
        <v>254</v>
      </c>
      <c r="J66" s="5"/>
      <c r="K66" s="5"/>
      <c r="L66" s="5"/>
      <c r="M66" s="5"/>
      <c r="N66" s="17" t="str">
        <f t="shared" si="3"/>
        <v/>
      </c>
      <c r="O66" s="17" t="str">
        <f>IF($B66&lt;&gt;$B65,IF($B65="表名","",");"&amp;CHAR(10))&amp;"CREATE TABLE "&amp;$B66&amp;"( "&amp;$C66&amp;" "&amp;IFERROR(VLOOKUP($D66,数据库对照关系!$C$1:$F$102,2,FALSE),"")&amp;IF($E66=""," ","("&amp;$E66&amp;") ")&amp;$G66,"  , "&amp;$C66&amp;" "&amp;IFERROR(VLOOKUP($D66,数据库对照关系!$C$1:$F$102,2,FALSE),"")&amp;IF($E66=""," ","("&amp;$E66&amp;") ")&amp;$G66)</f>
        <v xml:space="preserve">  , JOB_STATE_DESC VARCHAR(512) </v>
      </c>
      <c r="P66" s="17" t="str">
        <f>IF($B66&lt;&gt;$B65,IF($B65="表名","",");"&amp;CHAR(10))&amp;"CREATE TABLE "&amp;$B66&amp;"( "&amp;$C66&amp;" "&amp;IFERROR(VLOOKUP($D66,数据库对照关系!$C$1:$F$102,3,FALSE),"")&amp;IF(OR($E66="",$D66="DECIMAL")," ","("&amp;$E66&amp;") ")&amp;$G66,"  , "&amp;$C66&amp;" "&amp;IFERROR(VLOOKUP($D66,数据库对照关系!$C$1:$F$102,3,FALSE),"")&amp;IF(OR($E66="",$D66="DECIMAL")," ","("&amp;$E66&amp;") ")&amp;$G66)</f>
        <v xml:space="preserve">  , JOB_STATE_DESC VARCHAR(512) </v>
      </c>
      <c r="Q66" s="17" t="str">
        <f>IF($B66&lt;&gt;$B65,IF($B65="表名","",");"&amp;CHAR(10))&amp;"CREATE TABLE "&amp;$B66&amp;"( "&amp;$C66&amp;" "&amp;IFERROR(VLOOKUP($D66,数据库对照关系!$C$1:$F$102,4,FALSE),"")&amp;IF($E66=""," ","("&amp;$E66&amp;") ")&amp;$G66,"  , "&amp;$C66&amp;" "&amp;IFERROR(VLOOKUP($D66,数据库对照关系!$C$1:$F$102,4,FALSE),"")&amp;IF($E66=""," ","("&amp;$E66&amp;") ")&amp;$G66)</f>
        <v xml:space="preserve">  , JOB_STATE_DESC VARCHAR2(512) </v>
      </c>
      <c r="R66" s="17" t="str">
        <f>IF($F66="Y",IF($B66&lt;&gt;$B65,");"&amp;CHAR(10)&amp;"ALTER TABLE "&amp;$B66&amp;" ADD PRIMARY KEY ("&amp;$C66,"  , "&amp;$C66),"")</f>
        <v/>
      </c>
      <c r="S66" s="17" t="str">
        <f>IF($B66&lt;&gt;$B65,"COMMENT ON TABLE "&amp;$B66&amp;" IS '"&amp;$H66&amp;"' ;"&amp;CHAR(10),"")&amp;"COMMENT ON COLUMN "&amp;$B66&amp;"."&amp;$C66&amp;" IS '"&amp;$I66&amp;"' ;"</f>
        <v>COMMENT ON COLUMN CUST_DM.ETL_LOG_DETAIL.JOB_STATE_DESC IS '作业状态描述' ;</v>
      </c>
    </row>
    <row r="67" spans="1:19" ht="15" thickBot="1" x14ac:dyDescent="0.35">
      <c r="A67" s="5">
        <v>138</v>
      </c>
      <c r="B67" s="5" t="str">
        <f>表清单!$C$5</f>
        <v>CUST_DM.ETL_LOG_DETAIL</v>
      </c>
      <c r="C67" s="5" t="s">
        <v>230</v>
      </c>
      <c r="D67" s="5" t="s">
        <v>167</v>
      </c>
      <c r="E67" s="5">
        <v>4000</v>
      </c>
      <c r="F67" s="5" t="s">
        <v>25</v>
      </c>
      <c r="G67" s="17" t="str">
        <f t="shared" si="6"/>
        <v/>
      </c>
      <c r="H67" s="17" t="str">
        <f>VLOOKUP(B67,表清单!$C$1:$D$4965,2,FALSE)</f>
        <v>作业日志明细表</v>
      </c>
      <c r="I67" s="5" t="s">
        <v>35</v>
      </c>
      <c r="J67" s="5"/>
      <c r="K67" s="5"/>
      <c r="L67" s="5"/>
      <c r="M67" s="5"/>
      <c r="N67" s="17" t="str">
        <f>IF(B67&lt;&gt;B66,"DROP TABLE "&amp;B67&amp;";","")</f>
        <v/>
      </c>
      <c r="O67" s="17" t="str">
        <f>IF($B67&lt;&gt;$B66,IF($B66="表名","",");"&amp;CHAR(10))&amp;"CREATE TABLE "&amp;$B67&amp;"( "&amp;$C67&amp;" "&amp;IFERROR(VLOOKUP($D67,数据库对照关系!$C$1:$F$102,2,FALSE),"")&amp;IF($E67=""," ","("&amp;$E67&amp;") ")&amp;$G67,"  , "&amp;$C67&amp;" "&amp;IFERROR(VLOOKUP($D67,数据库对照关系!$C$1:$F$102,2,FALSE),"")&amp;IF($E67=""," ","("&amp;$E67&amp;") ")&amp;$G67)</f>
        <v xml:space="preserve">  , REMARK VARCHAR(4000) </v>
      </c>
      <c r="P67" s="17" t="str">
        <f>IF($B67&lt;&gt;$B66,IF($B66="表名","",");"&amp;CHAR(10))&amp;"CREATE TABLE "&amp;$B67&amp;"( "&amp;$C67&amp;" "&amp;IFERROR(VLOOKUP($D67,数据库对照关系!$C$1:$F$102,3,FALSE),"")&amp;IF(OR($E67="",$D67="DECIMAL")," ","("&amp;$E67&amp;") ")&amp;$G67,"  , "&amp;$C67&amp;" "&amp;IFERROR(VLOOKUP($D67,数据库对照关系!$C$1:$F$102,3,FALSE),"")&amp;IF(OR($E67="",$D67="DECIMAL")," ","("&amp;$E67&amp;") ")&amp;$G67)</f>
        <v xml:space="preserve">  , REMARK VARCHAR(4000) </v>
      </c>
      <c r="Q67" s="17" t="str">
        <f>IF($B67&lt;&gt;$B66,IF($B66="表名","",");"&amp;CHAR(10))&amp;"CREATE TABLE "&amp;$B67&amp;"( "&amp;$C67&amp;" "&amp;IFERROR(VLOOKUP($D67,数据库对照关系!$C$1:$F$102,4,FALSE),"")&amp;IF($E67=""," ","("&amp;$E67&amp;") ")&amp;$G67,"  , "&amp;$C67&amp;" "&amp;IFERROR(VLOOKUP($D67,数据库对照关系!$C$1:$F$102,4,FALSE),"")&amp;IF($E67=""," ","("&amp;$E67&amp;") ")&amp;$G67)</f>
        <v xml:space="preserve">  , REMARK VARCHAR2(4000) </v>
      </c>
      <c r="R67" s="17" t="str">
        <f>IF($F67="Y",IF($B67&lt;&gt;$B66,");"&amp;CHAR(10)&amp;"ALTER TABLE "&amp;$B67&amp;" ADD PRIMARY KEY ("&amp;$C67,"  , "&amp;$C67),"")</f>
        <v/>
      </c>
      <c r="S67" s="17" t="str">
        <f>IF($B67&lt;&gt;$B66,"COMMENT ON TABLE "&amp;$B67&amp;" IS '"&amp;$H67&amp;"' ;"&amp;CHAR(10),"")&amp;"COMMENT ON COLUMN "&amp;$B67&amp;"."&amp;$C67&amp;" IS '"&amp;$I67&amp;"' ;"</f>
        <v>COMMENT ON COLUMN CUST_DM.ETL_LOG_DETAIL.REMARK IS '备注' ;</v>
      </c>
    </row>
  </sheetData>
  <autoFilter ref="A1:S67"/>
  <phoneticPr fontId="1" type="noConversion"/>
  <hyperlinks>
    <hyperlink ref="K20" location="表级映射定义表初始化!A1" display="表级映射定义表初始化"/>
    <hyperlink ref="K2" location="表级映射定义表初始化!A1" display="表级映射定义表初始化"/>
    <hyperlink ref="K19" location="表级映射定义表初始化!A1" display="表级映射定义表初始化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11"/>
  <sheetViews>
    <sheetView tabSelected="1" topLeftCell="P1" zoomScale="80" zoomScaleNormal="80" workbookViewId="0">
      <selection activeCell="U1" sqref="S1:U1048576"/>
    </sheetView>
  </sheetViews>
  <sheetFormatPr defaultRowHeight="15" customHeight="1" x14ac:dyDescent="0.15"/>
  <cols>
    <col min="1" max="2" width="9" style="49"/>
    <col min="3" max="3" width="26" style="49" customWidth="1"/>
    <col min="4" max="4" width="9" style="50"/>
    <col min="5" max="5" width="22" style="51" customWidth="1"/>
    <col min="6" max="6" width="9" style="50"/>
    <col min="7" max="7" width="9" style="49"/>
    <col min="8" max="8" width="31.375" style="54" customWidth="1"/>
    <col min="9" max="9" width="44.625" style="49" customWidth="1"/>
    <col min="10" max="10" width="11.125" style="50" customWidth="1"/>
    <col min="11" max="11" width="25.375" style="49" customWidth="1"/>
    <col min="12" max="12" width="27.125" style="49" customWidth="1"/>
    <col min="13" max="13" width="17.25" style="49" customWidth="1"/>
    <col min="14" max="14" width="9" style="49"/>
    <col min="15" max="15" width="39.5" style="49" bestFit="1" customWidth="1"/>
    <col min="16" max="16" width="76.75" style="49" bestFit="1" customWidth="1"/>
    <col min="17" max="18" width="9" style="49"/>
    <col min="19" max="19" width="9" style="51"/>
    <col min="20" max="20" width="11" style="51" bestFit="1" customWidth="1"/>
    <col min="21" max="21" width="9" style="51"/>
    <col min="22" max="22" width="59.875" style="49" customWidth="1"/>
    <col min="23" max="23" width="48.5" style="49" customWidth="1"/>
    <col min="24" max="24" width="16.625" style="49" customWidth="1"/>
    <col min="25" max="16384" width="9" style="49"/>
  </cols>
  <sheetData>
    <row r="1" spans="1:25" s="36" customFormat="1" ht="54.75" customHeight="1" x14ac:dyDescent="0.3">
      <c r="A1" s="28" t="s">
        <v>160</v>
      </c>
      <c r="B1" s="24" t="s">
        <v>708</v>
      </c>
      <c r="C1" s="29" t="str">
        <f>表清单!C2</f>
        <v>CUST_DM.ETL_TAB_MAPPING_DEF</v>
      </c>
      <c r="D1" s="47"/>
      <c r="E1" s="31"/>
      <c r="F1" s="47"/>
      <c r="G1" s="30"/>
      <c r="H1" s="32"/>
      <c r="I1" s="30"/>
      <c r="J1" s="47"/>
      <c r="K1" s="30"/>
      <c r="L1" s="33" t="s">
        <v>709</v>
      </c>
      <c r="M1" s="33" t="s">
        <v>710</v>
      </c>
      <c r="N1" s="34"/>
      <c r="O1" s="30"/>
      <c r="P1" s="30"/>
      <c r="Q1" s="30"/>
      <c r="R1" s="30"/>
      <c r="S1" s="31"/>
      <c r="T1" s="31"/>
      <c r="U1" s="31"/>
      <c r="V1" s="30"/>
      <c r="W1" s="30"/>
      <c r="X1" s="35"/>
      <c r="Y1" s="35"/>
    </row>
    <row r="2" spans="1:25" s="36" customFormat="1" ht="15" customHeight="1" thickBot="1" x14ac:dyDescent="0.35">
      <c r="A2" s="30"/>
      <c r="B2" s="30"/>
      <c r="C2" s="30"/>
      <c r="D2" s="48" t="s">
        <v>711</v>
      </c>
      <c r="E2" s="25" t="s">
        <v>712</v>
      </c>
      <c r="F2" s="48" t="s">
        <v>713</v>
      </c>
      <c r="G2" s="24" t="s">
        <v>163</v>
      </c>
      <c r="H2" s="26" t="s">
        <v>23</v>
      </c>
      <c r="I2" s="24" t="s">
        <v>714</v>
      </c>
      <c r="J2" s="48" t="s">
        <v>255</v>
      </c>
      <c r="K2" s="24" t="s">
        <v>261</v>
      </c>
      <c r="L2" s="24" t="s">
        <v>715</v>
      </c>
      <c r="M2" s="24" t="s">
        <v>716</v>
      </c>
      <c r="N2" s="24" t="s">
        <v>717</v>
      </c>
      <c r="O2" s="24" t="s">
        <v>718</v>
      </c>
      <c r="P2" s="24" t="s">
        <v>719</v>
      </c>
      <c r="Q2" s="24" t="s">
        <v>720</v>
      </c>
      <c r="R2" s="24" t="s">
        <v>230</v>
      </c>
      <c r="S2" s="25" t="s">
        <v>150</v>
      </c>
      <c r="T2" s="25" t="s">
        <v>26</v>
      </c>
      <c r="U2" s="25" t="s">
        <v>27</v>
      </c>
      <c r="V2" s="27" t="str">
        <f>"--DB2_SQL_Init "&amp;$C$1</f>
        <v>--DB2_SQL_Init CUST_DM.ETL_TAB_MAPPING_DEF</v>
      </c>
      <c r="W2" s="27" t="str">
        <f>"--Oracle_SQL_Init "&amp;$C$1</f>
        <v>--Oracle_SQL_Init CUST_DM.ETL_TAB_MAPPING_DEF</v>
      </c>
      <c r="X2" s="35"/>
      <c r="Y2" s="35"/>
    </row>
    <row r="3" spans="1:25" ht="15" customHeight="1" thickBot="1" x14ac:dyDescent="0.35">
      <c r="D3" s="50">
        <v>1</v>
      </c>
      <c r="E3" s="51" t="str">
        <f>F3&amp;"01"</f>
        <v>11000101</v>
      </c>
      <c r="F3" s="52">
        <v>110001</v>
      </c>
      <c r="G3" s="53" t="s">
        <v>746</v>
      </c>
      <c r="H3" s="53" t="s">
        <v>738</v>
      </c>
      <c r="I3" s="53" t="s">
        <v>743</v>
      </c>
      <c r="J3" s="52">
        <v>10041</v>
      </c>
      <c r="K3" s="53" t="str">
        <f>IFERROR(VLOOKUP($J3,程序清单!$C$1:$D$4961,2,FALSE),"")</f>
        <v>10041-指定批次号历史表加工</v>
      </c>
      <c r="L3" s="53"/>
      <c r="M3" s="53"/>
      <c r="N3" s="53" t="str">
        <f>SUBSTITUTE(SUBSTITUTE(M3,"'","''"),";","")</f>
        <v/>
      </c>
      <c r="O3" s="53" t="str">
        <f>IFERROR(VLOOKUP($J3,程序清单!$C$1:$G$4887,3,FALSE),"")</f>
        <v>PKG_CMM.J_ETL_DATA_BY_TAB_MAP_HIS_ALL</v>
      </c>
      <c r="P3" s="53" t="str">
        <f>"["&amp;O3&amp;"] "&amp;IFERROR(VLOOKUP($J3,程序清单!$C$1:$G$4887,4,FALSE),"")&amp;" :"&amp;Q3</f>
        <v>[PKG_CMM.J_ETL_DATA_BY_TAB_MAP_HIS_ALL] 公共映射抽取作业-指定批次处理历史表加工 :</v>
      </c>
      <c r="Q3" s="53"/>
      <c r="R3" s="53"/>
      <c r="S3" s="59"/>
      <c r="T3" s="59"/>
      <c r="U3" s="59"/>
      <c r="V3" s="55" t="str">
        <f t="shared" ref="V3:V6" si="0">"INSERT INTO "&amp;$C$1&amp;"("&amp;$E$2&amp;","&amp;$F$2&amp;","&amp;$G$2&amp;","&amp;$H$2&amp;","&amp;$I$2&amp;","&amp;$J$2&amp;","&amp;$K$2&amp;","&amp;$L$2&amp;","&amp;$M$2&amp;","&amp;$O$2&amp;","&amp;$P$2&amp;","&amp;$Q$2&amp;","&amp;$R$2&amp;","&amp;$S$2&amp;","&amp;$T$2&amp;","&amp;$U$2&amp;") Values("&amp;$E3&amp;","&amp;$F3&amp;",'"&amp;$G3&amp;"','"&amp;$H3&amp;"','"&amp;$I3&amp;"','"&amp;$J3&amp;"','"&amp;$K3&amp;"','"&amp;$L3&amp;"','"&amp;$M3&amp;"','"&amp;$O3&amp;"','"&amp;$P3&amp;"','"&amp;$Q3&amp;"','"&amp;$R3&amp;"','"&amp;$S3&amp;"','"&amp;$T3&amp;"','"&amp;$U3&amp;"');"</f>
        <v>INSERT INTO CUST_DM.ETL_TAB_MAPPING_DEF(MAPPING_ID,BATCH_ID,SYS_CODE,SRC_TAB_NAME,DES_TAB_NAME,CONV_TYPE,CONV_TYPE_DESC,DELETE_SQL,SQL_STR,JOB_NAME,JOB_DESC,MAPPING_DESC,REMARK,ST_DATE,MNT_DATE,END_DATE) Values(11000101,110001,'CMM','CUST_DM.C1_CUST_SOURCE_SYS_ID_CMS_PT','CUST_DM.C1_CUST_SOURCE_SYS_ID_CMS_PTH','10041','10041-指定批次号历史表加工','','','PKG_CMM.J_ETL_DATA_BY_TAB_MAP_HIS_ALL','[PKG_CMM.J_ETL_DATA_BY_TAB_MAP_HIS_ALL] 公共映射抽取作业-指定批次处理历史表加工 :','','','','','');</v>
      </c>
      <c r="W3" s="56" t="str">
        <f t="shared" ref="W3" si="1">"INSERT INTO "&amp;$C$1&amp;"("&amp;$E$2&amp;","&amp;$F$2&amp;","&amp;$G$2&amp;","&amp;$H$2&amp;","&amp;$I$2&amp;","&amp;$J$2&amp;","&amp;$K$2&amp;","&amp;$L$2&amp;","&amp;$M$2&amp;","&amp;$O$2&amp;","&amp;$P$2&amp;","&amp;$Q$2&amp;","&amp;$R$2&amp;","&amp;$S$2&amp;","&amp;$T$2&amp;","&amp;$U$2&amp;") Values("&amp;$E3&amp;","&amp;$F3&amp;",'"&amp;$G3&amp;"','"&amp;$H3&amp;"','"&amp;$I3&amp;"','"&amp;$J3&amp;"','"&amp;$K3&amp;"','"&amp;$L3&amp;"','"&amp;$N3&amp;"','"&amp;$O3&amp;"','"&amp;$P3&amp;"','"&amp;$Q3&amp;"','"&amp;$R3&amp;"',TO_DATE('"&amp;$S3&amp;"','YYYY-MM-DD'),TO_DATE('"&amp;$T3&amp;"','YYYY-MM-DD'),TO_DATE('"&amp;$U3&amp;"','YYYY-MM-DD'));"</f>
        <v>INSERT INTO CUST_DM.ETL_TAB_MAPPING_DEF(MAPPING_ID,BATCH_ID,SYS_CODE,SRC_TAB_NAME,DES_TAB_NAME,CONV_TYPE,CONV_TYPE_DESC,DELETE_SQL,SQL_STR,JOB_NAME,JOB_DESC,MAPPING_DESC,REMARK,ST_DATE,MNT_DATE,END_DATE) Values(11000101,110001,'CMM','CUST_DM.C1_CUST_SOURCE_SYS_ID_CMS_PT','CUST_DM.C1_CUST_SOURCE_SYS_ID_CMS_PTH','10041','10041-指定批次号历史表加工','','','PKG_CMM.J_ETL_DATA_BY_TAB_MAP_HIS_ALL','[PKG_CMM.J_ETL_DATA_BY_TAB_MAP_HIS_ALL] 公共映射抽取作业-指定批次处理历史表加工 :','','',TO_DATE('','YYYY-MM-DD'),TO_DATE('','YYYY-MM-DD'),TO_DATE('','YYYY-MM-DD'));</v>
      </c>
      <c r="X3" s="57" t="str">
        <f t="shared" ref="X3:X6" si="2">"INSERT INTO "&amp;$C$1&amp;"("&amp;$E$2&amp;","&amp;$F$2&amp;","&amp;$G$2&amp;","&amp;$H$2&amp;","&amp;$I$2&amp;","&amp;$J$2&amp;","&amp;$K$2&amp;","&amp;$L$2&amp;","&amp;$M$2&amp;","&amp;$O$2&amp;","&amp;$P$2&amp;","&amp;$Q$2&amp;","&amp;$R$2&amp;","&amp;$S$2&amp;","&amp;$T$2&amp;","&amp;$U$2&amp;") Values("&amp;$E3&amp;","&amp;$F3&amp;",'"&amp;$G3&amp;"','"&amp;$H3&amp;"','"&amp;$I3&amp;"','"&amp;$J3&amp;"','"&amp;$K3&amp;"','"&amp;$L3&amp;"',:clob,'"&amp;$O3&amp;"','"&amp;$P3&amp;"','"&amp;$Q3&amp;"','"&amp;$R3&amp;"',TO_DATE('"&amp;$S3&amp;"','YYYY-MM-DD'),TO_DATE('"&amp;$T3&amp;"','YYYY-MM-DD'),TO_DATE('"&amp;$U3&amp;"','YYYY-MM-DD'))"</f>
        <v>INSERT INTO CUST_DM.ETL_TAB_MAPPING_DEF(MAPPING_ID,BATCH_ID,SYS_CODE,SRC_TAB_NAME,DES_TAB_NAME,CONV_TYPE,CONV_TYPE_DESC,DELETE_SQL,SQL_STR,JOB_NAME,JOB_DESC,MAPPING_DESC,REMARK,ST_DATE,MNT_DATE,END_DATE) Values(11000101,110001,'CMM','CUST_DM.C1_CUST_SOURCE_SYS_ID_CMS_PT','CUST_DM.C1_CUST_SOURCE_SYS_ID_CMS_PTH','10041','10041-指定批次号历史表加工','',:clob,'PKG_CMM.J_ETL_DATA_BY_TAB_MAP_HIS_ALL','[PKG_CMM.J_ETL_DATA_BY_TAB_MAP_HIS_ALL] 公共映射抽取作业-指定批次处理历史表加工 :','','',TO_DATE('','YYYY-MM-DD'),TO_DATE('','YYYY-MM-DD'),TO_DATE('','YYYY-MM-DD'))</v>
      </c>
    </row>
    <row r="4" spans="1:25" ht="15" customHeight="1" thickBot="1" x14ac:dyDescent="0.35">
      <c r="D4" s="50">
        <v>2</v>
      </c>
      <c r="E4" s="51" t="str">
        <f>F4&amp;"01"</f>
        <v>11000201</v>
      </c>
      <c r="F4" s="52">
        <v>110002</v>
      </c>
      <c r="G4" s="53" t="s">
        <v>746</v>
      </c>
      <c r="H4" s="53" t="s">
        <v>744</v>
      </c>
      <c r="I4" s="53" t="s">
        <v>745</v>
      </c>
      <c r="J4" s="52">
        <v>10041</v>
      </c>
      <c r="K4" s="53" t="str">
        <f>IFERROR(VLOOKUP($J4,程序清单!$C$1:$D$4961,2,FALSE),"")</f>
        <v>10041-指定批次号历史表加工</v>
      </c>
      <c r="L4" s="53"/>
      <c r="M4" s="53"/>
      <c r="N4" s="53" t="str">
        <f>SUBSTITUTE(SUBSTITUTE(M4,"'","''"),";","")</f>
        <v/>
      </c>
      <c r="O4" s="53" t="str">
        <f>IFERROR(VLOOKUP($J4,程序清单!$C$1:$G$4887,3,FALSE),"")</f>
        <v>PKG_CMM.J_ETL_DATA_BY_TAB_MAP_HIS_ALL</v>
      </c>
      <c r="P4" s="53" t="str">
        <f>"["&amp;O4&amp;"] "&amp;IFERROR(VLOOKUP($J4,程序清单!$C$1:$G$4887,4,FALSE),"")&amp;" :"&amp;Q4</f>
        <v>[PKG_CMM.J_ETL_DATA_BY_TAB_MAP_HIS_ALL] 公共映射抽取作业-指定批次处理历史表加工 :</v>
      </c>
      <c r="Q4" s="53"/>
      <c r="R4" s="53"/>
      <c r="S4" s="59"/>
      <c r="T4" s="59"/>
      <c r="U4" s="59"/>
      <c r="V4" s="55" t="str">
        <f t="shared" si="0"/>
        <v>INSERT INTO CUST_DM.ETL_TAB_MAPPING_DEF(MAPPING_ID,BATCH_ID,SYS_CODE,SRC_TAB_NAME,DES_TAB_NAME,CONV_TYPE,CONV_TYPE_DESC,DELETE_SQL,SQL_STR,JOB_NAME,JOB_DESC,MAPPING_DESC,REMARK,ST_DATE,MNT_DATE,END_DATE) Values(11000201,110002,'CMM','CUST_DM.C1_CUST_SOURCE_SYS_ID_CCD_PT','CUST_DM.C1_CUST_SOURCE_SYS_ID_CCD_PTH','10041','10041-指定批次号历史表加工','','','PKG_CMM.J_ETL_DATA_BY_TAB_MAP_HIS_ALL','[PKG_CMM.J_ETL_DATA_BY_TAB_MAP_HIS_ALL] 公共映射抽取作业-指定批次处理历史表加工 :','','','','','');</v>
      </c>
      <c r="W4" s="53"/>
      <c r="X4" s="57" t="str">
        <f t="shared" si="2"/>
        <v>INSERT INTO CUST_DM.ETL_TAB_MAPPING_DEF(MAPPING_ID,BATCH_ID,SYS_CODE,SRC_TAB_NAME,DES_TAB_NAME,CONV_TYPE,CONV_TYPE_DESC,DELETE_SQL,SQL_STR,JOB_NAME,JOB_DESC,MAPPING_DESC,REMARK,ST_DATE,MNT_DATE,END_DATE) Values(11000201,110002,'CMM','CUST_DM.C1_CUST_SOURCE_SYS_ID_CCD_PT','CUST_DM.C1_CUST_SOURCE_SYS_ID_CCD_PTH','10041','10041-指定批次号历史表加工','',:clob,'PKG_CMM.J_ETL_DATA_BY_TAB_MAP_HIS_ALL','[PKG_CMM.J_ETL_DATA_BY_TAB_MAP_HIS_ALL] 公共映射抽取作业-指定批次处理历史表加工 :','','',TO_DATE('','YYYY-MM-DD'),TO_DATE('','YYYY-MM-DD'),TO_DATE('','YYYY-MM-DD'))</v>
      </c>
    </row>
    <row r="5" spans="1:25" ht="15" customHeight="1" thickBot="1" x14ac:dyDescent="0.35">
      <c r="V5" s="55" t="str">
        <f t="shared" si="0"/>
        <v>INSERT INTO CUST_DM.ETL_TAB_MAPPING_DEF(MAPPING_ID,BATCH_ID,SYS_CODE,SRC_TAB_NAME,DES_TAB_NAME,CONV_TYPE,CONV_TYPE_DESC,DELETE_SQL,SQL_STR,JOB_NAME,JOB_DESC,MAPPING_DESC,REMARK,ST_DATE,MNT_DATE,END_DATE) Values(,,'','','','','','','','','','','','','','');</v>
      </c>
      <c r="X5" s="57" t="str">
        <f t="shared" si="2"/>
        <v>INSERT INTO CUST_DM.ETL_TAB_MAPPING_DEF(MAPPING_ID,BATCH_ID,SYS_CODE,SRC_TAB_NAME,DES_TAB_NAME,CONV_TYPE,CONV_TYPE_DESC,DELETE_SQL,SQL_STR,JOB_NAME,JOB_DESC,MAPPING_DESC,REMARK,ST_DATE,MNT_DATE,END_DATE) Values(,,'','','','','','',:clob,'','','','',TO_DATE('','YYYY-MM-DD'),TO_DATE('','YYYY-MM-DD'),TO_DATE('','YYYY-MM-DD'))</v>
      </c>
    </row>
    <row r="6" spans="1:25" ht="15" customHeight="1" thickBot="1" x14ac:dyDescent="0.35">
      <c r="V6" s="55" t="str">
        <f t="shared" si="0"/>
        <v>INSERT INTO CUST_DM.ETL_TAB_MAPPING_DEF(MAPPING_ID,BATCH_ID,SYS_CODE,SRC_TAB_NAME,DES_TAB_NAME,CONV_TYPE,CONV_TYPE_DESC,DELETE_SQL,SQL_STR,JOB_NAME,JOB_DESC,MAPPING_DESC,REMARK,ST_DATE,MNT_DATE,END_DATE) Values(,,'','','','','','','','','','','','','','');</v>
      </c>
      <c r="X6" s="57" t="str">
        <f t="shared" si="2"/>
        <v>INSERT INTO CUST_DM.ETL_TAB_MAPPING_DEF(MAPPING_ID,BATCH_ID,SYS_CODE,SRC_TAB_NAME,DES_TAB_NAME,CONV_TYPE,CONV_TYPE_DESC,DELETE_SQL,SQL_STR,JOB_NAME,JOB_DESC,MAPPING_DESC,REMARK,ST_DATE,MNT_DATE,END_DATE) Values(,,'','','','','','',:clob,'','','','',TO_DATE('','YYYY-MM-DD'),TO_DATE('','YYYY-MM-DD'),TO_DATE('','YYYY-MM-DD'))</v>
      </c>
    </row>
    <row r="7" spans="1:25" ht="15" customHeight="1" thickBot="1" x14ac:dyDescent="0.35">
      <c r="V7" s="55"/>
    </row>
    <row r="8" spans="1:25" ht="15" customHeight="1" thickBot="1" x14ac:dyDescent="0.35">
      <c r="V8" s="55"/>
    </row>
    <row r="9" spans="1:25" ht="15" customHeight="1" thickBot="1" x14ac:dyDescent="0.35">
      <c r="V9" s="55"/>
    </row>
    <row r="10" spans="1:25" ht="15" customHeight="1" thickBot="1" x14ac:dyDescent="0.35">
      <c r="V10" s="55"/>
    </row>
    <row r="11" spans="1:25" ht="15" customHeight="1" thickBot="1" x14ac:dyDescent="0.35">
      <c r="V11" s="55"/>
    </row>
  </sheetData>
  <autoFilter ref="A2:Y4"/>
  <phoneticPr fontId="1" type="noConversion"/>
  <hyperlinks>
    <hyperlink ref="A1" location="元数据!A49" display="返回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140"/>
  <sheetViews>
    <sheetView topLeftCell="G33" zoomScaleNormal="100" workbookViewId="0">
      <selection activeCell="F26" sqref="F26"/>
    </sheetView>
  </sheetViews>
  <sheetFormatPr defaultColWidth="19.125" defaultRowHeight="11.25" x14ac:dyDescent="0.15"/>
  <cols>
    <col min="1" max="1" width="5.25" style="6" bestFit="1" customWidth="1"/>
    <col min="2" max="2" width="4.5" style="6" bestFit="1" customWidth="1"/>
    <col min="3" max="3" width="33.875" style="6" bestFit="1" customWidth="1"/>
    <col min="4" max="4" width="4.75" style="6" bestFit="1" customWidth="1"/>
    <col min="5" max="5" width="11.5" style="6" bestFit="1" customWidth="1"/>
    <col min="6" max="6" width="7" style="6" bestFit="1" customWidth="1"/>
    <col min="7" max="8" width="9.25" style="6" bestFit="1" customWidth="1"/>
    <col min="9" max="9" width="31.125" style="6" bestFit="1" customWidth="1"/>
    <col min="10" max="10" width="20" style="6" bestFit="1" customWidth="1"/>
    <col min="11" max="11" width="12.875" style="6" bestFit="1" customWidth="1"/>
    <col min="12" max="12" width="11.875" style="6" bestFit="1" customWidth="1"/>
    <col min="13" max="13" width="28.125" style="6" bestFit="1" customWidth="1"/>
    <col min="14" max="14" width="14" style="6" bestFit="1" customWidth="1"/>
    <col min="15" max="15" width="13" style="6" bestFit="1" customWidth="1"/>
    <col min="16" max="16" width="12.125" style="6" bestFit="1" customWidth="1"/>
    <col min="17" max="17" width="10.625" style="6" bestFit="1" customWidth="1"/>
    <col min="18" max="18" width="15.875" style="6" bestFit="1" customWidth="1"/>
    <col min="19" max="19" width="9.75" style="6" bestFit="1" customWidth="1"/>
    <col min="20" max="20" width="9.875" style="6" bestFit="1" customWidth="1"/>
    <col min="21" max="21" width="9.125" style="6" bestFit="1" customWidth="1"/>
    <col min="22" max="22" width="14" style="6" bestFit="1" customWidth="1"/>
    <col min="23" max="23" width="8" style="6" bestFit="1" customWidth="1"/>
    <col min="24" max="26" width="10.25" style="6" bestFit="1" customWidth="1"/>
    <col min="27" max="27" width="20.625" style="6" customWidth="1"/>
    <col min="28" max="16384" width="19.125" style="6"/>
  </cols>
  <sheetData>
    <row r="1" spans="1:28" ht="15" thickBot="1" x14ac:dyDescent="0.35">
      <c r="A1" s="1" t="s">
        <v>160</v>
      </c>
      <c r="B1" s="4" t="s">
        <v>0</v>
      </c>
      <c r="C1" s="5" t="str">
        <f>表清单!C3</f>
        <v>CUST_DM.ETL_TAB_COL_MAPPING_DEF</v>
      </c>
    </row>
    <row r="2" spans="1:28" ht="15" thickBot="1" x14ac:dyDescent="0.35">
      <c r="D2" s="4" t="s">
        <v>1</v>
      </c>
      <c r="E2" s="4" t="s">
        <v>164</v>
      </c>
      <c r="F2" s="4" t="s">
        <v>378</v>
      </c>
      <c r="G2" s="4" t="s">
        <v>163</v>
      </c>
      <c r="H2" s="4" t="s">
        <v>5</v>
      </c>
      <c r="I2" s="4" t="s">
        <v>251</v>
      </c>
      <c r="J2" s="4" t="s">
        <v>286</v>
      </c>
      <c r="K2" s="4" t="s">
        <v>287</v>
      </c>
      <c r="L2" s="4" t="s">
        <v>288</v>
      </c>
      <c r="M2" s="4" t="s">
        <v>3</v>
      </c>
      <c r="N2" s="4" t="s">
        <v>289</v>
      </c>
      <c r="O2" s="4" t="s">
        <v>290</v>
      </c>
      <c r="P2" s="4" t="s">
        <v>291</v>
      </c>
      <c r="Q2" s="4" t="s">
        <v>255</v>
      </c>
      <c r="R2" s="4" t="s">
        <v>261</v>
      </c>
      <c r="S2" s="4" t="s">
        <v>257</v>
      </c>
      <c r="T2" s="4" t="s">
        <v>233</v>
      </c>
      <c r="U2" s="4" t="s">
        <v>168</v>
      </c>
      <c r="V2" s="4" t="s">
        <v>292</v>
      </c>
      <c r="W2" s="4" t="s">
        <v>230</v>
      </c>
      <c r="X2" s="4" t="s">
        <v>150</v>
      </c>
      <c r="Y2" s="4" t="s">
        <v>26</v>
      </c>
      <c r="Z2" s="4" t="s">
        <v>27</v>
      </c>
      <c r="AA2" s="16" t="str">
        <f>"--DB2_SQL_Init "&amp;$C$1</f>
        <v>--DB2_SQL_Init CUST_DM.ETL_TAB_COL_MAPPING_DEF</v>
      </c>
      <c r="AB2" s="16" t="str">
        <f>"--Oracle_SQL_Init "&amp;$C$1</f>
        <v>--Oracle_SQL_Init CUST_DM.ETL_TAB_COL_MAPPING_DEF</v>
      </c>
    </row>
    <row r="3" spans="1:28" ht="15" thickBot="1" x14ac:dyDescent="0.35">
      <c r="D3" s="5">
        <v>1</v>
      </c>
      <c r="E3" s="5">
        <v>30001</v>
      </c>
      <c r="F3" s="5">
        <v>1</v>
      </c>
      <c r="G3" s="7" t="str">
        <f>IFERROR(VLOOKUP($E3,#REF!,3,FALSE),"")</f>
        <v/>
      </c>
      <c r="H3" s="7" t="str">
        <f>IFERROR(VLOOKUP($E3,#REF!,2,FALSE),"")</f>
        <v/>
      </c>
      <c r="I3" s="7" t="str">
        <f>IFERROR(VLOOKUP($E3,#REF!,4,FALSE),"")</f>
        <v/>
      </c>
      <c r="J3" s="5" t="s">
        <v>313</v>
      </c>
      <c r="K3" s="5" t="s">
        <v>167</v>
      </c>
      <c r="L3" s="5">
        <v>20</v>
      </c>
      <c r="M3" s="7" t="str">
        <f>IFERROR(VLOOKUP($E3,#REF!,5,FALSE),"")</f>
        <v/>
      </c>
      <c r="N3" s="5" t="s">
        <v>313</v>
      </c>
      <c r="O3" s="5" t="s">
        <v>167</v>
      </c>
      <c r="P3" s="5">
        <v>20</v>
      </c>
      <c r="Q3" s="5"/>
      <c r="R3" s="5"/>
      <c r="S3" s="5"/>
      <c r="T3" s="7" t="str">
        <f>IFERROR(VLOOKUP($E3,#REF!,10,FALSE),"")</f>
        <v/>
      </c>
      <c r="U3" s="7" t="str">
        <f>IFERROR(VLOOKUP($E3,#REF!,11,FALSE),"")</f>
        <v/>
      </c>
      <c r="V3" s="7" t="str">
        <f>IFERROR(VLOOKUP($E3,#REF!,12,FALSE),"")</f>
        <v/>
      </c>
      <c r="W3" s="5"/>
      <c r="X3" s="20" t="s">
        <v>2</v>
      </c>
      <c r="Y3" s="20" t="s">
        <v>177</v>
      </c>
      <c r="Z3" s="20" t="s">
        <v>285</v>
      </c>
      <c r="AA3" s="7" t="str">
        <f>"INSERT INTO "&amp;$C$1&amp;"("&amp;$E$2&amp;","&amp;$F$2&amp;","&amp;$G$2&amp;","&amp;$H$2&amp;","&amp;$I$2&amp;","&amp;$J$2&amp;","&amp;$K$2&amp;","&amp;$L$2&amp;","&amp;$M$2&amp;","&amp;$N$2&amp;","&amp;$O$2&amp;","&amp;$P$2&amp;","&amp;$Q$2&amp;","&amp;$R$2&amp;","&amp;$S$2&amp;","&amp;$T$2&amp;","&amp;$U$2&amp;","&amp;$V$2&amp;","&amp;$W$2&amp;","&amp;$X$2&amp;","&amp;$Y$2&amp;","&amp;$Z$2&amp;") Values("&amp;$E3&amp;","&amp;$F3&amp;",'"&amp;$G3&amp;"',"&amp;$H3&amp;",'"&amp;$I3&amp;"','"&amp;$J3&amp;"','"&amp;$K3&amp;"','"&amp;$L3&amp;"','"&amp;$M3&amp;"','"&amp;$N3&amp;"','"&amp;$O3&amp;"','"&amp;$P3&amp;"','"&amp;$Q3&amp;"','"&amp;$R3&amp;"','"&amp;$S3&amp;"','"&amp;$T3&amp;"','"&amp;$U3&amp;"','"&amp;$V3&amp;"','"&amp;$W3&amp;"','"&amp;$X3&amp;"','"&amp;$Y3&amp;"','"&amp;$Z3&amp;"');"</f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Values(30001,1,'',,'','BOOKS_CD','VARCHAR','20','','BOOKS_CD','VARCHAR','20','','','','','','','','1700-01-01','2014-11-15','2399-12-31');</v>
      </c>
      <c r="AB3" s="7" t="str">
        <f>"INSERT INTO "&amp;$C$1&amp;"("&amp;$E$2&amp;","&amp;$F$2&amp;","&amp;$G$2&amp;","&amp;$H$2&amp;","&amp;$I$2&amp;","&amp;$J$2&amp;","&amp;$K$2&amp;","&amp;$L$2&amp;","&amp;$M$2&amp;","&amp;$N$2&amp;","&amp;$O$2&amp;","&amp;$P$2&amp;","&amp;$Q$2&amp;","&amp;$R$2&amp;","&amp;$S$2&amp;","&amp;$T$2&amp;","&amp;$U$2&amp;","&amp;$V$2&amp;","&amp;$W$2&amp;","&amp;$X$2&amp;","&amp;$Y$2&amp;","&amp;$Z$2&amp;") Values("&amp;$E3&amp;","&amp;$F3&amp;",'"&amp;$G3&amp;"',"&amp;$H3&amp;",'"&amp;$I3&amp;"','"&amp;$J3&amp;"','"&amp;$K3&amp;"','"&amp;$L3&amp;"','"&amp;$M3&amp;"','"&amp;$N3&amp;"','"&amp;$O3&amp;"','"&amp;$P3&amp;"','"&amp;$Q3&amp;"','"&amp;$R3&amp;"','"&amp;$S3&amp;"','"&amp;$T3&amp;"','"&amp;$U3&amp;"','"&amp;$V3&amp;"','"&amp;$W3&amp;"',TO_DATE('"&amp;$X3&amp;"','YYYY-MM-DD'),TO_DATE('"&amp;$Y3&amp;"','YYYY-MM-DD'),TO_DATE('"&amp;$Z3&amp;"','YYYY-MM-DD'));"</f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Values(30001,1,'',,'','BOOKS_CD','VARCHAR','20','','BOOKS_CD','VARCHAR','20','','','','','','','',TO_DATE('1700-01-01','YYYY-MM-DD'),TO_DATE('2014-11-15','YYYY-MM-DD'),TO_DATE('2399-12-31','YYYY-MM-DD'));</v>
      </c>
    </row>
    <row r="4" spans="1:28" ht="15" thickBot="1" x14ac:dyDescent="0.35">
      <c r="D4" s="5">
        <v>2</v>
      </c>
      <c r="E4" s="5">
        <v>30001</v>
      </c>
      <c r="F4" s="5">
        <v>2</v>
      </c>
      <c r="G4" s="7" t="str">
        <f>IFERROR(VLOOKUP($E4,#REF!,3,FALSE),"")</f>
        <v/>
      </c>
      <c r="H4" s="7" t="str">
        <f>IFERROR(VLOOKUP($E4,#REF!,2,FALSE),"")</f>
        <v/>
      </c>
      <c r="I4" s="7" t="str">
        <f>IFERROR(VLOOKUP($E4,#REF!,4,FALSE),"")</f>
        <v/>
      </c>
      <c r="J4" s="5" t="s">
        <v>364</v>
      </c>
      <c r="K4" s="5" t="s">
        <v>165</v>
      </c>
      <c r="L4" s="5"/>
      <c r="M4" s="7" t="str">
        <f>IFERROR(VLOOKUP($E4,#REF!,5,FALSE),"")</f>
        <v/>
      </c>
      <c r="N4" s="5" t="s">
        <v>314</v>
      </c>
      <c r="O4" s="5" t="s">
        <v>165</v>
      </c>
      <c r="P4" s="5"/>
      <c r="Q4" s="5"/>
      <c r="R4" s="5"/>
      <c r="S4" s="5"/>
      <c r="T4" s="7" t="str">
        <f>IFERROR(VLOOKUP($E4,#REF!,10,FALSE),"")</f>
        <v/>
      </c>
      <c r="U4" s="7" t="str">
        <f>IFERROR(VLOOKUP($E4,#REF!,11,FALSE),"")</f>
        <v/>
      </c>
      <c r="V4" s="7" t="str">
        <f>IFERROR(VLOOKUP($E4,#REF!,12,FALSE),"")</f>
        <v/>
      </c>
      <c r="W4" s="5"/>
      <c r="X4" s="20" t="s">
        <v>381</v>
      </c>
      <c r="Y4" s="20" t="s">
        <v>382</v>
      </c>
      <c r="Z4" s="20" t="s">
        <v>383</v>
      </c>
      <c r="AA4" s="7" t="str">
        <f t="shared" ref="AA4:AA67" si="0">"INSERT INTO "&amp;$C$1&amp;"("&amp;$E$2&amp;","&amp;$F$2&amp;","&amp;$G$2&amp;","&amp;$H$2&amp;","&amp;$I$2&amp;","&amp;$J$2&amp;","&amp;$K$2&amp;","&amp;$L$2&amp;","&amp;$M$2&amp;","&amp;$N$2&amp;","&amp;$O$2&amp;","&amp;$P$2&amp;","&amp;$Q$2&amp;","&amp;$R$2&amp;","&amp;$S$2&amp;","&amp;$T$2&amp;","&amp;$U$2&amp;","&amp;$V$2&amp;","&amp;$W$2&amp;","&amp;$X$2&amp;","&amp;$Y$2&amp;","&amp;$Z$2&amp;") Values("&amp;$E4&amp;","&amp;$F4&amp;",'"&amp;$G4&amp;"',"&amp;$H4&amp;",'"&amp;$I4&amp;"','"&amp;$J4&amp;"','"&amp;$K4&amp;"','"&amp;$L4&amp;"','"&amp;$M4&amp;"','"&amp;$N4&amp;"','"&amp;$O4&amp;"','"&amp;$P4&amp;"','"&amp;$Q4&amp;"','"&amp;$R4&amp;"','"&amp;$S4&amp;"','"&amp;$T4&amp;"','"&amp;$U4&amp;"','"&amp;$V4&amp;"','"&amp;$W4&amp;"','"&amp;$X4&amp;"','"&amp;$Y4&amp;"','"&amp;$Z4&amp;"');"</f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Values(30001,2,'',,'','ACCTING_DT','DATE','','','ACCTING_DT','DATE','','','','','','','','','1700-01-02','2014-11-16','2399-12-32');</v>
      </c>
      <c r="AB4" s="7" t="str">
        <f t="shared" ref="AB4:AB67" si="1">"INSERT INTO "&amp;$C$1&amp;"("&amp;$E$2&amp;","&amp;$F$2&amp;","&amp;$G$2&amp;","&amp;$H$2&amp;","&amp;$I$2&amp;","&amp;$J$2&amp;","&amp;$K$2&amp;","&amp;$L$2&amp;","&amp;$M$2&amp;","&amp;$N$2&amp;","&amp;$O$2&amp;","&amp;$P$2&amp;","&amp;$Q$2&amp;","&amp;$R$2&amp;","&amp;$S$2&amp;","&amp;$T$2&amp;","&amp;$U$2&amp;","&amp;$V$2&amp;","&amp;$W$2&amp;","&amp;$X$2&amp;","&amp;$Y$2&amp;","&amp;$Z$2&amp;") Values("&amp;$E4&amp;","&amp;$F4&amp;",'"&amp;$G4&amp;"',"&amp;$H4&amp;",'"&amp;$I4&amp;"','"&amp;$J4&amp;"','"&amp;$K4&amp;"','"&amp;$L4&amp;"','"&amp;$M4&amp;"','"&amp;$N4&amp;"','"&amp;$O4&amp;"','"&amp;$P4&amp;"','"&amp;$Q4&amp;"','"&amp;$R4&amp;"','"&amp;$S4&amp;"','"&amp;$T4&amp;"','"&amp;$U4&amp;"','"&amp;$V4&amp;"','"&amp;$W4&amp;"',TO_DATE('"&amp;$X4&amp;"','YYYY-MM-DD'),TO_DATE('"&amp;$Y4&amp;"','YYYY-MM-DD'),TO_DATE('"&amp;$Z4&amp;"','YYYY-MM-DD'));"</f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Values(30001,2,'',,'','ACCTING_DT','DATE','','','ACCTING_DT','DATE','','','','','','','','',TO_DATE('1700-01-02','YYYY-MM-DD'),TO_DATE('2014-11-16','YYYY-MM-DD'),TO_DATE('2399-12-32','YYYY-MM-DD'));</v>
      </c>
    </row>
    <row r="5" spans="1:28" ht="15" thickBot="1" x14ac:dyDescent="0.35">
      <c r="D5" s="5">
        <v>3</v>
      </c>
      <c r="E5" s="5">
        <v>30001</v>
      </c>
      <c r="F5" s="5">
        <v>3</v>
      </c>
      <c r="G5" s="7" t="str">
        <f>IFERROR(VLOOKUP($E5,#REF!,3,FALSE),"")</f>
        <v/>
      </c>
      <c r="H5" s="7" t="str">
        <f>IFERROR(VLOOKUP($E5,#REF!,2,FALSE),"")</f>
        <v/>
      </c>
      <c r="I5" s="7" t="str">
        <f>IFERROR(VLOOKUP($E5,#REF!,4,FALSE),"")</f>
        <v/>
      </c>
      <c r="J5" s="5" t="s">
        <v>315</v>
      </c>
      <c r="K5" s="5" t="s">
        <v>166</v>
      </c>
      <c r="L5" s="5">
        <v>10</v>
      </c>
      <c r="M5" s="7" t="str">
        <f>IFERROR(VLOOKUP($E5,#REF!,5,FALSE),"")</f>
        <v/>
      </c>
      <c r="N5" s="5" t="s">
        <v>315</v>
      </c>
      <c r="O5" s="5" t="s">
        <v>166</v>
      </c>
      <c r="P5" s="5">
        <v>10</v>
      </c>
      <c r="Q5" s="5"/>
      <c r="R5" s="5"/>
      <c r="S5" s="5"/>
      <c r="T5" s="7" t="str">
        <f>IFERROR(VLOOKUP($E5,#REF!,10,FALSE),"")</f>
        <v/>
      </c>
      <c r="U5" s="7" t="str">
        <f>IFERROR(VLOOKUP($E5,#REF!,11,FALSE),"")</f>
        <v/>
      </c>
      <c r="V5" s="7" t="str">
        <f>IFERROR(VLOOKUP($E5,#REF!,12,FALSE),"")</f>
        <v/>
      </c>
      <c r="W5" s="5"/>
      <c r="X5" s="20" t="s">
        <v>384</v>
      </c>
      <c r="Y5" s="20" t="s">
        <v>385</v>
      </c>
      <c r="Z5" s="20" t="s">
        <v>386</v>
      </c>
      <c r="AA5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Values(30001,3,'',,'','ACCTING_INTERIM','CHAR','10','','ACCTING_INTERIM','CHAR','10','','','','','','','','1700-01-03','2014-11-17','2399-12-33');</v>
      </c>
      <c r="AB5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Values(30001,3,'',,'','ACCTING_INTERIM','CHAR','10','','ACCTING_INTERIM','CHAR','10','','','','','','','',TO_DATE('1700-01-03','YYYY-MM-DD'),TO_DATE('2014-11-17','YYYY-MM-DD'),TO_DATE('2399-12-33','YYYY-MM-DD'));</v>
      </c>
    </row>
    <row r="6" spans="1:28" ht="15" thickBot="1" x14ac:dyDescent="0.35">
      <c r="D6" s="5">
        <v>4</v>
      </c>
      <c r="E6" s="5">
        <v>30001</v>
      </c>
      <c r="F6" s="5">
        <v>4</v>
      </c>
      <c r="G6" s="7" t="str">
        <f>IFERROR(VLOOKUP($E6,#REF!,3,FALSE),"")</f>
        <v/>
      </c>
      <c r="H6" s="7" t="str">
        <f>IFERROR(VLOOKUP($E6,#REF!,2,FALSE),"")</f>
        <v/>
      </c>
      <c r="I6" s="7" t="str">
        <f>IFERROR(VLOOKUP($E6,#REF!,4,FALSE),"")</f>
        <v/>
      </c>
      <c r="J6" s="5" t="s">
        <v>316</v>
      </c>
      <c r="K6" s="5" t="s">
        <v>167</v>
      </c>
      <c r="L6" s="5">
        <v>50</v>
      </c>
      <c r="M6" s="7" t="str">
        <f>IFERROR(VLOOKUP($E6,#REF!,5,FALSE),"")</f>
        <v/>
      </c>
      <c r="N6" s="5" t="s">
        <v>316</v>
      </c>
      <c r="O6" s="5" t="s">
        <v>167</v>
      </c>
      <c r="P6" s="5">
        <v>50</v>
      </c>
      <c r="Q6" s="5"/>
      <c r="R6" s="5"/>
      <c r="S6" s="5"/>
      <c r="T6" s="7" t="str">
        <f>IFERROR(VLOOKUP($E6,#REF!,10,FALSE),"")</f>
        <v/>
      </c>
      <c r="U6" s="7" t="str">
        <f>IFERROR(VLOOKUP($E6,#REF!,11,FALSE),"")</f>
        <v/>
      </c>
      <c r="V6" s="7" t="str">
        <f>IFERROR(VLOOKUP($E6,#REF!,12,FALSE),"")</f>
        <v/>
      </c>
      <c r="W6" s="5"/>
      <c r="X6" s="20" t="s">
        <v>387</v>
      </c>
      <c r="Y6" s="20" t="s">
        <v>388</v>
      </c>
      <c r="Z6" s="20" t="s">
        <v>389</v>
      </c>
      <c r="AA6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Values(30001,4,'',,'','ORG_ID','VARCHAR','50','','ORG_ID','VARCHAR','50','','','','','','','','1700-01-04','2014-11-18','2399-12-34');</v>
      </c>
      <c r="AB6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Values(30001,4,'',,'','ORG_ID','VARCHAR','50','','ORG_ID','VARCHAR','50','','','','','','','',TO_DATE('1700-01-04','YYYY-MM-DD'),TO_DATE('2014-11-18','YYYY-MM-DD'),TO_DATE('2399-12-34','YYYY-MM-DD'));</v>
      </c>
    </row>
    <row r="7" spans="1:28" ht="15" thickBot="1" x14ac:dyDescent="0.35">
      <c r="D7" s="5">
        <v>5</v>
      </c>
      <c r="E7" s="5">
        <v>30001</v>
      </c>
      <c r="F7" s="5">
        <v>5</v>
      </c>
      <c r="G7" s="7" t="str">
        <f>IFERROR(VLOOKUP($E7,#REF!,3,FALSE),"")</f>
        <v/>
      </c>
      <c r="H7" s="7" t="str">
        <f>IFERROR(VLOOKUP($E7,#REF!,2,FALSE),"")</f>
        <v/>
      </c>
      <c r="I7" s="7" t="str">
        <f>IFERROR(VLOOKUP($E7,#REF!,4,FALSE),"")</f>
        <v/>
      </c>
      <c r="J7" s="5" t="s">
        <v>365</v>
      </c>
      <c r="K7" s="5" t="s">
        <v>167</v>
      </c>
      <c r="L7" s="5">
        <v>50</v>
      </c>
      <c r="M7" s="7" t="str">
        <f>IFERROR(VLOOKUP($E7,#REF!,5,FALSE),"")</f>
        <v/>
      </c>
      <c r="N7" s="5" t="s">
        <v>317</v>
      </c>
      <c r="O7" s="5" t="s">
        <v>167</v>
      </c>
      <c r="P7" s="5">
        <v>50</v>
      </c>
      <c r="Q7" s="5"/>
      <c r="R7" s="5"/>
      <c r="S7" s="5"/>
      <c r="T7" s="7" t="str">
        <f>IFERROR(VLOOKUP($E7,#REF!,10,FALSE),"")</f>
        <v/>
      </c>
      <c r="U7" s="7" t="str">
        <f>IFERROR(VLOOKUP($E7,#REF!,11,FALSE),"")</f>
        <v/>
      </c>
      <c r="V7" s="7" t="str">
        <f>IFERROR(VLOOKUP($E7,#REF!,12,FALSE),"")</f>
        <v/>
      </c>
      <c r="W7" s="5"/>
      <c r="X7" s="20" t="s">
        <v>390</v>
      </c>
      <c r="Y7" s="20" t="s">
        <v>391</v>
      </c>
      <c r="Z7" s="20" t="s">
        <v>392</v>
      </c>
      <c r="AA7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Values(30001,5,'',,'','COA_NUM','VARCHAR','50','','COA_NUM','VARCHAR','50','','','','','','','','1700-01-05','2014-11-19','2399-12-35');</v>
      </c>
      <c r="AB7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Values(30001,5,'',,'','COA_NUM','VARCHAR','50','','COA_NUM','VARCHAR','50','','','','','','','',TO_DATE('1700-01-05','YYYY-MM-DD'),TO_DATE('2014-11-19','YYYY-MM-DD'),TO_DATE('2399-12-35','YYYY-MM-DD'));</v>
      </c>
    </row>
    <row r="8" spans="1:28" ht="15" thickBot="1" x14ac:dyDescent="0.35">
      <c r="D8" s="5">
        <v>6</v>
      </c>
      <c r="E8" s="5">
        <v>30001</v>
      </c>
      <c r="F8" s="5">
        <v>6</v>
      </c>
      <c r="G8" s="7" t="str">
        <f>IFERROR(VLOOKUP($E8,#REF!,3,FALSE),"")</f>
        <v/>
      </c>
      <c r="H8" s="7" t="str">
        <f>IFERROR(VLOOKUP($E8,#REF!,2,FALSE),"")</f>
        <v/>
      </c>
      <c r="I8" s="7" t="str">
        <f>IFERROR(VLOOKUP($E8,#REF!,4,FALSE),"")</f>
        <v/>
      </c>
      <c r="J8" s="5" t="s">
        <v>318</v>
      </c>
      <c r="K8" s="5" t="s">
        <v>167</v>
      </c>
      <c r="L8" s="5">
        <v>20</v>
      </c>
      <c r="M8" s="7" t="str">
        <f>IFERROR(VLOOKUP($E8,#REF!,5,FALSE),"")</f>
        <v/>
      </c>
      <c r="N8" s="5" t="s">
        <v>318</v>
      </c>
      <c r="O8" s="5" t="s">
        <v>167</v>
      </c>
      <c r="P8" s="5">
        <v>20</v>
      </c>
      <c r="Q8" s="5"/>
      <c r="R8" s="5"/>
      <c r="S8" s="5"/>
      <c r="T8" s="7" t="str">
        <f>IFERROR(VLOOKUP($E8,#REF!,10,FALSE),"")</f>
        <v/>
      </c>
      <c r="U8" s="7" t="str">
        <f>IFERROR(VLOOKUP($E8,#REF!,11,FALSE),"")</f>
        <v/>
      </c>
      <c r="V8" s="7" t="str">
        <f>IFERROR(VLOOKUP($E8,#REF!,12,FALSE),"")</f>
        <v/>
      </c>
      <c r="W8" s="5"/>
      <c r="X8" s="20" t="s">
        <v>393</v>
      </c>
      <c r="Y8" s="20" t="s">
        <v>394</v>
      </c>
      <c r="Z8" s="20" t="s">
        <v>395</v>
      </c>
      <c r="AA8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Values(30001,6,'',,'','CCY_CD','VARCHAR','20','','CCY_CD','VARCHAR','20','','','','','','','','1700-01-06','2014-11-20','2399-12-36');</v>
      </c>
      <c r="AB8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Values(30001,6,'',,'','CCY_CD','VARCHAR','20','','CCY_CD','VARCHAR','20','','','','','','','',TO_DATE('1700-01-06','YYYY-MM-DD'),TO_DATE('2014-11-20','YYYY-MM-DD'),TO_DATE('2399-12-36','YYYY-MM-DD'));</v>
      </c>
    </row>
    <row r="9" spans="1:28" ht="15" thickBot="1" x14ac:dyDescent="0.35">
      <c r="D9" s="5">
        <v>7</v>
      </c>
      <c r="E9" s="5">
        <v>30001</v>
      </c>
      <c r="F9" s="5">
        <v>7</v>
      </c>
      <c r="G9" s="7" t="str">
        <f>IFERROR(VLOOKUP($E9,#REF!,3,FALSE),"")</f>
        <v/>
      </c>
      <c r="H9" s="7" t="str">
        <f>IFERROR(VLOOKUP($E9,#REF!,2,FALSE),"")</f>
        <v/>
      </c>
      <c r="I9" s="7" t="str">
        <f>IFERROR(VLOOKUP($E9,#REF!,4,FALSE),"")</f>
        <v/>
      </c>
      <c r="J9" s="5" t="s">
        <v>319</v>
      </c>
      <c r="K9" s="5" t="s">
        <v>167</v>
      </c>
      <c r="L9" s="5">
        <v>20</v>
      </c>
      <c r="M9" s="7" t="str">
        <f>IFERROR(VLOOKUP($E9,#REF!,5,FALSE),"")</f>
        <v/>
      </c>
      <c r="N9" s="5" t="s">
        <v>319</v>
      </c>
      <c r="O9" s="5" t="s">
        <v>167</v>
      </c>
      <c r="P9" s="5">
        <v>20</v>
      </c>
      <c r="Q9" s="5"/>
      <c r="R9" s="5"/>
      <c r="S9" s="5"/>
      <c r="T9" s="7" t="str">
        <f>IFERROR(VLOOKUP($E9,#REF!,10,FALSE),"")</f>
        <v/>
      </c>
      <c r="U9" s="7" t="str">
        <f>IFERROR(VLOOKUP($E9,#REF!,11,FALSE),"")</f>
        <v/>
      </c>
      <c r="V9" s="7" t="str">
        <f>IFERROR(VLOOKUP($E9,#REF!,12,FALSE),"")</f>
        <v/>
      </c>
      <c r="W9" s="5"/>
      <c r="X9" s="20" t="s">
        <v>396</v>
      </c>
      <c r="Y9" s="20" t="s">
        <v>397</v>
      </c>
      <c r="Z9" s="20" t="s">
        <v>398</v>
      </c>
      <c r="AA9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Values(30001,7,'',,'','GL_SRC_CD','VARCHAR','20','','GL_SRC_CD','VARCHAR','20','','','','','','','','1700-01-07','2014-11-21','2399-12-37');</v>
      </c>
      <c r="AB9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Values(30001,7,'',,'','GL_SRC_CD','VARCHAR','20','','GL_SRC_CD','VARCHAR','20','','','','','','','',TO_DATE('1700-01-07','YYYY-MM-DD'),TO_DATE('2014-11-21','YYYY-MM-DD'),TO_DATE('2399-12-37','YYYY-MM-DD'));</v>
      </c>
    </row>
    <row r="10" spans="1:28" ht="15" thickBot="1" x14ac:dyDescent="0.35">
      <c r="D10" s="5">
        <v>8</v>
      </c>
      <c r="E10" s="5">
        <v>30001</v>
      </c>
      <c r="F10" s="5">
        <v>8</v>
      </c>
      <c r="G10" s="7" t="str">
        <f>IFERROR(VLOOKUP($E10,#REF!,3,FALSE),"")</f>
        <v/>
      </c>
      <c r="H10" s="7" t="str">
        <f>IFERROR(VLOOKUP($E10,#REF!,2,FALSE),"")</f>
        <v/>
      </c>
      <c r="I10" s="7" t="str">
        <f>IFERROR(VLOOKUP($E10,#REF!,4,FALSE),"")</f>
        <v/>
      </c>
      <c r="J10" s="5" t="s">
        <v>320</v>
      </c>
      <c r="K10" s="5" t="s">
        <v>167</v>
      </c>
      <c r="L10" s="5">
        <v>20</v>
      </c>
      <c r="M10" s="7" t="str">
        <f>IFERROR(VLOOKUP($E10,#REF!,5,FALSE),"")</f>
        <v/>
      </c>
      <c r="N10" s="5" t="s">
        <v>320</v>
      </c>
      <c r="O10" s="5" t="s">
        <v>167</v>
      </c>
      <c r="P10" s="5">
        <v>20</v>
      </c>
      <c r="Q10" s="5"/>
      <c r="R10" s="5"/>
      <c r="S10" s="5"/>
      <c r="T10" s="7" t="str">
        <f>IFERROR(VLOOKUP($E10,#REF!,10,FALSE),"")</f>
        <v/>
      </c>
      <c r="U10" s="7" t="str">
        <f>IFERROR(VLOOKUP($E10,#REF!,11,FALSE),"")</f>
        <v/>
      </c>
      <c r="V10" s="7" t="str">
        <f>IFERROR(VLOOKUP($E10,#REF!,12,FALSE),"")</f>
        <v/>
      </c>
      <c r="W10" s="5"/>
      <c r="X10" s="20" t="s">
        <v>399</v>
      </c>
      <c r="Y10" s="20" t="s">
        <v>400</v>
      </c>
      <c r="Z10" s="20" t="s">
        <v>401</v>
      </c>
      <c r="AA10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Values(30001,8,'',,'','GL_DATA_TEMPLATE_CD','VARCHAR','20','','GL_DATA_TEMPLATE_CD','VARCHAR','20','','','','','','','','1700-01-08','2014-11-22','2399-12-38');</v>
      </c>
      <c r="AB10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Values(30001,8,'',,'','GL_DATA_TEMPLATE_CD','VARCHAR','20','','GL_DATA_TEMPLATE_CD','VARCHAR','20','','','','','','','',TO_DATE('1700-01-08','YYYY-MM-DD'),TO_DATE('2014-11-22','YYYY-MM-DD'),TO_DATE('2399-12-38','YYYY-MM-DD'));</v>
      </c>
    </row>
    <row r="11" spans="1:28" ht="15" thickBot="1" x14ac:dyDescent="0.35">
      <c r="D11" s="5">
        <v>9</v>
      </c>
      <c r="E11" s="5">
        <v>30001</v>
      </c>
      <c r="F11" s="5">
        <v>9</v>
      </c>
      <c r="G11" s="7" t="str">
        <f>IFERROR(VLOOKUP($E11,#REF!,3,FALSE),"")</f>
        <v/>
      </c>
      <c r="H11" s="7" t="str">
        <f>IFERROR(VLOOKUP($E11,#REF!,2,FALSE),"")</f>
        <v/>
      </c>
      <c r="I11" s="7" t="str">
        <f>IFERROR(VLOOKUP($E11,#REF!,4,FALSE),"")</f>
        <v/>
      </c>
      <c r="J11" s="5" t="s">
        <v>321</v>
      </c>
      <c r="K11" s="5" t="s">
        <v>228</v>
      </c>
      <c r="L11" s="5" t="s">
        <v>337</v>
      </c>
      <c r="M11" s="7" t="str">
        <f>IFERROR(VLOOKUP($E11,#REF!,5,FALSE),"")</f>
        <v/>
      </c>
      <c r="N11" s="5" t="s">
        <v>321</v>
      </c>
      <c r="O11" s="5" t="s">
        <v>228</v>
      </c>
      <c r="P11" s="5" t="s">
        <v>193</v>
      </c>
      <c r="Q11" s="5"/>
      <c r="R11" s="5"/>
      <c r="S11" s="5"/>
      <c r="T11" s="7" t="str">
        <f>IFERROR(VLOOKUP($E11,#REF!,10,FALSE),"")</f>
        <v/>
      </c>
      <c r="U11" s="7" t="str">
        <f>IFERROR(VLOOKUP($E11,#REF!,11,FALSE),"")</f>
        <v/>
      </c>
      <c r="V11" s="7" t="str">
        <f>IFERROR(VLOOKUP($E11,#REF!,12,FALSE),"")</f>
        <v/>
      </c>
      <c r="W11" s="5"/>
      <c r="X11" s="20" t="s">
        <v>402</v>
      </c>
      <c r="Y11" s="20" t="s">
        <v>403</v>
      </c>
      <c r="Z11" s="20" t="s">
        <v>404</v>
      </c>
      <c r="AA11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Values(30001,9,'',,'','DAY_BEGIN_DB_BAL','DECIMAL','38,3','','DAY_BEGIN_DB_BAL','DECIMAL','24,8','','','','','','','','1700-01-09','2014-11-23','2399-12-39');</v>
      </c>
      <c r="AB11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Values(30001,9,'',,'','DAY_BEGIN_DB_BAL','DECIMAL','38,3','','DAY_BEGIN_DB_BAL','DECIMAL','24,8','','','','','','','',TO_DATE('1700-01-09','YYYY-MM-DD'),TO_DATE('2014-11-23','YYYY-MM-DD'),TO_DATE('2399-12-39','YYYY-MM-DD'));</v>
      </c>
    </row>
    <row r="12" spans="1:28" ht="15" thickBot="1" x14ac:dyDescent="0.35">
      <c r="D12" s="5">
        <v>10</v>
      </c>
      <c r="E12" s="5">
        <v>30001</v>
      </c>
      <c r="F12" s="5">
        <v>10</v>
      </c>
      <c r="G12" s="7" t="str">
        <f>IFERROR(VLOOKUP($E12,#REF!,3,FALSE),"")</f>
        <v/>
      </c>
      <c r="H12" s="7" t="str">
        <f>IFERROR(VLOOKUP($E12,#REF!,2,FALSE),"")</f>
        <v/>
      </c>
      <c r="I12" s="7" t="str">
        <f>IFERROR(VLOOKUP($E12,#REF!,4,FALSE),"")</f>
        <v/>
      </c>
      <c r="J12" s="5" t="s">
        <v>322</v>
      </c>
      <c r="K12" s="5" t="s">
        <v>228</v>
      </c>
      <c r="L12" s="5" t="s">
        <v>337</v>
      </c>
      <c r="M12" s="7" t="str">
        <f>IFERROR(VLOOKUP($E12,#REF!,5,FALSE),"")</f>
        <v/>
      </c>
      <c r="N12" s="5" t="s">
        <v>322</v>
      </c>
      <c r="O12" s="5" t="s">
        <v>228</v>
      </c>
      <c r="P12" s="5" t="s">
        <v>193</v>
      </c>
      <c r="Q12" s="5"/>
      <c r="R12" s="5"/>
      <c r="S12" s="5"/>
      <c r="T12" s="7" t="str">
        <f>IFERROR(VLOOKUP($E12,#REF!,10,FALSE),"")</f>
        <v/>
      </c>
      <c r="U12" s="7" t="str">
        <f>IFERROR(VLOOKUP($E12,#REF!,11,FALSE),"")</f>
        <v/>
      </c>
      <c r="V12" s="7" t="str">
        <f>IFERROR(VLOOKUP($E12,#REF!,12,FALSE),"")</f>
        <v/>
      </c>
      <c r="W12" s="5"/>
      <c r="X12" s="20" t="s">
        <v>405</v>
      </c>
      <c r="Y12" s="20" t="s">
        <v>406</v>
      </c>
      <c r="Z12" s="20" t="s">
        <v>407</v>
      </c>
      <c r="AA12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Values(30001,10,'',,'','DAY_BEGIN_CR_BAL','DECIMAL','38,3','','DAY_BEGIN_CR_BAL','DECIMAL','24,8','','','','','','','','1700-01-10','2014-11-24','2399-12-40');</v>
      </c>
      <c r="AB12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Values(30001,10,'',,'','DAY_BEGIN_CR_BAL','DECIMAL','38,3','','DAY_BEGIN_CR_BAL','DECIMAL','24,8','','','','','','','',TO_DATE('1700-01-10','YYYY-MM-DD'),TO_DATE('2014-11-24','YYYY-MM-DD'),TO_DATE('2399-12-40','YYYY-MM-DD'));</v>
      </c>
    </row>
    <row r="13" spans="1:28" ht="15" thickBot="1" x14ac:dyDescent="0.35">
      <c r="D13" s="5">
        <v>11</v>
      </c>
      <c r="E13" s="5">
        <v>30001</v>
      </c>
      <c r="F13" s="5">
        <v>11</v>
      </c>
      <c r="G13" s="7" t="str">
        <f>IFERROR(VLOOKUP($E13,#REF!,3,FALSE),"")</f>
        <v/>
      </c>
      <c r="H13" s="7" t="str">
        <f>IFERROR(VLOOKUP($E13,#REF!,2,FALSE),"")</f>
        <v/>
      </c>
      <c r="I13" s="7" t="str">
        <f>IFERROR(VLOOKUP($E13,#REF!,4,FALSE),"")</f>
        <v/>
      </c>
      <c r="J13" s="5" t="s">
        <v>323</v>
      </c>
      <c r="K13" s="5" t="s">
        <v>228</v>
      </c>
      <c r="L13" s="5" t="s">
        <v>337</v>
      </c>
      <c r="M13" s="7" t="str">
        <f>IFERROR(VLOOKUP($E13,#REF!,5,FALSE),"")</f>
        <v/>
      </c>
      <c r="N13" s="5" t="s">
        <v>323</v>
      </c>
      <c r="O13" s="5" t="s">
        <v>228</v>
      </c>
      <c r="P13" s="5" t="s">
        <v>193</v>
      </c>
      <c r="Q13" s="5"/>
      <c r="R13" s="5"/>
      <c r="S13" s="5"/>
      <c r="T13" s="7" t="str">
        <f>IFERROR(VLOOKUP($E13,#REF!,10,FALSE),"")</f>
        <v/>
      </c>
      <c r="U13" s="7" t="str">
        <f>IFERROR(VLOOKUP($E13,#REF!,11,FALSE),"")</f>
        <v/>
      </c>
      <c r="V13" s="7" t="str">
        <f>IFERROR(VLOOKUP($E13,#REF!,12,FALSE),"")</f>
        <v/>
      </c>
      <c r="W13" s="5"/>
      <c r="X13" s="20" t="s">
        <v>408</v>
      </c>
      <c r="Y13" s="20" t="s">
        <v>409</v>
      </c>
      <c r="Z13" s="20" t="s">
        <v>410</v>
      </c>
      <c r="AA13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Values(30001,11,'',,'','DAILY_DB_AMT','DECIMAL','38,3','','DAILY_DB_AMT','DECIMAL','24,8','','','','','','','','1700-01-11','2014-11-25','2399-12-41');</v>
      </c>
      <c r="AB13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Values(30001,11,'',,'','DAILY_DB_AMT','DECIMAL','38,3','','DAILY_DB_AMT','DECIMAL','24,8','','','','','','','',TO_DATE('1700-01-11','YYYY-MM-DD'),TO_DATE('2014-11-25','YYYY-MM-DD'),TO_DATE('2399-12-41','YYYY-MM-DD'));</v>
      </c>
    </row>
    <row r="14" spans="1:28" ht="15" thickBot="1" x14ac:dyDescent="0.35">
      <c r="D14" s="5">
        <v>12</v>
      </c>
      <c r="E14" s="5">
        <v>30001</v>
      </c>
      <c r="F14" s="5">
        <v>12</v>
      </c>
      <c r="G14" s="7" t="str">
        <f>IFERROR(VLOOKUP($E14,#REF!,3,FALSE),"")</f>
        <v/>
      </c>
      <c r="H14" s="7" t="str">
        <f>IFERROR(VLOOKUP($E14,#REF!,2,FALSE),"")</f>
        <v/>
      </c>
      <c r="I14" s="7" t="str">
        <f>IFERROR(VLOOKUP($E14,#REF!,4,FALSE),"")</f>
        <v/>
      </c>
      <c r="J14" s="5" t="s">
        <v>324</v>
      </c>
      <c r="K14" s="5" t="s">
        <v>228</v>
      </c>
      <c r="L14" s="5" t="s">
        <v>337</v>
      </c>
      <c r="M14" s="7" t="str">
        <f>IFERROR(VLOOKUP($E14,#REF!,5,FALSE),"")</f>
        <v/>
      </c>
      <c r="N14" s="5" t="s">
        <v>324</v>
      </c>
      <c r="O14" s="5" t="s">
        <v>228</v>
      </c>
      <c r="P14" s="5" t="s">
        <v>193</v>
      </c>
      <c r="Q14" s="5"/>
      <c r="R14" s="5"/>
      <c r="S14" s="5"/>
      <c r="T14" s="7" t="str">
        <f>IFERROR(VLOOKUP($E14,#REF!,10,FALSE),"")</f>
        <v/>
      </c>
      <c r="U14" s="7" t="str">
        <f>IFERROR(VLOOKUP($E14,#REF!,11,FALSE),"")</f>
        <v/>
      </c>
      <c r="V14" s="7" t="str">
        <f>IFERROR(VLOOKUP($E14,#REF!,12,FALSE),"")</f>
        <v/>
      </c>
      <c r="W14" s="5"/>
      <c r="X14" s="20" t="s">
        <v>411</v>
      </c>
      <c r="Y14" s="20" t="s">
        <v>412</v>
      </c>
      <c r="Z14" s="20" t="s">
        <v>413</v>
      </c>
      <c r="AA14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Values(30001,12,'',,'','DAILY_CR_AMT','DECIMAL','38,3','','DAILY_CR_AMT','DECIMAL','24,8','','','','','','','','1700-01-12','2014-11-26','2399-12-42');</v>
      </c>
      <c r="AB14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Values(30001,12,'',,'','DAILY_CR_AMT','DECIMAL','38,3','','DAILY_CR_AMT','DECIMAL','24,8','','','','','','','',TO_DATE('1700-01-12','YYYY-MM-DD'),TO_DATE('2014-11-26','YYYY-MM-DD'),TO_DATE('2399-12-42','YYYY-MM-DD'));</v>
      </c>
    </row>
    <row r="15" spans="1:28" ht="15" thickBot="1" x14ac:dyDescent="0.35">
      <c r="D15" s="5">
        <v>13</v>
      </c>
      <c r="E15" s="5">
        <v>30001</v>
      </c>
      <c r="F15" s="5">
        <v>13</v>
      </c>
      <c r="G15" s="7" t="str">
        <f>IFERROR(VLOOKUP($E15,#REF!,3,FALSE),"")</f>
        <v/>
      </c>
      <c r="H15" s="7" t="str">
        <f>IFERROR(VLOOKUP($E15,#REF!,2,FALSE),"")</f>
        <v/>
      </c>
      <c r="I15" s="7" t="str">
        <f>IFERROR(VLOOKUP($E15,#REF!,4,FALSE),"")</f>
        <v/>
      </c>
      <c r="J15" s="5" t="s">
        <v>325</v>
      </c>
      <c r="K15" s="5" t="s">
        <v>228</v>
      </c>
      <c r="L15" s="5" t="s">
        <v>337</v>
      </c>
      <c r="M15" s="7" t="str">
        <f>IFERROR(VLOOKUP($E15,#REF!,5,FALSE),"")</f>
        <v/>
      </c>
      <c r="N15" s="5" t="s">
        <v>325</v>
      </c>
      <c r="O15" s="5" t="s">
        <v>228</v>
      </c>
      <c r="P15" s="5" t="s">
        <v>193</v>
      </c>
      <c r="Q15" s="5"/>
      <c r="R15" s="5"/>
      <c r="S15" s="5"/>
      <c r="T15" s="7" t="str">
        <f>IFERROR(VLOOKUP($E15,#REF!,10,FALSE),"")</f>
        <v/>
      </c>
      <c r="U15" s="7" t="str">
        <f>IFERROR(VLOOKUP($E15,#REF!,11,FALSE),"")</f>
        <v/>
      </c>
      <c r="V15" s="7" t="str">
        <f>IFERROR(VLOOKUP($E15,#REF!,12,FALSE),"")</f>
        <v/>
      </c>
      <c r="W15" s="5"/>
      <c r="X15" s="20" t="s">
        <v>414</v>
      </c>
      <c r="Y15" s="20" t="s">
        <v>415</v>
      </c>
      <c r="Z15" s="20" t="s">
        <v>416</v>
      </c>
      <c r="AA15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Values(30001,13,'',,'','DAY_DB_BAL','DECIMAL','38,3','','DAY_DB_BAL','DECIMAL','24,8','','','','','','','','1700-01-13','2014-11-27','2399-12-43');</v>
      </c>
      <c r="AB15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Values(30001,13,'',,'','DAY_DB_BAL','DECIMAL','38,3','','DAY_DB_BAL','DECIMAL','24,8','','','','','','','',TO_DATE('1700-01-13','YYYY-MM-DD'),TO_DATE('2014-11-27','YYYY-MM-DD'),TO_DATE('2399-12-43','YYYY-MM-DD'));</v>
      </c>
    </row>
    <row r="16" spans="1:28" ht="15" thickBot="1" x14ac:dyDescent="0.35">
      <c r="D16" s="5">
        <v>14</v>
      </c>
      <c r="E16" s="5">
        <v>30001</v>
      </c>
      <c r="F16" s="5">
        <v>14</v>
      </c>
      <c r="G16" s="7" t="str">
        <f>IFERROR(VLOOKUP($E16,#REF!,3,FALSE),"")</f>
        <v/>
      </c>
      <c r="H16" s="7" t="str">
        <f>IFERROR(VLOOKUP($E16,#REF!,2,FALSE),"")</f>
        <v/>
      </c>
      <c r="I16" s="7" t="str">
        <f>IFERROR(VLOOKUP($E16,#REF!,4,FALSE),"")</f>
        <v/>
      </c>
      <c r="J16" s="5" t="s">
        <v>326</v>
      </c>
      <c r="K16" s="5" t="s">
        <v>228</v>
      </c>
      <c r="L16" s="5" t="s">
        <v>337</v>
      </c>
      <c r="M16" s="7" t="str">
        <f>IFERROR(VLOOKUP($E16,#REF!,5,FALSE),"")</f>
        <v/>
      </c>
      <c r="N16" s="5" t="s">
        <v>326</v>
      </c>
      <c r="O16" s="5" t="s">
        <v>228</v>
      </c>
      <c r="P16" s="5" t="s">
        <v>193</v>
      </c>
      <c r="Q16" s="5"/>
      <c r="R16" s="5"/>
      <c r="S16" s="5"/>
      <c r="T16" s="7" t="str">
        <f>IFERROR(VLOOKUP($E16,#REF!,10,FALSE),"")</f>
        <v/>
      </c>
      <c r="U16" s="7" t="str">
        <f>IFERROR(VLOOKUP($E16,#REF!,11,FALSE),"")</f>
        <v/>
      </c>
      <c r="V16" s="7" t="str">
        <f>IFERROR(VLOOKUP($E16,#REF!,12,FALSE),"")</f>
        <v/>
      </c>
      <c r="W16" s="5"/>
      <c r="X16" s="20" t="s">
        <v>417</v>
      </c>
      <c r="Y16" s="20" t="s">
        <v>418</v>
      </c>
      <c r="Z16" s="20" t="s">
        <v>419</v>
      </c>
      <c r="AA16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Values(30001,14,'',,'','DAY_CR_BAL','DECIMAL','38,3','','DAY_CR_BAL','DECIMAL','24,8','','','','','','','','1700-01-14','2014-11-28','2399-12-44');</v>
      </c>
      <c r="AB16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Values(30001,14,'',,'','DAY_CR_BAL','DECIMAL','38,3','','DAY_CR_BAL','DECIMAL','24,8','','','','','','','',TO_DATE('1700-01-14','YYYY-MM-DD'),TO_DATE('2014-11-28','YYYY-MM-DD'),TO_DATE('2399-12-44','YYYY-MM-DD'));</v>
      </c>
    </row>
    <row r="17" spans="4:28" ht="15" thickBot="1" x14ac:dyDescent="0.35">
      <c r="D17" s="5">
        <v>15</v>
      </c>
      <c r="E17" s="5">
        <v>30001</v>
      </c>
      <c r="F17" s="5">
        <v>15</v>
      </c>
      <c r="G17" s="7" t="str">
        <f>IFERROR(VLOOKUP($E17,#REF!,3,FALSE),"")</f>
        <v/>
      </c>
      <c r="H17" s="7" t="str">
        <f>IFERROR(VLOOKUP($E17,#REF!,2,FALSE),"")</f>
        <v/>
      </c>
      <c r="I17" s="7" t="str">
        <f>IFERROR(VLOOKUP($E17,#REF!,4,FALSE),"")</f>
        <v/>
      </c>
      <c r="J17" s="5" t="s">
        <v>327</v>
      </c>
      <c r="K17" s="5" t="s">
        <v>228</v>
      </c>
      <c r="L17" s="5" t="s">
        <v>337</v>
      </c>
      <c r="M17" s="7" t="str">
        <f>IFERROR(VLOOKUP($E17,#REF!,5,FALSE),"")</f>
        <v/>
      </c>
      <c r="N17" s="5" t="s">
        <v>327</v>
      </c>
      <c r="O17" s="5" t="s">
        <v>228</v>
      </c>
      <c r="P17" s="5" t="s">
        <v>193</v>
      </c>
      <c r="Q17" s="5"/>
      <c r="R17" s="5"/>
      <c r="S17" s="5"/>
      <c r="T17" s="7" t="str">
        <f>IFERROR(VLOOKUP($E17,#REF!,10,FALSE),"")</f>
        <v/>
      </c>
      <c r="U17" s="7" t="str">
        <f>IFERROR(VLOOKUP($E17,#REF!,11,FALSE),"")</f>
        <v/>
      </c>
      <c r="V17" s="7" t="str">
        <f>IFERROR(VLOOKUP($E17,#REF!,12,FALSE),"")</f>
        <v/>
      </c>
      <c r="W17" s="5"/>
      <c r="X17" s="20" t="s">
        <v>420</v>
      </c>
      <c r="Y17" s="20" t="s">
        <v>421</v>
      </c>
      <c r="Z17" s="20" t="s">
        <v>422</v>
      </c>
      <c r="AA17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Values(30001,15,'',,'','MON_DB_AMT','DECIMAL','38,3','','MON_DB_AMT','DECIMAL','24,8','','','','','','','','1700-01-15','2014-11-29','2399-12-45');</v>
      </c>
      <c r="AB17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Values(30001,15,'',,'','MON_DB_AMT','DECIMAL','38,3','','MON_DB_AMT','DECIMAL','24,8','','','','','','','',TO_DATE('1700-01-15','YYYY-MM-DD'),TO_DATE('2014-11-29','YYYY-MM-DD'),TO_DATE('2399-12-45','YYYY-MM-DD'));</v>
      </c>
    </row>
    <row r="18" spans="4:28" ht="15" thickBot="1" x14ac:dyDescent="0.35">
      <c r="D18" s="5">
        <v>16</v>
      </c>
      <c r="E18" s="5">
        <v>30001</v>
      </c>
      <c r="F18" s="5">
        <v>16</v>
      </c>
      <c r="G18" s="7" t="str">
        <f>IFERROR(VLOOKUP($E18,#REF!,3,FALSE),"")</f>
        <v/>
      </c>
      <c r="H18" s="7" t="str">
        <f>IFERROR(VLOOKUP($E18,#REF!,2,FALSE),"")</f>
        <v/>
      </c>
      <c r="I18" s="7" t="str">
        <f>IFERROR(VLOOKUP($E18,#REF!,4,FALSE),"")</f>
        <v/>
      </c>
      <c r="J18" s="5" t="s">
        <v>328</v>
      </c>
      <c r="K18" s="5" t="s">
        <v>228</v>
      </c>
      <c r="L18" s="5" t="s">
        <v>337</v>
      </c>
      <c r="M18" s="7" t="str">
        <f>IFERROR(VLOOKUP($E18,#REF!,5,FALSE),"")</f>
        <v/>
      </c>
      <c r="N18" s="5" t="s">
        <v>328</v>
      </c>
      <c r="O18" s="5" t="s">
        <v>228</v>
      </c>
      <c r="P18" s="5" t="s">
        <v>193</v>
      </c>
      <c r="Q18" s="5"/>
      <c r="R18" s="5"/>
      <c r="S18" s="5"/>
      <c r="T18" s="7" t="str">
        <f>IFERROR(VLOOKUP($E18,#REF!,10,FALSE),"")</f>
        <v/>
      </c>
      <c r="U18" s="7" t="str">
        <f>IFERROR(VLOOKUP($E18,#REF!,11,FALSE),"")</f>
        <v/>
      </c>
      <c r="V18" s="7" t="str">
        <f>IFERROR(VLOOKUP($E18,#REF!,12,FALSE),"")</f>
        <v/>
      </c>
      <c r="W18" s="5"/>
      <c r="X18" s="20" t="s">
        <v>423</v>
      </c>
      <c r="Y18" s="20" t="s">
        <v>424</v>
      </c>
      <c r="Z18" s="20" t="s">
        <v>425</v>
      </c>
      <c r="AA18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Values(30001,16,'',,'','MON_CR_AMT','DECIMAL','38,3','','MON_CR_AMT','DECIMAL','24,8','','','','','','','','1700-01-16','2014-11-30','2399-12-46');</v>
      </c>
      <c r="AB18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Values(30001,16,'',,'','MON_CR_AMT','DECIMAL','38,3','','MON_CR_AMT','DECIMAL','24,8','','','','','','','',TO_DATE('1700-01-16','YYYY-MM-DD'),TO_DATE('2014-11-30','YYYY-MM-DD'),TO_DATE('2399-12-46','YYYY-MM-DD'));</v>
      </c>
    </row>
    <row r="19" spans="4:28" ht="15" thickBot="1" x14ac:dyDescent="0.35">
      <c r="D19" s="5">
        <v>17</v>
      </c>
      <c r="E19" s="5">
        <v>30001</v>
      </c>
      <c r="F19" s="5">
        <v>17</v>
      </c>
      <c r="G19" s="7" t="str">
        <f>IFERROR(VLOOKUP($E19,#REF!,3,FALSE),"")</f>
        <v/>
      </c>
      <c r="H19" s="7" t="str">
        <f>IFERROR(VLOOKUP($E19,#REF!,2,FALSE),"")</f>
        <v/>
      </c>
      <c r="I19" s="7" t="str">
        <f>IFERROR(VLOOKUP($E19,#REF!,4,FALSE),"")</f>
        <v/>
      </c>
      <c r="J19" s="5" t="s">
        <v>329</v>
      </c>
      <c r="K19" s="5" t="s">
        <v>228</v>
      </c>
      <c r="L19" s="5" t="s">
        <v>337</v>
      </c>
      <c r="M19" s="7" t="str">
        <f>IFERROR(VLOOKUP($E19,#REF!,5,FALSE),"")</f>
        <v/>
      </c>
      <c r="N19" s="5" t="s">
        <v>329</v>
      </c>
      <c r="O19" s="5" t="s">
        <v>228</v>
      </c>
      <c r="P19" s="5" t="s">
        <v>193</v>
      </c>
      <c r="Q19" s="5"/>
      <c r="R19" s="5"/>
      <c r="S19" s="5"/>
      <c r="T19" s="7" t="str">
        <f>IFERROR(VLOOKUP($E19,#REF!,10,FALSE),"")</f>
        <v/>
      </c>
      <c r="U19" s="7" t="str">
        <f>IFERROR(VLOOKUP($E19,#REF!,11,FALSE),"")</f>
        <v/>
      </c>
      <c r="V19" s="7" t="str">
        <f>IFERROR(VLOOKUP($E19,#REF!,12,FALSE),"")</f>
        <v/>
      </c>
      <c r="W19" s="5"/>
      <c r="X19" s="20" t="s">
        <v>426</v>
      </c>
      <c r="Y19" s="20" t="s">
        <v>427</v>
      </c>
      <c r="Z19" s="20" t="s">
        <v>428</v>
      </c>
      <c r="AA19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Values(30001,17,'',,'','QTR_DB_AMT','DECIMAL','38,3','','QTR_DB_AMT','DECIMAL','24,8','','','','','','','','1700-01-17','2014-11-31','2399-12-47');</v>
      </c>
      <c r="AB19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Values(30001,17,'',,'','QTR_DB_AMT','DECIMAL','38,3','','QTR_DB_AMT','DECIMAL','24,8','','','','','','','',TO_DATE('1700-01-17','YYYY-MM-DD'),TO_DATE('2014-11-31','YYYY-MM-DD'),TO_DATE('2399-12-47','YYYY-MM-DD'));</v>
      </c>
    </row>
    <row r="20" spans="4:28" ht="15" thickBot="1" x14ac:dyDescent="0.35">
      <c r="D20" s="5">
        <v>18</v>
      </c>
      <c r="E20" s="5">
        <v>30001</v>
      </c>
      <c r="F20" s="5">
        <v>18</v>
      </c>
      <c r="G20" s="7" t="str">
        <f>IFERROR(VLOOKUP($E20,#REF!,3,FALSE),"")</f>
        <v/>
      </c>
      <c r="H20" s="7" t="str">
        <f>IFERROR(VLOOKUP($E20,#REF!,2,FALSE),"")</f>
        <v/>
      </c>
      <c r="I20" s="7" t="str">
        <f>IFERROR(VLOOKUP($E20,#REF!,4,FALSE),"")</f>
        <v/>
      </c>
      <c r="J20" s="5" t="s">
        <v>330</v>
      </c>
      <c r="K20" s="5" t="s">
        <v>228</v>
      </c>
      <c r="L20" s="5" t="s">
        <v>337</v>
      </c>
      <c r="M20" s="7" t="str">
        <f>IFERROR(VLOOKUP($E20,#REF!,5,FALSE),"")</f>
        <v/>
      </c>
      <c r="N20" s="5" t="s">
        <v>330</v>
      </c>
      <c r="O20" s="5" t="s">
        <v>228</v>
      </c>
      <c r="P20" s="5" t="s">
        <v>193</v>
      </c>
      <c r="Q20" s="5"/>
      <c r="R20" s="5"/>
      <c r="S20" s="5"/>
      <c r="T20" s="7" t="str">
        <f>IFERROR(VLOOKUP($E20,#REF!,10,FALSE),"")</f>
        <v/>
      </c>
      <c r="U20" s="7" t="str">
        <f>IFERROR(VLOOKUP($E20,#REF!,11,FALSE),"")</f>
        <v/>
      </c>
      <c r="V20" s="7" t="str">
        <f>IFERROR(VLOOKUP($E20,#REF!,12,FALSE),"")</f>
        <v/>
      </c>
      <c r="W20" s="5"/>
      <c r="X20" s="20" t="s">
        <v>429</v>
      </c>
      <c r="Y20" s="20" t="s">
        <v>430</v>
      </c>
      <c r="Z20" s="20" t="s">
        <v>431</v>
      </c>
      <c r="AA20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Values(30001,18,'',,'','QTR_CR_AMT','DECIMAL','38,3','','QTR_CR_AMT','DECIMAL','24,8','','','','','','','','1700-01-18','2014-11-32','2399-12-48');</v>
      </c>
      <c r="AB20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Values(30001,18,'',,'','QTR_CR_AMT','DECIMAL','38,3','','QTR_CR_AMT','DECIMAL','24,8','','','','','','','',TO_DATE('1700-01-18','YYYY-MM-DD'),TO_DATE('2014-11-32','YYYY-MM-DD'),TO_DATE('2399-12-48','YYYY-MM-DD'));</v>
      </c>
    </row>
    <row r="21" spans="4:28" ht="15" thickBot="1" x14ac:dyDescent="0.35">
      <c r="D21" s="5">
        <v>19</v>
      </c>
      <c r="E21" s="5">
        <v>30001</v>
      </c>
      <c r="F21" s="5">
        <v>19</v>
      </c>
      <c r="G21" s="7" t="str">
        <f>IFERROR(VLOOKUP($E21,#REF!,3,FALSE),"")</f>
        <v/>
      </c>
      <c r="H21" s="7" t="str">
        <f>IFERROR(VLOOKUP($E21,#REF!,2,FALSE),"")</f>
        <v/>
      </c>
      <c r="I21" s="7" t="str">
        <f>IFERROR(VLOOKUP($E21,#REF!,4,FALSE),"")</f>
        <v/>
      </c>
      <c r="J21" s="5" t="s">
        <v>331</v>
      </c>
      <c r="K21" s="5" t="s">
        <v>228</v>
      </c>
      <c r="L21" s="5" t="s">
        <v>337</v>
      </c>
      <c r="M21" s="7" t="str">
        <f>IFERROR(VLOOKUP($E21,#REF!,5,FALSE),"")</f>
        <v/>
      </c>
      <c r="N21" s="5" t="s">
        <v>331</v>
      </c>
      <c r="O21" s="5" t="s">
        <v>228</v>
      </c>
      <c r="P21" s="5" t="s">
        <v>193</v>
      </c>
      <c r="Q21" s="5"/>
      <c r="R21" s="5"/>
      <c r="S21" s="5"/>
      <c r="T21" s="7" t="str">
        <f>IFERROR(VLOOKUP($E21,#REF!,10,FALSE),"")</f>
        <v/>
      </c>
      <c r="U21" s="7" t="str">
        <f>IFERROR(VLOOKUP($E21,#REF!,11,FALSE),"")</f>
        <v/>
      </c>
      <c r="V21" s="7" t="str">
        <f>IFERROR(VLOOKUP($E21,#REF!,12,FALSE),"")</f>
        <v/>
      </c>
      <c r="W21" s="5"/>
      <c r="X21" s="20" t="s">
        <v>432</v>
      </c>
      <c r="Y21" s="20" t="s">
        <v>433</v>
      </c>
      <c r="Z21" s="20" t="s">
        <v>434</v>
      </c>
      <c r="AA21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Values(30001,19,'',,'','DB_TERM_AVG_BAL','DECIMAL','38,3','','DB_TERM_AVG_BAL','DECIMAL','24,8','','','','','','','','1700-01-19','2014-11-33','2399-12-49');</v>
      </c>
      <c r="AB21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Values(30001,19,'',,'','DB_TERM_AVG_BAL','DECIMAL','38,3','','DB_TERM_AVG_BAL','DECIMAL','24,8','','','','','','','',TO_DATE('1700-01-19','YYYY-MM-DD'),TO_DATE('2014-11-33','YYYY-MM-DD'),TO_DATE('2399-12-49','YYYY-MM-DD'));</v>
      </c>
    </row>
    <row r="22" spans="4:28" ht="15" thickBot="1" x14ac:dyDescent="0.35">
      <c r="D22" s="5">
        <v>20</v>
      </c>
      <c r="E22" s="5">
        <v>30001</v>
      </c>
      <c r="F22" s="5">
        <v>20</v>
      </c>
      <c r="G22" s="7" t="str">
        <f>IFERROR(VLOOKUP($E22,#REF!,3,FALSE),"")</f>
        <v/>
      </c>
      <c r="H22" s="7" t="str">
        <f>IFERROR(VLOOKUP($E22,#REF!,2,FALSE),"")</f>
        <v/>
      </c>
      <c r="I22" s="7" t="str">
        <f>IFERROR(VLOOKUP($E22,#REF!,4,FALSE),"")</f>
        <v/>
      </c>
      <c r="J22" s="5" t="s">
        <v>332</v>
      </c>
      <c r="K22" s="5" t="s">
        <v>228</v>
      </c>
      <c r="L22" s="5" t="s">
        <v>337</v>
      </c>
      <c r="M22" s="7" t="str">
        <f>IFERROR(VLOOKUP($E22,#REF!,5,FALSE),"")</f>
        <v/>
      </c>
      <c r="N22" s="5" t="s">
        <v>332</v>
      </c>
      <c r="O22" s="5" t="s">
        <v>228</v>
      </c>
      <c r="P22" s="5" t="s">
        <v>193</v>
      </c>
      <c r="Q22" s="5"/>
      <c r="R22" s="5"/>
      <c r="S22" s="5"/>
      <c r="T22" s="7" t="str">
        <f>IFERROR(VLOOKUP($E22,#REF!,10,FALSE),"")</f>
        <v/>
      </c>
      <c r="U22" s="7" t="str">
        <f>IFERROR(VLOOKUP($E22,#REF!,11,FALSE),"")</f>
        <v/>
      </c>
      <c r="V22" s="7" t="str">
        <f>IFERROR(VLOOKUP($E22,#REF!,12,FALSE),"")</f>
        <v/>
      </c>
      <c r="W22" s="5"/>
      <c r="X22" s="20" t="s">
        <v>435</v>
      </c>
      <c r="Y22" s="20" t="s">
        <v>436</v>
      </c>
      <c r="Z22" s="20" t="s">
        <v>437</v>
      </c>
      <c r="AA22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Values(30001,20,'',,'','CR_TERM_AVG_BAL','DECIMAL','38,3','','CR_TERM_AVG_BAL','DECIMAL','24,8','','','','','','','','1700-01-20','2014-11-34','2399-12-50');</v>
      </c>
      <c r="AB22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Values(30001,20,'',,'','CR_TERM_AVG_BAL','DECIMAL','38,3','','CR_TERM_AVG_BAL','DECIMAL','24,8','','','','','','','',TO_DATE('1700-01-20','YYYY-MM-DD'),TO_DATE('2014-11-34','YYYY-MM-DD'),TO_DATE('2399-12-50','YYYY-MM-DD'));</v>
      </c>
    </row>
    <row r="23" spans="4:28" ht="15" thickBot="1" x14ac:dyDescent="0.35">
      <c r="D23" s="5">
        <v>21</v>
      </c>
      <c r="E23" s="5">
        <v>30001</v>
      </c>
      <c r="F23" s="5">
        <v>21</v>
      </c>
      <c r="G23" s="7" t="str">
        <f>IFERROR(VLOOKUP($E23,#REF!,3,FALSE),"")</f>
        <v/>
      </c>
      <c r="H23" s="7" t="str">
        <f>IFERROR(VLOOKUP($E23,#REF!,2,FALSE),"")</f>
        <v/>
      </c>
      <c r="I23" s="7" t="str">
        <f>IFERROR(VLOOKUP($E23,#REF!,4,FALSE),"")</f>
        <v/>
      </c>
      <c r="J23" s="5" t="s">
        <v>333</v>
      </c>
      <c r="K23" s="5" t="s">
        <v>228</v>
      </c>
      <c r="L23" s="5" t="s">
        <v>337</v>
      </c>
      <c r="M23" s="7" t="str">
        <f>IFERROR(VLOOKUP($E23,#REF!,5,FALSE),"")</f>
        <v/>
      </c>
      <c r="N23" s="5" t="s">
        <v>333</v>
      </c>
      <c r="O23" s="5" t="s">
        <v>228</v>
      </c>
      <c r="P23" s="5" t="s">
        <v>193</v>
      </c>
      <c r="Q23" s="5"/>
      <c r="R23" s="5"/>
      <c r="S23" s="5"/>
      <c r="T23" s="7" t="str">
        <f>IFERROR(VLOOKUP($E23,#REF!,10,FALSE),"")</f>
        <v/>
      </c>
      <c r="U23" s="7" t="str">
        <f>IFERROR(VLOOKUP($E23,#REF!,11,FALSE),"")</f>
        <v/>
      </c>
      <c r="V23" s="7" t="str">
        <f>IFERROR(VLOOKUP($E23,#REF!,12,FALSE),"")</f>
        <v/>
      </c>
      <c r="W23" s="5"/>
      <c r="X23" s="20" t="s">
        <v>438</v>
      </c>
      <c r="Y23" s="20" t="s">
        <v>439</v>
      </c>
      <c r="Z23" s="20" t="s">
        <v>440</v>
      </c>
      <c r="AA23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Values(30001,21,'',,'','DB_QAVG_BAL','DECIMAL','38,3','','DB_QAVG_BAL','DECIMAL','24,8','','','','','','','','1700-01-21','2014-11-35','2399-12-51');</v>
      </c>
      <c r="AB23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Values(30001,21,'',,'','DB_QAVG_BAL','DECIMAL','38,3','','DB_QAVG_BAL','DECIMAL','24,8','','','','','','','',TO_DATE('1700-01-21','YYYY-MM-DD'),TO_DATE('2014-11-35','YYYY-MM-DD'),TO_DATE('2399-12-51','YYYY-MM-DD'));</v>
      </c>
    </row>
    <row r="24" spans="4:28" ht="15" thickBot="1" x14ac:dyDescent="0.35">
      <c r="D24" s="5">
        <v>22</v>
      </c>
      <c r="E24" s="5">
        <v>30001</v>
      </c>
      <c r="F24" s="5">
        <v>22</v>
      </c>
      <c r="G24" s="7" t="str">
        <f>IFERROR(VLOOKUP($E24,#REF!,3,FALSE),"")</f>
        <v/>
      </c>
      <c r="H24" s="7" t="str">
        <f>IFERROR(VLOOKUP($E24,#REF!,2,FALSE),"")</f>
        <v/>
      </c>
      <c r="I24" s="7" t="str">
        <f>IFERROR(VLOOKUP($E24,#REF!,4,FALSE),"")</f>
        <v/>
      </c>
      <c r="J24" s="5" t="s">
        <v>334</v>
      </c>
      <c r="K24" s="5" t="s">
        <v>228</v>
      </c>
      <c r="L24" s="5" t="s">
        <v>337</v>
      </c>
      <c r="M24" s="7" t="str">
        <f>IFERROR(VLOOKUP($E24,#REF!,5,FALSE),"")</f>
        <v/>
      </c>
      <c r="N24" s="5" t="s">
        <v>334</v>
      </c>
      <c r="O24" s="5" t="s">
        <v>228</v>
      </c>
      <c r="P24" s="5" t="s">
        <v>193</v>
      </c>
      <c r="Q24" s="5"/>
      <c r="R24" s="5"/>
      <c r="S24" s="5"/>
      <c r="T24" s="7" t="str">
        <f>IFERROR(VLOOKUP($E24,#REF!,10,FALSE),"")</f>
        <v/>
      </c>
      <c r="U24" s="7" t="str">
        <f>IFERROR(VLOOKUP($E24,#REF!,11,FALSE),"")</f>
        <v/>
      </c>
      <c r="V24" s="7" t="str">
        <f>IFERROR(VLOOKUP($E24,#REF!,12,FALSE),"")</f>
        <v/>
      </c>
      <c r="W24" s="5"/>
      <c r="X24" s="20" t="s">
        <v>441</v>
      </c>
      <c r="Y24" s="20" t="s">
        <v>442</v>
      </c>
      <c r="Z24" s="20" t="s">
        <v>443</v>
      </c>
      <c r="AA24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Values(30001,22,'',,'','CR_QAVG_BAL','DECIMAL','38,3','','CR_QAVG_BAL','DECIMAL','24,8','','','','','','','','1700-01-22','2014-11-36','2399-12-52');</v>
      </c>
      <c r="AB24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Values(30001,22,'',,'','CR_QAVG_BAL','DECIMAL','38,3','','CR_QAVG_BAL','DECIMAL','24,8','','','','','','','',TO_DATE('1700-01-22','YYYY-MM-DD'),TO_DATE('2014-11-36','YYYY-MM-DD'),TO_DATE('2399-12-52','YYYY-MM-DD'));</v>
      </c>
    </row>
    <row r="25" spans="4:28" ht="15" thickBot="1" x14ac:dyDescent="0.35">
      <c r="D25" s="5">
        <v>23</v>
      </c>
      <c r="E25" s="5">
        <v>30001</v>
      </c>
      <c r="F25" s="5">
        <v>23</v>
      </c>
      <c r="G25" s="7" t="str">
        <f>IFERROR(VLOOKUP($E25,#REF!,3,FALSE),"")</f>
        <v/>
      </c>
      <c r="H25" s="7" t="str">
        <f>IFERROR(VLOOKUP($E25,#REF!,2,FALSE),"")</f>
        <v/>
      </c>
      <c r="I25" s="7" t="str">
        <f>IFERROR(VLOOKUP($E25,#REF!,4,FALSE),"")</f>
        <v/>
      </c>
      <c r="J25" s="5" t="s">
        <v>335</v>
      </c>
      <c r="K25" s="5" t="s">
        <v>228</v>
      </c>
      <c r="L25" s="5" t="s">
        <v>337</v>
      </c>
      <c r="M25" s="7" t="str">
        <f>IFERROR(VLOOKUP($E25,#REF!,5,FALSE),"")</f>
        <v/>
      </c>
      <c r="N25" s="5" t="s">
        <v>335</v>
      </c>
      <c r="O25" s="5" t="s">
        <v>228</v>
      </c>
      <c r="P25" s="5" t="s">
        <v>193</v>
      </c>
      <c r="Q25" s="5"/>
      <c r="R25" s="5"/>
      <c r="S25" s="5"/>
      <c r="T25" s="7" t="str">
        <f>IFERROR(VLOOKUP($E25,#REF!,10,FALSE),"")</f>
        <v/>
      </c>
      <c r="U25" s="7" t="str">
        <f>IFERROR(VLOOKUP($E25,#REF!,11,FALSE),"")</f>
        <v/>
      </c>
      <c r="V25" s="7" t="str">
        <f>IFERROR(VLOOKUP($E25,#REF!,12,FALSE),"")</f>
        <v/>
      </c>
      <c r="W25" s="5"/>
      <c r="X25" s="20" t="s">
        <v>444</v>
      </c>
      <c r="Y25" s="20" t="s">
        <v>445</v>
      </c>
      <c r="Z25" s="20" t="s">
        <v>446</v>
      </c>
      <c r="AA25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Values(30001,23,'',,'','DB_YAVG_BAL','DECIMAL','38,3','','DB_YAVG_BAL','DECIMAL','24,8','','','','','','','','1700-01-23','2014-11-37','2399-12-53');</v>
      </c>
      <c r="AB25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Values(30001,23,'',,'','DB_YAVG_BAL','DECIMAL','38,3','','DB_YAVG_BAL','DECIMAL','24,8','','','','','','','',TO_DATE('1700-01-23','YYYY-MM-DD'),TO_DATE('2014-11-37','YYYY-MM-DD'),TO_DATE('2399-12-53','YYYY-MM-DD'));</v>
      </c>
    </row>
    <row r="26" spans="4:28" ht="15" thickBot="1" x14ac:dyDescent="0.35">
      <c r="D26" s="5">
        <v>24</v>
      </c>
      <c r="E26" s="5">
        <v>30001</v>
      </c>
      <c r="F26" s="5">
        <v>24</v>
      </c>
      <c r="G26" s="7" t="str">
        <f>IFERROR(VLOOKUP($E26,#REF!,3,FALSE),"")</f>
        <v/>
      </c>
      <c r="H26" s="7" t="str">
        <f>IFERROR(VLOOKUP($E26,#REF!,2,FALSE),"")</f>
        <v/>
      </c>
      <c r="I26" s="7" t="str">
        <f>IFERROR(VLOOKUP($E26,#REF!,4,FALSE),"")</f>
        <v/>
      </c>
      <c r="J26" s="5" t="s">
        <v>336</v>
      </c>
      <c r="K26" s="5" t="s">
        <v>228</v>
      </c>
      <c r="L26" s="5" t="s">
        <v>337</v>
      </c>
      <c r="M26" s="7" t="str">
        <f>IFERROR(VLOOKUP($E26,#REF!,5,FALSE),"")</f>
        <v/>
      </c>
      <c r="N26" s="5" t="s">
        <v>336</v>
      </c>
      <c r="O26" s="5" t="s">
        <v>228</v>
      </c>
      <c r="P26" s="5" t="s">
        <v>193</v>
      </c>
      <c r="Q26" s="5"/>
      <c r="R26" s="5"/>
      <c r="S26" s="5"/>
      <c r="T26" s="7" t="str">
        <f>IFERROR(VLOOKUP($E26,#REF!,10,FALSE),"")</f>
        <v/>
      </c>
      <c r="U26" s="7" t="str">
        <f>IFERROR(VLOOKUP($E26,#REF!,11,FALSE),"")</f>
        <v/>
      </c>
      <c r="V26" s="7" t="str">
        <f>IFERROR(VLOOKUP($E26,#REF!,12,FALSE),"")</f>
        <v/>
      </c>
      <c r="W26" s="5"/>
      <c r="X26" s="20" t="s">
        <v>447</v>
      </c>
      <c r="Y26" s="20" t="s">
        <v>448</v>
      </c>
      <c r="Z26" s="20" t="s">
        <v>449</v>
      </c>
      <c r="AA26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Values(30001,24,'',,'','CR_YAVG_BAL','DECIMAL','38,3','','CR_YAVG_BAL','DECIMAL','24,8','','','','','','','','1700-01-24','2014-11-38','2399-12-54');</v>
      </c>
      <c r="AB26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Values(30001,24,'',,'','CR_YAVG_BAL','DECIMAL','38,3','','CR_YAVG_BAL','DECIMAL','24,8','','','','','','','',TO_DATE('1700-01-24','YYYY-MM-DD'),TO_DATE('2014-11-38','YYYY-MM-DD'),TO_DATE('2399-12-54','YYYY-MM-DD'));</v>
      </c>
    </row>
    <row r="27" spans="4:28" ht="15" thickBot="1" x14ac:dyDescent="0.35">
      <c r="D27" s="5">
        <v>25</v>
      </c>
      <c r="E27" s="5">
        <v>30002</v>
      </c>
      <c r="F27" s="5">
        <v>1</v>
      </c>
      <c r="G27" s="7" t="str">
        <f>IFERROR(VLOOKUP($E27,#REF!,3,FALSE),"")</f>
        <v/>
      </c>
      <c r="H27" s="7" t="str">
        <f>IFERROR(VLOOKUP($E27,#REF!,2,FALSE),"")</f>
        <v/>
      </c>
      <c r="I27" s="7" t="str">
        <f>IFERROR(VLOOKUP($E27,#REF!,4,FALSE),"")</f>
        <v/>
      </c>
      <c r="J27" s="5" t="s">
        <v>313</v>
      </c>
      <c r="K27" s="5" t="s">
        <v>167</v>
      </c>
      <c r="L27" s="5">
        <v>20</v>
      </c>
      <c r="M27" s="7" t="str">
        <f>IFERROR(VLOOKUP($E27,#REF!,5,FALSE),"")</f>
        <v/>
      </c>
      <c r="N27" s="5" t="s">
        <v>313</v>
      </c>
      <c r="O27" s="5" t="s">
        <v>167</v>
      </c>
      <c r="P27" s="5">
        <v>20</v>
      </c>
      <c r="Q27" s="5"/>
      <c r="R27" s="5"/>
      <c r="S27" s="5"/>
      <c r="T27" s="7" t="str">
        <f>IFERROR(VLOOKUP($E27,#REF!,10,FALSE),"")</f>
        <v/>
      </c>
      <c r="U27" s="7" t="str">
        <f>IFERROR(VLOOKUP($E27,#REF!,11,FALSE),"")</f>
        <v/>
      </c>
      <c r="V27" s="7" t="str">
        <f>IFERROR(VLOOKUP($E27,#REF!,12,FALSE),"")</f>
        <v/>
      </c>
      <c r="W27" s="5"/>
      <c r="X27" s="20" t="s">
        <v>456</v>
      </c>
      <c r="Y27" s="20" t="s">
        <v>457</v>
      </c>
      <c r="Z27" s="20" t="s">
        <v>458</v>
      </c>
      <c r="AA27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Values(30002,1,'',,'','BOOKS_CD','VARCHAR','20','','BOOKS_CD','VARCHAR','20','','','','','','','','1700-01-25','2014-11-39','2399-12-55');</v>
      </c>
      <c r="AB27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Values(30002,1,'',,'','BOOKS_CD','VARCHAR','20','','BOOKS_CD','VARCHAR','20','','','','','','','',TO_DATE('1700-01-25','YYYY-MM-DD'),TO_DATE('2014-11-39','YYYY-MM-DD'),TO_DATE('2399-12-55','YYYY-MM-DD'));</v>
      </c>
    </row>
    <row r="28" spans="4:28" ht="15" thickBot="1" x14ac:dyDescent="0.35">
      <c r="D28" s="5">
        <v>26</v>
      </c>
      <c r="E28" s="5">
        <v>30002</v>
      </c>
      <c r="F28" s="5">
        <v>2</v>
      </c>
      <c r="G28" s="7" t="str">
        <f>IFERROR(VLOOKUP($E28,#REF!,3,FALSE),"")</f>
        <v/>
      </c>
      <c r="H28" s="7" t="str">
        <f>IFERROR(VLOOKUP($E28,#REF!,2,FALSE),"")</f>
        <v/>
      </c>
      <c r="I28" s="7" t="str">
        <f>IFERROR(VLOOKUP($E28,#REF!,4,FALSE),"")</f>
        <v/>
      </c>
      <c r="J28" s="5" t="s">
        <v>314</v>
      </c>
      <c r="K28" s="5" t="s">
        <v>166</v>
      </c>
      <c r="L28" s="5">
        <v>10</v>
      </c>
      <c r="M28" s="7" t="str">
        <f>IFERROR(VLOOKUP($E28,#REF!,5,FALSE),"")</f>
        <v/>
      </c>
      <c r="N28" s="5" t="s">
        <v>314</v>
      </c>
      <c r="O28" s="5" t="s">
        <v>166</v>
      </c>
      <c r="P28" s="5">
        <v>10</v>
      </c>
      <c r="Q28" s="5"/>
      <c r="R28" s="5"/>
      <c r="S28" s="5"/>
      <c r="T28" s="7" t="str">
        <f>IFERROR(VLOOKUP($E28,#REF!,10,FALSE),"")</f>
        <v/>
      </c>
      <c r="U28" s="7" t="str">
        <f>IFERROR(VLOOKUP($E28,#REF!,11,FALSE),"")</f>
        <v/>
      </c>
      <c r="V28" s="7" t="str">
        <f>IFERROR(VLOOKUP($E28,#REF!,12,FALSE),"")</f>
        <v/>
      </c>
      <c r="W28" s="5"/>
      <c r="X28" s="20" t="s">
        <v>459</v>
      </c>
      <c r="Y28" s="20" t="s">
        <v>460</v>
      </c>
      <c r="Z28" s="20" t="s">
        <v>461</v>
      </c>
      <c r="AA28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Values(30002,2,'',,'','ACCTING_DT','CHAR','10','','ACCTING_DT','CHAR','10','','','','','','','','1700-01-26','2014-11-40','2399-12-56');</v>
      </c>
      <c r="AB28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Values(30002,2,'',,'','ACCTING_DT','CHAR','10','','ACCTING_DT','CHAR','10','','','','','','','',TO_DATE('1700-01-26','YYYY-MM-DD'),TO_DATE('2014-11-40','YYYY-MM-DD'),TO_DATE('2399-12-56','YYYY-MM-DD'));</v>
      </c>
    </row>
    <row r="29" spans="4:28" ht="15" thickBot="1" x14ac:dyDescent="0.35">
      <c r="D29" s="5">
        <v>27</v>
      </c>
      <c r="E29" s="5">
        <v>30002</v>
      </c>
      <c r="F29" s="5">
        <v>3</v>
      </c>
      <c r="G29" s="7" t="str">
        <f>IFERROR(VLOOKUP($E29,#REF!,3,FALSE),"")</f>
        <v/>
      </c>
      <c r="H29" s="7" t="str">
        <f>IFERROR(VLOOKUP($E29,#REF!,2,FALSE),"")</f>
        <v/>
      </c>
      <c r="I29" s="7" t="str">
        <f>IFERROR(VLOOKUP($E29,#REF!,4,FALSE),"")</f>
        <v/>
      </c>
      <c r="J29" s="5" t="s">
        <v>315</v>
      </c>
      <c r="K29" s="5" t="s">
        <v>167</v>
      </c>
      <c r="L29" s="5">
        <v>20</v>
      </c>
      <c r="M29" s="7" t="str">
        <f>IFERROR(VLOOKUP($E29,#REF!,5,FALSE),"")</f>
        <v/>
      </c>
      <c r="N29" s="5" t="s">
        <v>315</v>
      </c>
      <c r="O29" s="5" t="s">
        <v>167</v>
      </c>
      <c r="P29" s="5">
        <v>20</v>
      </c>
      <c r="Q29" s="5"/>
      <c r="R29" s="5"/>
      <c r="S29" s="5"/>
      <c r="T29" s="7" t="str">
        <f>IFERROR(VLOOKUP($E29,#REF!,10,FALSE),"")</f>
        <v/>
      </c>
      <c r="U29" s="7" t="str">
        <f>IFERROR(VLOOKUP($E29,#REF!,11,FALSE),"")</f>
        <v/>
      </c>
      <c r="V29" s="7" t="str">
        <f>IFERROR(VLOOKUP($E29,#REF!,12,FALSE),"")</f>
        <v/>
      </c>
      <c r="W29" s="5"/>
      <c r="X29" s="20" t="s">
        <v>462</v>
      </c>
      <c r="Y29" s="20" t="s">
        <v>463</v>
      </c>
      <c r="Z29" s="20" t="s">
        <v>464</v>
      </c>
      <c r="AA29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Values(30002,3,'',,'','ACCTING_INTERIM','VARCHAR','20','','ACCTING_INTERIM','VARCHAR','20','','','','','','','','1700-01-27','2014-11-41','2399-12-57');</v>
      </c>
      <c r="AB29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Values(30002,3,'',,'','ACCTING_INTERIM','VARCHAR','20','','ACCTING_INTERIM','VARCHAR','20','','','','','','','',TO_DATE('1700-01-27','YYYY-MM-DD'),TO_DATE('2014-11-41','YYYY-MM-DD'),TO_DATE('2399-12-57','YYYY-MM-DD'));</v>
      </c>
    </row>
    <row r="30" spans="4:28" ht="15" thickBot="1" x14ac:dyDescent="0.35">
      <c r="D30" s="5">
        <v>28</v>
      </c>
      <c r="E30" s="5">
        <v>30002</v>
      </c>
      <c r="F30" s="5">
        <v>4</v>
      </c>
      <c r="G30" s="7" t="str">
        <f>IFERROR(VLOOKUP($E30,#REF!,3,FALSE),"")</f>
        <v/>
      </c>
      <c r="H30" s="7" t="str">
        <f>IFERROR(VLOOKUP($E30,#REF!,2,FALSE),"")</f>
        <v/>
      </c>
      <c r="I30" s="7" t="str">
        <f>IFERROR(VLOOKUP($E30,#REF!,4,FALSE),"")</f>
        <v/>
      </c>
      <c r="J30" s="5" t="s">
        <v>318</v>
      </c>
      <c r="K30" s="5" t="s">
        <v>167</v>
      </c>
      <c r="L30" s="5">
        <v>20</v>
      </c>
      <c r="M30" s="7" t="str">
        <f>IFERROR(VLOOKUP($E30,#REF!,5,FALSE),"")</f>
        <v/>
      </c>
      <c r="N30" s="5" t="s">
        <v>318</v>
      </c>
      <c r="O30" s="5" t="s">
        <v>167</v>
      </c>
      <c r="P30" s="5">
        <v>20</v>
      </c>
      <c r="Q30" s="5"/>
      <c r="R30" s="5"/>
      <c r="S30" s="5"/>
      <c r="T30" s="7" t="str">
        <f>IFERROR(VLOOKUP($E30,#REF!,10,FALSE),"")</f>
        <v/>
      </c>
      <c r="U30" s="7" t="str">
        <f>IFERROR(VLOOKUP($E30,#REF!,11,FALSE),"")</f>
        <v/>
      </c>
      <c r="V30" s="7" t="str">
        <f>IFERROR(VLOOKUP($E30,#REF!,12,FALSE),"")</f>
        <v/>
      </c>
      <c r="W30" s="5"/>
      <c r="X30" s="20" t="s">
        <v>465</v>
      </c>
      <c r="Y30" s="20" t="s">
        <v>466</v>
      </c>
      <c r="Z30" s="20" t="s">
        <v>467</v>
      </c>
      <c r="AA30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Values(30002,4,'',,'','CCY_CD','VARCHAR','20','','CCY_CD','VARCHAR','20','','','','','','','','1700-01-28','2014-11-42','2399-12-58');</v>
      </c>
      <c r="AB30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Values(30002,4,'',,'','CCY_CD','VARCHAR','20','','CCY_CD','VARCHAR','20','','','','','','','',TO_DATE('1700-01-28','YYYY-MM-DD'),TO_DATE('2014-11-42','YYYY-MM-DD'),TO_DATE('2399-12-58','YYYY-MM-DD'));</v>
      </c>
    </row>
    <row r="31" spans="4:28" ht="15" thickBot="1" x14ac:dyDescent="0.35">
      <c r="D31" s="5">
        <v>29</v>
      </c>
      <c r="E31" s="5">
        <v>30002</v>
      </c>
      <c r="F31" s="5">
        <v>5</v>
      </c>
      <c r="G31" s="7" t="str">
        <f>IFERROR(VLOOKUP($E31,#REF!,3,FALSE),"")</f>
        <v/>
      </c>
      <c r="H31" s="7" t="str">
        <f>IFERROR(VLOOKUP($E31,#REF!,2,FALSE),"")</f>
        <v/>
      </c>
      <c r="I31" s="7" t="str">
        <f>IFERROR(VLOOKUP($E31,#REF!,4,FALSE),"")</f>
        <v/>
      </c>
      <c r="J31" s="5" t="s">
        <v>316</v>
      </c>
      <c r="K31" s="5" t="s">
        <v>167</v>
      </c>
      <c r="L31" s="5">
        <v>50</v>
      </c>
      <c r="M31" s="7" t="str">
        <f>IFERROR(VLOOKUP($E31,#REF!,5,FALSE),"")</f>
        <v/>
      </c>
      <c r="N31" s="5" t="s">
        <v>316</v>
      </c>
      <c r="O31" s="5" t="s">
        <v>167</v>
      </c>
      <c r="P31" s="5">
        <v>50</v>
      </c>
      <c r="Q31" s="5"/>
      <c r="R31" s="5"/>
      <c r="S31" s="5"/>
      <c r="T31" s="7" t="str">
        <f>IFERROR(VLOOKUP($E31,#REF!,10,FALSE),"")</f>
        <v/>
      </c>
      <c r="U31" s="7" t="str">
        <f>IFERROR(VLOOKUP($E31,#REF!,11,FALSE),"")</f>
        <v/>
      </c>
      <c r="V31" s="7" t="str">
        <f>IFERROR(VLOOKUP($E31,#REF!,12,FALSE),"")</f>
        <v/>
      </c>
      <c r="W31" s="5"/>
      <c r="X31" s="20" t="s">
        <v>468</v>
      </c>
      <c r="Y31" s="20" t="s">
        <v>469</v>
      </c>
      <c r="Z31" s="20" t="s">
        <v>470</v>
      </c>
      <c r="AA31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Values(30002,5,'',,'','ORG_ID','VARCHAR','50','','ORG_ID','VARCHAR','50','','','','','','','','1700-01-29','2014-11-43','2399-12-59');</v>
      </c>
      <c r="AB31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Values(30002,5,'',,'','ORG_ID','VARCHAR','50','','ORG_ID','VARCHAR','50','','','','','','','',TO_DATE('1700-01-29','YYYY-MM-DD'),TO_DATE('2014-11-43','YYYY-MM-DD'),TO_DATE('2399-12-59','YYYY-MM-DD'));</v>
      </c>
    </row>
    <row r="32" spans="4:28" ht="15" thickBot="1" x14ac:dyDescent="0.35">
      <c r="D32" s="5">
        <v>30</v>
      </c>
      <c r="E32" s="5">
        <v>30002</v>
      </c>
      <c r="F32" s="5">
        <v>6</v>
      </c>
      <c r="G32" s="7" t="str">
        <f>IFERROR(VLOOKUP($E32,#REF!,3,FALSE),"")</f>
        <v/>
      </c>
      <c r="H32" s="7" t="str">
        <f>IFERROR(VLOOKUP($E32,#REF!,2,FALSE),"")</f>
        <v/>
      </c>
      <c r="I32" s="7" t="str">
        <f>IFERROR(VLOOKUP($E32,#REF!,4,FALSE),"")</f>
        <v/>
      </c>
      <c r="J32" s="5" t="s">
        <v>338</v>
      </c>
      <c r="K32" s="5" t="s">
        <v>167</v>
      </c>
      <c r="L32" s="5">
        <v>50</v>
      </c>
      <c r="M32" s="7" t="str">
        <f>IFERROR(VLOOKUP($E32,#REF!,5,FALSE),"")</f>
        <v/>
      </c>
      <c r="N32" s="5" t="s">
        <v>338</v>
      </c>
      <c r="O32" s="5" t="s">
        <v>167</v>
      </c>
      <c r="P32" s="5">
        <v>50</v>
      </c>
      <c r="Q32" s="5"/>
      <c r="R32" s="5"/>
      <c r="S32" s="5"/>
      <c r="T32" s="7" t="str">
        <f>IFERROR(VLOOKUP($E32,#REF!,10,FALSE),"")</f>
        <v/>
      </c>
      <c r="U32" s="7" t="str">
        <f>IFERROR(VLOOKUP($E32,#REF!,11,FALSE),"")</f>
        <v/>
      </c>
      <c r="V32" s="7" t="str">
        <f>IFERROR(VLOOKUP($E32,#REF!,12,FALSE),"")</f>
        <v/>
      </c>
      <c r="W32" s="5"/>
      <c r="X32" s="20" t="s">
        <v>471</v>
      </c>
      <c r="Y32" s="20" t="s">
        <v>472</v>
      </c>
      <c r="Z32" s="20" t="s">
        <v>473</v>
      </c>
      <c r="AA32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Values(30002,6,'',,'','RPT_ITEM_NUM','VARCHAR','50','','RPT_ITEM_NUM','VARCHAR','50','','','','','','','','1700-01-30','2014-11-44','2399-12-60');</v>
      </c>
      <c r="AB32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Values(30002,6,'',,'','RPT_ITEM_NUM','VARCHAR','50','','RPT_ITEM_NUM','VARCHAR','50','','','','','','','',TO_DATE('1700-01-30','YYYY-MM-DD'),TO_DATE('2014-11-44','YYYY-MM-DD'),TO_DATE('2399-12-60','YYYY-MM-DD'));</v>
      </c>
    </row>
    <row r="33" spans="4:28" ht="15" thickBot="1" x14ac:dyDescent="0.35">
      <c r="D33" s="5">
        <v>31</v>
      </c>
      <c r="E33" s="5">
        <v>30002</v>
      </c>
      <c r="F33" s="5">
        <v>7</v>
      </c>
      <c r="G33" s="7" t="str">
        <f>IFERROR(VLOOKUP($E33,#REF!,3,FALSE),"")</f>
        <v/>
      </c>
      <c r="H33" s="7" t="str">
        <f>IFERROR(VLOOKUP($E33,#REF!,2,FALSE),"")</f>
        <v/>
      </c>
      <c r="I33" s="7" t="str">
        <f>IFERROR(VLOOKUP($E33,#REF!,4,FALSE),"")</f>
        <v/>
      </c>
      <c r="J33" s="5" t="s">
        <v>339</v>
      </c>
      <c r="K33" s="5" t="s">
        <v>167</v>
      </c>
      <c r="L33" s="5">
        <v>50</v>
      </c>
      <c r="M33" s="7" t="str">
        <f>IFERROR(VLOOKUP($E33,#REF!,5,FALSE),"")</f>
        <v/>
      </c>
      <c r="N33" s="5" t="s">
        <v>339</v>
      </c>
      <c r="O33" s="5" t="s">
        <v>167</v>
      </c>
      <c r="P33" s="5">
        <v>50</v>
      </c>
      <c r="Q33" s="5"/>
      <c r="R33" s="5"/>
      <c r="S33" s="5"/>
      <c r="T33" s="7" t="str">
        <f>IFERROR(VLOOKUP($E33,#REF!,10,FALSE),"")</f>
        <v/>
      </c>
      <c r="U33" s="7" t="str">
        <f>IFERROR(VLOOKUP($E33,#REF!,11,FALSE),"")</f>
        <v/>
      </c>
      <c r="V33" s="7" t="str">
        <f>IFERROR(VLOOKUP($E33,#REF!,12,FALSE),"")</f>
        <v/>
      </c>
      <c r="W33" s="5"/>
      <c r="X33" s="20" t="s">
        <v>474</v>
      </c>
      <c r="Y33" s="20" t="s">
        <v>475</v>
      </c>
      <c r="Z33" s="20" t="s">
        <v>476</v>
      </c>
      <c r="AA33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Values(30002,7,'',,'','GL_FIN_RPT_ID','VARCHAR','50','','GL_FIN_RPT_ID','VARCHAR','50','','','','','','','','1700-01-31','2014-11-45','2399-12-61');</v>
      </c>
      <c r="AB33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Values(30002,7,'',,'','GL_FIN_RPT_ID','VARCHAR','50','','GL_FIN_RPT_ID','VARCHAR','50','','','','','','','',TO_DATE('1700-01-31','YYYY-MM-DD'),TO_DATE('2014-11-45','YYYY-MM-DD'),TO_DATE('2399-12-61','YYYY-MM-DD'));</v>
      </c>
    </row>
    <row r="34" spans="4:28" ht="15" thickBot="1" x14ac:dyDescent="0.35">
      <c r="D34" s="5">
        <v>32</v>
      </c>
      <c r="E34" s="5">
        <v>30002</v>
      </c>
      <c r="F34" s="5">
        <v>8</v>
      </c>
      <c r="G34" s="7" t="str">
        <f>IFERROR(VLOOKUP($E34,#REF!,3,FALSE),"")</f>
        <v/>
      </c>
      <c r="H34" s="7" t="str">
        <f>IFERROR(VLOOKUP($E34,#REF!,2,FALSE),"")</f>
        <v/>
      </c>
      <c r="I34" s="7" t="str">
        <f>IFERROR(VLOOKUP($E34,#REF!,4,FALSE),"")</f>
        <v/>
      </c>
      <c r="J34" s="5" t="s">
        <v>340</v>
      </c>
      <c r="K34" s="5" t="s">
        <v>228</v>
      </c>
      <c r="L34" s="5" t="s">
        <v>337</v>
      </c>
      <c r="M34" s="7" t="str">
        <f>IFERROR(VLOOKUP($E34,#REF!,5,FALSE),"")</f>
        <v/>
      </c>
      <c r="N34" s="5" t="s">
        <v>340</v>
      </c>
      <c r="O34" s="5" t="s">
        <v>228</v>
      </c>
      <c r="P34" s="5" t="s">
        <v>193</v>
      </c>
      <c r="Q34" s="5"/>
      <c r="R34" s="5"/>
      <c r="S34" s="5"/>
      <c r="T34" s="7" t="str">
        <f>IFERROR(VLOOKUP($E34,#REF!,10,FALSE),"")</f>
        <v/>
      </c>
      <c r="U34" s="7" t="str">
        <f>IFERROR(VLOOKUP($E34,#REF!,11,FALSE),"")</f>
        <v/>
      </c>
      <c r="V34" s="7" t="str">
        <f>IFERROR(VLOOKUP($E34,#REF!,12,FALSE),"")</f>
        <v/>
      </c>
      <c r="W34" s="5"/>
      <c r="X34" s="20" t="s">
        <v>477</v>
      </c>
      <c r="Y34" s="20" t="s">
        <v>478</v>
      </c>
      <c r="Z34" s="20" t="s">
        <v>479</v>
      </c>
      <c r="AA34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Values(30002,8,'',,'','INIT_BAL','DECIMAL','38,3','','INIT_BAL','DECIMAL','24,8','','','','','','','','1700-01-32','2014-11-46','2399-12-62');</v>
      </c>
      <c r="AB34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Values(30002,8,'',,'','INIT_BAL','DECIMAL','38,3','','INIT_BAL','DECIMAL','24,8','','','','','','','',TO_DATE('1700-01-32','YYYY-MM-DD'),TO_DATE('2014-11-46','YYYY-MM-DD'),TO_DATE('2399-12-62','YYYY-MM-DD'));</v>
      </c>
    </row>
    <row r="35" spans="4:28" ht="15" thickBot="1" x14ac:dyDescent="0.35">
      <c r="D35" s="5">
        <v>33</v>
      </c>
      <c r="E35" s="5">
        <v>30002</v>
      </c>
      <c r="F35" s="5">
        <v>9</v>
      </c>
      <c r="G35" s="7" t="str">
        <f>IFERROR(VLOOKUP($E35,#REF!,3,FALSE),"")</f>
        <v/>
      </c>
      <c r="H35" s="7" t="str">
        <f>IFERROR(VLOOKUP($E35,#REF!,2,FALSE),"")</f>
        <v/>
      </c>
      <c r="I35" s="7" t="str">
        <f>IFERROR(VLOOKUP($E35,#REF!,4,FALSE),"")</f>
        <v/>
      </c>
      <c r="J35" s="5" t="s">
        <v>341</v>
      </c>
      <c r="K35" s="5" t="s">
        <v>228</v>
      </c>
      <c r="L35" s="5" t="s">
        <v>337</v>
      </c>
      <c r="M35" s="7" t="str">
        <f>IFERROR(VLOOKUP($E35,#REF!,5,FALSE),"")</f>
        <v/>
      </c>
      <c r="N35" s="5" t="s">
        <v>341</v>
      </c>
      <c r="O35" s="5" t="s">
        <v>228</v>
      </c>
      <c r="P35" s="5" t="s">
        <v>193</v>
      </c>
      <c r="Q35" s="5"/>
      <c r="R35" s="5"/>
      <c r="S35" s="5"/>
      <c r="T35" s="7" t="str">
        <f>IFERROR(VLOOKUP($E35,#REF!,10,FALSE),"")</f>
        <v/>
      </c>
      <c r="U35" s="7" t="str">
        <f>IFERROR(VLOOKUP($E35,#REF!,11,FALSE),"")</f>
        <v/>
      </c>
      <c r="V35" s="7" t="str">
        <f>IFERROR(VLOOKUP($E35,#REF!,12,FALSE),"")</f>
        <v/>
      </c>
      <c r="W35" s="5"/>
      <c r="X35" s="20" t="s">
        <v>480</v>
      </c>
      <c r="Y35" s="20" t="s">
        <v>481</v>
      </c>
      <c r="Z35" s="20" t="s">
        <v>482</v>
      </c>
      <c r="AA35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Values(30002,9,'',,'','TERM_AMT','DECIMAL','38,3','','TERM_AMT','DECIMAL','24,8','','','','','','','','1700-01-33','2014-11-47','2399-12-63');</v>
      </c>
      <c r="AB35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Values(30002,9,'',,'','TERM_AMT','DECIMAL','38,3','','TERM_AMT','DECIMAL','24,8','','','','','','','',TO_DATE('1700-01-33','YYYY-MM-DD'),TO_DATE('2014-11-47','YYYY-MM-DD'),TO_DATE('2399-12-63','YYYY-MM-DD'));</v>
      </c>
    </row>
    <row r="36" spans="4:28" ht="15" thickBot="1" x14ac:dyDescent="0.35">
      <c r="D36" s="5">
        <v>34</v>
      </c>
      <c r="E36" s="5">
        <v>30002</v>
      </c>
      <c r="F36" s="5">
        <v>10</v>
      </c>
      <c r="G36" s="7" t="str">
        <f>IFERROR(VLOOKUP($E36,#REF!,3,FALSE),"")</f>
        <v/>
      </c>
      <c r="H36" s="7" t="str">
        <f>IFERROR(VLOOKUP($E36,#REF!,2,FALSE),"")</f>
        <v/>
      </c>
      <c r="I36" s="7" t="str">
        <f>IFERROR(VLOOKUP($E36,#REF!,4,FALSE),"")</f>
        <v/>
      </c>
      <c r="J36" s="5" t="s">
        <v>342</v>
      </c>
      <c r="K36" s="5" t="s">
        <v>228</v>
      </c>
      <c r="L36" s="5" t="s">
        <v>337</v>
      </c>
      <c r="M36" s="7" t="str">
        <f>IFERROR(VLOOKUP($E36,#REF!,5,FALSE),"")</f>
        <v/>
      </c>
      <c r="N36" s="5" t="s">
        <v>342</v>
      </c>
      <c r="O36" s="5" t="s">
        <v>228</v>
      </c>
      <c r="P36" s="5" t="s">
        <v>193</v>
      </c>
      <c r="Q36" s="5"/>
      <c r="R36" s="5"/>
      <c r="S36" s="5"/>
      <c r="T36" s="7" t="str">
        <f>IFERROR(VLOOKUP($E36,#REF!,10,FALSE),"")</f>
        <v/>
      </c>
      <c r="U36" s="7" t="str">
        <f>IFERROR(VLOOKUP($E36,#REF!,11,FALSE),"")</f>
        <v/>
      </c>
      <c r="V36" s="7" t="str">
        <f>IFERROR(VLOOKUP($E36,#REF!,12,FALSE),"")</f>
        <v/>
      </c>
      <c r="W36" s="5"/>
      <c r="X36" s="20" t="s">
        <v>483</v>
      </c>
      <c r="Y36" s="20" t="s">
        <v>484</v>
      </c>
      <c r="Z36" s="20" t="s">
        <v>485</v>
      </c>
      <c r="AA36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Values(30002,10,'',,'','FINAL_BAL','DECIMAL','38,3','','FINAL_BAL','DECIMAL','24,8','','','','','','','','1700-01-34','2014-11-48','2399-12-64');</v>
      </c>
      <c r="AB36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Values(30002,10,'',,'','FINAL_BAL','DECIMAL','38,3','','FINAL_BAL','DECIMAL','24,8','','','','','','','',TO_DATE('1700-01-34','YYYY-MM-DD'),TO_DATE('2014-11-48','YYYY-MM-DD'),TO_DATE('2399-12-64','YYYY-MM-DD'));</v>
      </c>
    </row>
    <row r="37" spans="4:28" ht="15" thickBot="1" x14ac:dyDescent="0.35">
      <c r="D37" s="5">
        <v>35</v>
      </c>
      <c r="E37" s="5">
        <v>30002</v>
      </c>
      <c r="F37" s="5">
        <v>11</v>
      </c>
      <c r="G37" s="7" t="str">
        <f>IFERROR(VLOOKUP($E37,#REF!,3,FALSE),"")</f>
        <v/>
      </c>
      <c r="H37" s="7" t="str">
        <f>IFERROR(VLOOKUP($E37,#REF!,2,FALSE),"")</f>
        <v/>
      </c>
      <c r="I37" s="7" t="str">
        <f>IFERROR(VLOOKUP($E37,#REF!,4,FALSE),"")</f>
        <v/>
      </c>
      <c r="J37" s="5" t="s">
        <v>343</v>
      </c>
      <c r="K37" s="5" t="s">
        <v>228</v>
      </c>
      <c r="L37" s="5" t="s">
        <v>337</v>
      </c>
      <c r="M37" s="7" t="str">
        <f>IFERROR(VLOOKUP($E37,#REF!,5,FALSE),"")</f>
        <v/>
      </c>
      <c r="N37" s="5" t="s">
        <v>343</v>
      </c>
      <c r="O37" s="5" t="s">
        <v>228</v>
      </c>
      <c r="P37" s="5" t="s">
        <v>193</v>
      </c>
      <c r="Q37" s="5"/>
      <c r="R37" s="5"/>
      <c r="S37" s="5"/>
      <c r="T37" s="7" t="str">
        <f>IFERROR(VLOOKUP($E37,#REF!,10,FALSE),"")</f>
        <v/>
      </c>
      <c r="U37" s="7" t="str">
        <f>IFERROR(VLOOKUP($E37,#REF!,11,FALSE),"")</f>
        <v/>
      </c>
      <c r="V37" s="7" t="str">
        <f>IFERROR(VLOOKUP($E37,#REF!,12,FALSE),"")</f>
        <v/>
      </c>
      <c r="W37" s="5"/>
      <c r="X37" s="20" t="s">
        <v>486</v>
      </c>
      <c r="Y37" s="20" t="s">
        <v>487</v>
      </c>
      <c r="Z37" s="20" t="s">
        <v>488</v>
      </c>
      <c r="AA37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Values(30002,11,'',,'','INTERIM_AVG_BAL','DECIMAL','38,3','','INTERIM_AVG_BAL','DECIMAL','24,8','','','','','','','','1700-01-35','2014-11-49','2399-12-65');</v>
      </c>
      <c r="AB37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Values(30002,11,'',,'','INTERIM_AVG_BAL','DECIMAL','38,3','','INTERIM_AVG_BAL','DECIMAL','24,8','','','','','','','',TO_DATE('1700-01-35','YYYY-MM-DD'),TO_DATE('2014-11-49','YYYY-MM-DD'),TO_DATE('2399-12-65','YYYY-MM-DD'));</v>
      </c>
    </row>
    <row r="38" spans="4:28" ht="15" thickBot="1" x14ac:dyDescent="0.35">
      <c r="D38" s="5">
        <v>36</v>
      </c>
      <c r="E38" s="5">
        <v>30002</v>
      </c>
      <c r="F38" s="5">
        <v>12</v>
      </c>
      <c r="G38" s="7" t="str">
        <f>IFERROR(VLOOKUP($E38,#REF!,3,FALSE),"")</f>
        <v/>
      </c>
      <c r="H38" s="7" t="str">
        <f>IFERROR(VLOOKUP($E38,#REF!,2,FALSE),"")</f>
        <v/>
      </c>
      <c r="I38" s="7" t="str">
        <f>IFERROR(VLOOKUP($E38,#REF!,4,FALSE),"")</f>
        <v/>
      </c>
      <c r="J38" s="5" t="s">
        <v>344</v>
      </c>
      <c r="K38" s="5" t="s">
        <v>228</v>
      </c>
      <c r="L38" s="5" t="s">
        <v>337</v>
      </c>
      <c r="M38" s="7" t="str">
        <f>IFERROR(VLOOKUP($E38,#REF!,5,FALSE),"")</f>
        <v/>
      </c>
      <c r="N38" s="5" t="s">
        <v>344</v>
      </c>
      <c r="O38" s="5" t="s">
        <v>228</v>
      </c>
      <c r="P38" s="5" t="s">
        <v>193</v>
      </c>
      <c r="Q38" s="5"/>
      <c r="R38" s="5"/>
      <c r="S38" s="5"/>
      <c r="T38" s="7" t="str">
        <f>IFERROR(VLOOKUP($E38,#REF!,10,FALSE),"")</f>
        <v/>
      </c>
      <c r="U38" s="7" t="str">
        <f>IFERROR(VLOOKUP($E38,#REF!,11,FALSE),"")</f>
        <v/>
      </c>
      <c r="V38" s="7" t="str">
        <f>IFERROR(VLOOKUP($E38,#REF!,12,FALSE),"")</f>
        <v/>
      </c>
      <c r="W38" s="5"/>
      <c r="X38" s="20" t="s">
        <v>489</v>
      </c>
      <c r="Y38" s="20" t="s">
        <v>490</v>
      </c>
      <c r="Z38" s="20" t="s">
        <v>491</v>
      </c>
      <c r="AA38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Values(30002,12,'',,'','QAVG_BAL','DECIMAL','38,3','','QAVG_BAL','DECIMAL','24,8','','','','','','','','1700-01-36','2014-11-50','2399-12-66');</v>
      </c>
      <c r="AB38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Values(30002,12,'',,'','QAVG_BAL','DECIMAL','38,3','','QAVG_BAL','DECIMAL','24,8','','','','','','','',TO_DATE('1700-01-36','YYYY-MM-DD'),TO_DATE('2014-11-50','YYYY-MM-DD'),TO_DATE('2399-12-66','YYYY-MM-DD'));</v>
      </c>
    </row>
    <row r="39" spans="4:28" ht="15" thickBot="1" x14ac:dyDescent="0.35">
      <c r="D39" s="5">
        <v>37</v>
      </c>
      <c r="E39" s="5">
        <v>30002</v>
      </c>
      <c r="F39" s="5">
        <v>13</v>
      </c>
      <c r="G39" s="7" t="str">
        <f>IFERROR(VLOOKUP($E39,#REF!,3,FALSE),"")</f>
        <v/>
      </c>
      <c r="H39" s="7" t="str">
        <f>IFERROR(VLOOKUP($E39,#REF!,2,FALSE),"")</f>
        <v/>
      </c>
      <c r="I39" s="7" t="str">
        <f>IFERROR(VLOOKUP($E39,#REF!,4,FALSE),"")</f>
        <v/>
      </c>
      <c r="J39" s="5" t="s">
        <v>345</v>
      </c>
      <c r="K39" s="5" t="s">
        <v>228</v>
      </c>
      <c r="L39" s="5" t="s">
        <v>337</v>
      </c>
      <c r="M39" s="7" t="str">
        <f>IFERROR(VLOOKUP($E39,#REF!,5,FALSE),"")</f>
        <v/>
      </c>
      <c r="N39" s="5" t="s">
        <v>345</v>
      </c>
      <c r="O39" s="5" t="s">
        <v>228</v>
      </c>
      <c r="P39" s="5" t="s">
        <v>193</v>
      </c>
      <c r="Q39" s="5"/>
      <c r="R39" s="5"/>
      <c r="S39" s="5"/>
      <c r="T39" s="7" t="str">
        <f>IFERROR(VLOOKUP($E39,#REF!,10,FALSE),"")</f>
        <v/>
      </c>
      <c r="U39" s="7" t="str">
        <f>IFERROR(VLOOKUP($E39,#REF!,11,FALSE),"")</f>
        <v/>
      </c>
      <c r="V39" s="7" t="str">
        <f>IFERROR(VLOOKUP($E39,#REF!,12,FALSE),"")</f>
        <v/>
      </c>
      <c r="W39" s="5"/>
      <c r="X39" s="20" t="s">
        <v>492</v>
      </c>
      <c r="Y39" s="20" t="s">
        <v>493</v>
      </c>
      <c r="Z39" s="20" t="s">
        <v>494</v>
      </c>
      <c r="AA39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Values(30002,13,'',,'','YAVG_BAL','DECIMAL','38,3','','YAVG_BAL','DECIMAL','24,8','','','','','','','','1700-01-37','2014-11-51','2399-12-67');</v>
      </c>
      <c r="AB39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Values(30002,13,'',,'','YAVG_BAL','DECIMAL','38,3','','YAVG_BAL','DECIMAL','24,8','','','','','','','',TO_DATE('1700-01-37','YYYY-MM-DD'),TO_DATE('2014-11-51','YYYY-MM-DD'),TO_DATE('2399-12-67','YYYY-MM-DD'));</v>
      </c>
    </row>
    <row r="40" spans="4:28" ht="15" thickBot="1" x14ac:dyDescent="0.35">
      <c r="D40" s="5">
        <v>38</v>
      </c>
      <c r="E40" s="5">
        <v>30003</v>
      </c>
      <c r="F40" s="5">
        <v>1</v>
      </c>
      <c r="G40" s="7" t="str">
        <f>IFERROR(VLOOKUP($E40,#REF!,3,FALSE),"")</f>
        <v/>
      </c>
      <c r="H40" s="7" t="str">
        <f>IFERROR(VLOOKUP($E40,#REF!,2,FALSE),"")</f>
        <v/>
      </c>
      <c r="I40" s="7" t="str">
        <f>IFERROR(VLOOKUP($E40,#REF!,4,FALSE),"")</f>
        <v/>
      </c>
      <c r="J40" s="5"/>
      <c r="K40" s="5"/>
      <c r="L40" s="5"/>
      <c r="M40" s="7" t="str">
        <f>IFERROR(VLOOKUP($E40,#REF!,5,FALSE),"")</f>
        <v/>
      </c>
      <c r="N40" s="5" t="s">
        <v>376</v>
      </c>
      <c r="O40" s="5" t="s">
        <v>167</v>
      </c>
      <c r="P40" s="5">
        <v>20</v>
      </c>
      <c r="Q40" s="5"/>
      <c r="R40" s="5"/>
      <c r="S40" s="5"/>
      <c r="T40" s="7" t="str">
        <f>IFERROR(VLOOKUP($E40,#REF!,10,FALSE),"")</f>
        <v/>
      </c>
      <c r="U40" s="7" t="str">
        <f>IFERROR(VLOOKUP($E40,#REF!,11,FALSE),"")</f>
        <v/>
      </c>
      <c r="V40" s="7" t="str">
        <f>IFERROR(VLOOKUP($E40,#REF!,12,FALSE),"")</f>
        <v/>
      </c>
      <c r="W40" s="5"/>
      <c r="X40" s="20" t="s">
        <v>495</v>
      </c>
      <c r="Y40" s="20" t="s">
        <v>496</v>
      </c>
      <c r="Z40" s="20" t="s">
        <v>497</v>
      </c>
      <c r="AA40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Values(30003,1,'',,'','','','','','BOOKS_CD  ','VARCHAR','20','','','','','','','','1700-01-38','2014-11-52','2399-12-68');</v>
      </c>
      <c r="AB40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Values(30003,1,'',,'','','','','','BOOKS_CD  ','VARCHAR','20','','','','','','','',TO_DATE('1700-01-38','YYYY-MM-DD'),TO_DATE('2014-11-52','YYYY-MM-DD'),TO_DATE('2399-12-68','YYYY-MM-DD'));</v>
      </c>
    </row>
    <row r="41" spans="4:28" ht="15" thickBot="1" x14ac:dyDescent="0.35">
      <c r="D41" s="5">
        <v>39</v>
      </c>
      <c r="E41" s="5">
        <v>30003</v>
      </c>
      <c r="F41" s="5">
        <v>2</v>
      </c>
      <c r="G41" s="7" t="str">
        <f>IFERROR(VLOOKUP($E41,#REF!,3,FALSE),"")</f>
        <v/>
      </c>
      <c r="H41" s="7" t="str">
        <f>IFERROR(VLOOKUP($E41,#REF!,2,FALSE),"")</f>
        <v/>
      </c>
      <c r="I41" s="7" t="str">
        <f>IFERROR(VLOOKUP($E41,#REF!,4,FALSE),"")</f>
        <v/>
      </c>
      <c r="J41" s="5" t="s">
        <v>365</v>
      </c>
      <c r="K41" s="5" t="s">
        <v>167</v>
      </c>
      <c r="L41" s="5">
        <v>50</v>
      </c>
      <c r="M41" s="7" t="str">
        <f>IFERROR(VLOOKUP($E41,#REF!,5,FALSE),"")</f>
        <v/>
      </c>
      <c r="N41" s="5" t="s">
        <v>373</v>
      </c>
      <c r="O41" s="5" t="s">
        <v>167</v>
      </c>
      <c r="P41" s="5">
        <v>10</v>
      </c>
      <c r="Q41" s="5"/>
      <c r="R41" s="5"/>
      <c r="S41" s="5"/>
      <c r="T41" s="7" t="str">
        <f>IFERROR(VLOOKUP($E41,#REF!,10,FALSE),"")</f>
        <v/>
      </c>
      <c r="U41" s="7" t="str">
        <f>IFERROR(VLOOKUP($E41,#REF!,11,FALSE),"")</f>
        <v/>
      </c>
      <c r="V41" s="7" t="str">
        <f>IFERROR(VLOOKUP($E41,#REF!,12,FALSE),"")</f>
        <v/>
      </c>
      <c r="W41" s="5"/>
      <c r="X41" s="20" t="s">
        <v>498</v>
      </c>
      <c r="Y41" s="20" t="s">
        <v>499</v>
      </c>
      <c r="Z41" s="20" t="s">
        <v>500</v>
      </c>
      <c r="AA41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Values(30003,2,'',,'','COA_NUM','VARCHAR','50','','ACCT_CODE','VARCHAR','10','','','','','','','','1700-01-39','2014-11-53','2399-12-69');</v>
      </c>
      <c r="AB41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Values(30003,2,'',,'','COA_NUM','VARCHAR','50','','ACCT_CODE','VARCHAR','10','','','','','','','',TO_DATE('1700-01-39','YYYY-MM-DD'),TO_DATE('2014-11-53','YYYY-MM-DD'),TO_DATE('2399-12-69','YYYY-MM-DD'));</v>
      </c>
    </row>
    <row r="42" spans="4:28" ht="15" thickBot="1" x14ac:dyDescent="0.35">
      <c r="D42" s="5">
        <v>40</v>
      </c>
      <c r="E42" s="5">
        <v>30003</v>
      </c>
      <c r="F42" s="5">
        <v>3</v>
      </c>
      <c r="G42" s="7" t="str">
        <f>IFERROR(VLOOKUP($E42,#REF!,3,FALSE),"")</f>
        <v/>
      </c>
      <c r="H42" s="7" t="str">
        <f>IFERROR(VLOOKUP($E42,#REF!,2,FALSE),"")</f>
        <v/>
      </c>
      <c r="I42" s="7" t="str">
        <f>IFERROR(VLOOKUP($E42,#REF!,4,FALSE),"")</f>
        <v/>
      </c>
      <c r="J42" s="5" t="s">
        <v>673</v>
      </c>
      <c r="K42" s="5" t="s">
        <v>167</v>
      </c>
      <c r="L42" s="5">
        <v>200</v>
      </c>
      <c r="M42" s="7" t="str">
        <f>IFERROR(VLOOKUP($E42,#REF!,5,FALSE),"")</f>
        <v/>
      </c>
      <c r="N42" s="5" t="s">
        <v>450</v>
      </c>
      <c r="O42" s="5" t="s">
        <v>167</v>
      </c>
      <c r="P42" s="5">
        <v>100</v>
      </c>
      <c r="Q42" s="5"/>
      <c r="R42" s="5"/>
      <c r="S42" s="5"/>
      <c r="T42" s="7" t="str">
        <f>IFERROR(VLOOKUP($E42,#REF!,10,FALSE),"")</f>
        <v/>
      </c>
      <c r="U42" s="7" t="str">
        <f>IFERROR(VLOOKUP($E42,#REF!,11,FALSE),"")</f>
        <v/>
      </c>
      <c r="V42" s="7" t="str">
        <f>IFERROR(VLOOKUP($E42,#REF!,12,FALSE),"")</f>
        <v/>
      </c>
      <c r="W42" s="5"/>
      <c r="X42" s="20" t="s">
        <v>501</v>
      </c>
      <c r="Y42" s="20" t="s">
        <v>502</v>
      </c>
      <c r="Z42" s="20" t="s">
        <v>503</v>
      </c>
      <c r="AA42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Values(30003,3,'',,'','COA_NAME','VARCHAR','200','','ACCT_DESC','VARCHAR','100','','','','','','','','1700-01-40','2014-11-54','2399-12-70');</v>
      </c>
      <c r="AB42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Values(30003,3,'',,'','COA_NAME','VARCHAR','200','','ACCT_DESC','VARCHAR','100','','','','','','','',TO_DATE('1700-01-40','YYYY-MM-DD'),TO_DATE('2014-11-54','YYYY-MM-DD'),TO_DATE('2399-12-70','YYYY-MM-DD'));</v>
      </c>
    </row>
    <row r="43" spans="4:28" ht="15" thickBot="1" x14ac:dyDescent="0.35">
      <c r="D43" s="5">
        <v>41</v>
      </c>
      <c r="E43" s="5">
        <v>30003</v>
      </c>
      <c r="F43" s="5">
        <v>4</v>
      </c>
      <c r="G43" s="7" t="str">
        <f>IFERROR(VLOOKUP($E43,#REF!,3,FALSE),"")</f>
        <v/>
      </c>
      <c r="H43" s="7" t="str">
        <f>IFERROR(VLOOKUP($E43,#REF!,2,FALSE),"")</f>
        <v/>
      </c>
      <c r="I43" s="7" t="str">
        <f>IFERROR(VLOOKUP($E43,#REF!,4,FALSE),"")</f>
        <v/>
      </c>
      <c r="J43" s="5" t="s">
        <v>674</v>
      </c>
      <c r="K43" s="5" t="s">
        <v>167</v>
      </c>
      <c r="L43" s="5">
        <v>20</v>
      </c>
      <c r="M43" s="7" t="str">
        <f>IFERROR(VLOOKUP($E43,#REF!,5,FALSE),"")</f>
        <v/>
      </c>
      <c r="N43" s="5" t="s">
        <v>453</v>
      </c>
      <c r="O43" s="5" t="s">
        <v>454</v>
      </c>
      <c r="P43" s="5">
        <v>1</v>
      </c>
      <c r="Q43" s="5"/>
      <c r="R43" s="5"/>
      <c r="S43" s="5"/>
      <c r="T43" s="7" t="str">
        <f>IFERROR(VLOOKUP($E43,#REF!,10,FALSE),"")</f>
        <v/>
      </c>
      <c r="U43" s="7" t="str">
        <f>IFERROR(VLOOKUP($E43,#REF!,11,FALSE),"")</f>
        <v/>
      </c>
      <c r="V43" s="7" t="str">
        <f>IFERROR(VLOOKUP($E43,#REF!,12,FALSE),"")</f>
        <v/>
      </c>
      <c r="W43" s="5"/>
      <c r="X43" s="20" t="s">
        <v>504</v>
      </c>
      <c r="Y43" s="20" t="s">
        <v>505</v>
      </c>
      <c r="Z43" s="20" t="s">
        <v>506</v>
      </c>
      <c r="AA43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Values(30003,4,'',,'','BAL_DIR_CD','VARCHAR','20','','ACCT_BAL_TYPE    ','CHAR','1','','','','','','','','1700-01-41','2014-11-55','2399-12-71');</v>
      </c>
      <c r="AB43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Values(30003,4,'',,'','BAL_DIR_CD','VARCHAR','20','','ACCT_BAL_TYPE    ','CHAR','1','','','','','','','',TO_DATE('1700-01-41','YYYY-MM-DD'),TO_DATE('2014-11-55','YYYY-MM-DD'),TO_DATE('2399-12-71','YYYY-MM-DD'));</v>
      </c>
    </row>
    <row r="44" spans="4:28" ht="15" thickBot="1" x14ac:dyDescent="0.35">
      <c r="D44" s="5">
        <v>42</v>
      </c>
      <c r="E44" s="5">
        <v>30003</v>
      </c>
      <c r="F44" s="5">
        <v>5</v>
      </c>
      <c r="G44" s="7" t="str">
        <f>IFERROR(VLOOKUP($E44,#REF!,3,FALSE),"")</f>
        <v/>
      </c>
      <c r="H44" s="7" t="str">
        <f>IFERROR(VLOOKUP($E44,#REF!,2,FALSE),"")</f>
        <v/>
      </c>
      <c r="I44" s="7" t="str">
        <f>IFERROR(VLOOKUP($E44,#REF!,4,FALSE),"")</f>
        <v/>
      </c>
      <c r="J44" s="5"/>
      <c r="K44" s="5"/>
      <c r="L44" s="5"/>
      <c r="M44" s="7" t="str">
        <f>IFERROR(VLOOKUP($E44,#REF!,5,FALSE),"")</f>
        <v/>
      </c>
      <c r="N44" s="5" t="s">
        <v>375</v>
      </c>
      <c r="O44" s="5" t="s">
        <v>372</v>
      </c>
      <c r="P44" s="5"/>
      <c r="Q44" s="5"/>
      <c r="R44" s="5"/>
      <c r="S44" s="5"/>
      <c r="T44" s="7" t="str">
        <f>IFERROR(VLOOKUP($E44,#REF!,10,FALSE),"")</f>
        <v/>
      </c>
      <c r="U44" s="7" t="str">
        <f>IFERROR(VLOOKUP($E44,#REF!,11,FALSE),"")</f>
        <v/>
      </c>
      <c r="V44" s="7" t="str">
        <f>IFERROR(VLOOKUP($E44,#REF!,12,FALSE),"")</f>
        <v/>
      </c>
      <c r="W44" s="5"/>
      <c r="X44" s="20" t="s">
        <v>507</v>
      </c>
      <c r="Y44" s="20" t="s">
        <v>508</v>
      </c>
      <c r="Z44" s="20" t="s">
        <v>509</v>
      </c>
      <c r="AA44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Values(30003,5,'',,'','','','','','ACCT_LVL','INTEGER','','','','','','','','','1700-01-42','2014-11-56','2399-12-72');</v>
      </c>
      <c r="AB44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Values(30003,5,'',,'','','','','','ACCT_LVL','INTEGER','','','','','','','','',TO_DATE('1700-01-42','YYYY-MM-DD'),TO_DATE('2014-11-56','YYYY-MM-DD'),TO_DATE('2399-12-72','YYYY-MM-DD'));</v>
      </c>
    </row>
    <row r="45" spans="4:28" ht="15" thickBot="1" x14ac:dyDescent="0.35">
      <c r="D45" s="5">
        <v>43</v>
      </c>
      <c r="E45" s="5">
        <v>30003</v>
      </c>
      <c r="F45" s="5">
        <v>6</v>
      </c>
      <c r="G45" s="7" t="str">
        <f>IFERROR(VLOOKUP($E45,#REF!,3,FALSE),"")</f>
        <v/>
      </c>
      <c r="H45" s="7" t="str">
        <f>IFERROR(VLOOKUP($E45,#REF!,2,FALSE),"")</f>
        <v/>
      </c>
      <c r="I45" s="7" t="str">
        <f>IFERROR(VLOOKUP($E45,#REF!,4,FALSE),"")</f>
        <v/>
      </c>
      <c r="J45" s="5" t="s">
        <v>675</v>
      </c>
      <c r="K45" s="5" t="s">
        <v>167</v>
      </c>
      <c r="L45" s="5">
        <v>50</v>
      </c>
      <c r="M45" s="7" t="str">
        <f>IFERROR(VLOOKUP($E45,#REF!,5,FALSE),"")</f>
        <v/>
      </c>
      <c r="N45" s="5" t="s">
        <v>205</v>
      </c>
      <c r="O45" s="5" t="s">
        <v>167</v>
      </c>
      <c r="P45" s="5">
        <v>10</v>
      </c>
      <c r="Q45" s="5"/>
      <c r="R45" s="5"/>
      <c r="S45" s="5"/>
      <c r="T45" s="7" t="str">
        <f>IFERROR(VLOOKUP($E45,#REF!,10,FALSE),"")</f>
        <v/>
      </c>
      <c r="U45" s="7" t="str">
        <f>IFERROR(VLOOKUP($E45,#REF!,11,FALSE),"")</f>
        <v/>
      </c>
      <c r="V45" s="7" t="str">
        <f>IFERROR(VLOOKUP($E45,#REF!,12,FALSE),"")</f>
        <v/>
      </c>
      <c r="W45" s="5"/>
      <c r="X45" s="20" t="s">
        <v>510</v>
      </c>
      <c r="Y45" s="20" t="s">
        <v>511</v>
      </c>
      <c r="Z45" s="20" t="s">
        <v>512</v>
      </c>
      <c r="AA45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Values(30003,6,'',,'','SUPER_COA_NUM','VARCHAR','50','','ACCT1_CODE','VARCHAR','10','','','','','','','','1700-01-43','2014-11-57','2399-12-73');</v>
      </c>
      <c r="AB45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Values(30003,6,'',,'','SUPER_COA_NUM','VARCHAR','50','','ACCT1_CODE','VARCHAR','10','','','','','','','',TO_DATE('1700-01-43','YYYY-MM-DD'),TO_DATE('2014-11-57','YYYY-MM-DD'),TO_DATE('2399-12-73','YYYY-MM-DD'));</v>
      </c>
    </row>
    <row r="46" spans="4:28" ht="15" thickBot="1" x14ac:dyDescent="0.35">
      <c r="D46" s="5">
        <v>44</v>
      </c>
      <c r="E46" s="5">
        <v>30003</v>
      </c>
      <c r="F46" s="5">
        <v>7</v>
      </c>
      <c r="G46" s="7" t="str">
        <f>IFERROR(VLOOKUP($E46,#REF!,3,FALSE),"")</f>
        <v/>
      </c>
      <c r="H46" s="7" t="str">
        <f>IFERROR(VLOOKUP($E46,#REF!,2,FALSE),"")</f>
        <v/>
      </c>
      <c r="I46" s="7" t="str">
        <f>IFERROR(VLOOKUP($E46,#REF!,4,FALSE),"")</f>
        <v/>
      </c>
      <c r="J46" s="5"/>
      <c r="K46" s="5"/>
      <c r="L46" s="5"/>
      <c r="M46" s="7" t="str">
        <f>IFERROR(VLOOKUP($E46,#REF!,5,FALSE),"")</f>
        <v/>
      </c>
      <c r="N46" s="5" t="s">
        <v>206</v>
      </c>
      <c r="O46" s="5" t="s">
        <v>167</v>
      </c>
      <c r="P46" s="5">
        <v>100</v>
      </c>
      <c r="Q46" s="5"/>
      <c r="R46" s="5"/>
      <c r="S46" s="5"/>
      <c r="T46" s="7" t="str">
        <f>IFERROR(VLOOKUP($E46,#REF!,10,FALSE),"")</f>
        <v/>
      </c>
      <c r="U46" s="7" t="str">
        <f>IFERROR(VLOOKUP($E46,#REF!,11,FALSE),"")</f>
        <v/>
      </c>
      <c r="V46" s="7" t="str">
        <f>IFERROR(VLOOKUP($E46,#REF!,12,FALSE),"")</f>
        <v/>
      </c>
      <c r="W46" s="5"/>
      <c r="X46" s="20" t="s">
        <v>513</v>
      </c>
      <c r="Y46" s="20" t="s">
        <v>514</v>
      </c>
      <c r="Z46" s="20" t="s">
        <v>515</v>
      </c>
      <c r="AA46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Values(30003,7,'',,'','','','','','ACCT1_DESC        ','VARCHAR','100','','','','','','','','1700-01-44','2014-11-58','2399-12-74');</v>
      </c>
      <c r="AB46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Values(30003,7,'',,'','','','','','ACCT1_DESC        ','VARCHAR','100','','','','','','','',TO_DATE('1700-01-44','YYYY-MM-DD'),TO_DATE('2014-11-58','YYYY-MM-DD'),TO_DATE('2399-12-74','YYYY-MM-DD'));</v>
      </c>
    </row>
    <row r="47" spans="4:28" ht="15" thickBot="1" x14ac:dyDescent="0.35">
      <c r="D47" s="5">
        <v>45</v>
      </c>
      <c r="E47" s="5">
        <v>30003</v>
      </c>
      <c r="F47" s="5">
        <v>8</v>
      </c>
      <c r="G47" s="7" t="str">
        <f>IFERROR(VLOOKUP($E47,#REF!,3,FALSE),"")</f>
        <v/>
      </c>
      <c r="H47" s="7" t="str">
        <f>IFERROR(VLOOKUP($E47,#REF!,2,FALSE),"")</f>
        <v/>
      </c>
      <c r="I47" s="7" t="str">
        <f>IFERROR(VLOOKUP($E47,#REF!,4,FALSE),"")</f>
        <v/>
      </c>
      <c r="J47" s="5"/>
      <c r="K47" s="5"/>
      <c r="L47" s="5"/>
      <c r="M47" s="7" t="str">
        <f>IFERROR(VLOOKUP($E47,#REF!,5,FALSE),"")</f>
        <v/>
      </c>
      <c r="N47" s="5" t="s">
        <v>452</v>
      </c>
      <c r="O47" s="5" t="s">
        <v>454</v>
      </c>
      <c r="P47" s="5">
        <v>1</v>
      </c>
      <c r="Q47" s="5"/>
      <c r="R47" s="5"/>
      <c r="S47" s="5"/>
      <c r="T47" s="7" t="str">
        <f>IFERROR(VLOOKUP($E47,#REF!,10,FALSE),"")</f>
        <v/>
      </c>
      <c r="U47" s="7" t="str">
        <f>IFERROR(VLOOKUP($E47,#REF!,11,FALSE),"")</f>
        <v/>
      </c>
      <c r="V47" s="7" t="str">
        <f>IFERROR(VLOOKUP($E47,#REF!,12,FALSE),"")</f>
        <v/>
      </c>
      <c r="W47" s="5"/>
      <c r="X47" s="20" t="s">
        <v>516</v>
      </c>
      <c r="Y47" s="20" t="s">
        <v>517</v>
      </c>
      <c r="Z47" s="20" t="s">
        <v>518</v>
      </c>
      <c r="AA47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Values(30003,8,'',,'','','','','','ACCT1_BAL_TYPE    ','CHAR','1','','','','','','','','1700-01-45','2014-11-59','2399-12-75');</v>
      </c>
      <c r="AB47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Values(30003,8,'',,'','','','','','ACCT1_BAL_TYPE    ','CHAR','1','','','','','','','',TO_DATE('1700-01-45','YYYY-MM-DD'),TO_DATE('2014-11-59','YYYY-MM-DD'),TO_DATE('2399-12-75','YYYY-MM-DD'));</v>
      </c>
    </row>
    <row r="48" spans="4:28" ht="15" thickBot="1" x14ac:dyDescent="0.35">
      <c r="D48" s="5">
        <v>46</v>
      </c>
      <c r="E48" s="5">
        <v>30003</v>
      </c>
      <c r="F48" s="5">
        <v>9</v>
      </c>
      <c r="G48" s="7" t="str">
        <f>IFERROR(VLOOKUP($E48,#REF!,3,FALSE),"")</f>
        <v/>
      </c>
      <c r="H48" s="7" t="str">
        <f>IFERROR(VLOOKUP($E48,#REF!,2,FALSE),"")</f>
        <v/>
      </c>
      <c r="I48" s="7" t="str">
        <f>IFERROR(VLOOKUP($E48,#REF!,4,FALSE),"")</f>
        <v/>
      </c>
      <c r="J48" s="5"/>
      <c r="K48" s="5"/>
      <c r="L48" s="5"/>
      <c r="M48" s="7" t="str">
        <f>IFERROR(VLOOKUP($E48,#REF!,5,FALSE),"")</f>
        <v/>
      </c>
      <c r="N48" s="5" t="s">
        <v>208</v>
      </c>
      <c r="O48" s="5" t="s">
        <v>167</v>
      </c>
      <c r="P48" s="5">
        <v>10</v>
      </c>
      <c r="Q48" s="5"/>
      <c r="R48" s="5"/>
      <c r="S48" s="5"/>
      <c r="T48" s="7" t="str">
        <f>IFERROR(VLOOKUP($E48,#REF!,10,FALSE),"")</f>
        <v/>
      </c>
      <c r="U48" s="7" t="str">
        <f>IFERROR(VLOOKUP($E48,#REF!,11,FALSE),"")</f>
        <v/>
      </c>
      <c r="V48" s="7" t="str">
        <f>IFERROR(VLOOKUP($E48,#REF!,12,FALSE),"")</f>
        <v/>
      </c>
      <c r="W48" s="5"/>
      <c r="X48" s="20" t="s">
        <v>519</v>
      </c>
      <c r="Y48" s="20" t="s">
        <v>520</v>
      </c>
      <c r="Z48" s="20" t="s">
        <v>521</v>
      </c>
      <c r="AA48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Values(30003,9,'',,'','','','','','ACCT2_CODE','VARCHAR','10','','','','','','','','1700-01-46','2014-11-60','2399-12-76');</v>
      </c>
      <c r="AB48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Values(30003,9,'',,'','','','','','ACCT2_CODE','VARCHAR','10','','','','','','','',TO_DATE('1700-01-46','YYYY-MM-DD'),TO_DATE('2014-11-60','YYYY-MM-DD'),TO_DATE('2399-12-76','YYYY-MM-DD'));</v>
      </c>
    </row>
    <row r="49" spans="4:28" ht="15" thickBot="1" x14ac:dyDescent="0.35">
      <c r="D49" s="5">
        <v>47</v>
      </c>
      <c r="E49" s="5">
        <v>30003</v>
      </c>
      <c r="F49" s="5">
        <v>10</v>
      </c>
      <c r="G49" s="7" t="str">
        <f>IFERROR(VLOOKUP($E49,#REF!,3,FALSE),"")</f>
        <v/>
      </c>
      <c r="H49" s="7" t="str">
        <f>IFERROR(VLOOKUP($E49,#REF!,2,FALSE),"")</f>
        <v/>
      </c>
      <c r="I49" s="7" t="str">
        <f>IFERROR(VLOOKUP($E49,#REF!,4,FALSE),"")</f>
        <v/>
      </c>
      <c r="J49" s="5"/>
      <c r="K49" s="5"/>
      <c r="L49" s="5"/>
      <c r="M49" s="7" t="str">
        <f>IFERROR(VLOOKUP($E49,#REF!,5,FALSE),"")</f>
        <v/>
      </c>
      <c r="N49" s="5" t="s">
        <v>209</v>
      </c>
      <c r="O49" s="5" t="s">
        <v>167</v>
      </c>
      <c r="P49" s="5">
        <v>100</v>
      </c>
      <c r="Q49" s="5"/>
      <c r="R49" s="5"/>
      <c r="S49" s="5"/>
      <c r="T49" s="7" t="str">
        <f>IFERROR(VLOOKUP($E49,#REF!,10,FALSE),"")</f>
        <v/>
      </c>
      <c r="U49" s="7" t="str">
        <f>IFERROR(VLOOKUP($E49,#REF!,11,FALSE),"")</f>
        <v/>
      </c>
      <c r="V49" s="7" t="str">
        <f>IFERROR(VLOOKUP($E49,#REF!,12,FALSE),"")</f>
        <v/>
      </c>
      <c r="W49" s="5"/>
      <c r="X49" s="20" t="s">
        <v>522</v>
      </c>
      <c r="Y49" s="20" t="s">
        <v>523</v>
      </c>
      <c r="Z49" s="20" t="s">
        <v>524</v>
      </c>
      <c r="AA49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Values(30003,10,'',,'','','','','','ACCT2_DESC        ','VARCHAR','100','','','','','','','','1700-01-47','2014-11-61','2399-12-77');</v>
      </c>
      <c r="AB49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Values(30003,10,'',,'','','','','','ACCT2_DESC        ','VARCHAR','100','','','','','','','',TO_DATE('1700-01-47','YYYY-MM-DD'),TO_DATE('2014-11-61','YYYY-MM-DD'),TO_DATE('2399-12-77','YYYY-MM-DD'));</v>
      </c>
    </row>
    <row r="50" spans="4:28" ht="15" thickBot="1" x14ac:dyDescent="0.35">
      <c r="D50" s="5">
        <v>48</v>
      </c>
      <c r="E50" s="5">
        <v>30003</v>
      </c>
      <c r="F50" s="5">
        <v>11</v>
      </c>
      <c r="G50" s="7" t="str">
        <f>IFERROR(VLOOKUP($E50,#REF!,3,FALSE),"")</f>
        <v/>
      </c>
      <c r="H50" s="7" t="str">
        <f>IFERROR(VLOOKUP($E50,#REF!,2,FALSE),"")</f>
        <v/>
      </c>
      <c r="I50" s="7" t="str">
        <f>IFERROR(VLOOKUP($E50,#REF!,4,FALSE),"")</f>
        <v/>
      </c>
      <c r="J50" s="5"/>
      <c r="K50" s="5"/>
      <c r="L50" s="5"/>
      <c r="M50" s="7" t="str">
        <f>IFERROR(VLOOKUP($E50,#REF!,5,FALSE),"")</f>
        <v/>
      </c>
      <c r="N50" s="5" t="s">
        <v>210</v>
      </c>
      <c r="O50" s="5" t="s">
        <v>454</v>
      </c>
      <c r="P50" s="5">
        <v>1</v>
      </c>
      <c r="Q50" s="5"/>
      <c r="R50" s="5"/>
      <c r="S50" s="5"/>
      <c r="T50" s="7" t="str">
        <f>IFERROR(VLOOKUP($E50,#REF!,10,FALSE),"")</f>
        <v/>
      </c>
      <c r="U50" s="7" t="str">
        <f>IFERROR(VLOOKUP($E50,#REF!,11,FALSE),"")</f>
        <v/>
      </c>
      <c r="V50" s="7" t="str">
        <f>IFERROR(VLOOKUP($E50,#REF!,12,FALSE),"")</f>
        <v/>
      </c>
      <c r="W50" s="5"/>
      <c r="X50" s="20" t="s">
        <v>525</v>
      </c>
      <c r="Y50" s="20" t="s">
        <v>526</v>
      </c>
      <c r="Z50" s="20" t="s">
        <v>527</v>
      </c>
      <c r="AA50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Values(30003,11,'',,'','','','','','ACCT2_BAL_TYPE    ','CHAR','1','','','','','','','','1700-01-48','2014-11-62','2399-12-78');</v>
      </c>
      <c r="AB50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Values(30003,11,'',,'','','','','','ACCT2_BAL_TYPE    ','CHAR','1','','','','','','','',TO_DATE('1700-01-48','YYYY-MM-DD'),TO_DATE('2014-11-62','YYYY-MM-DD'),TO_DATE('2399-12-78','YYYY-MM-DD'));</v>
      </c>
    </row>
    <row r="51" spans="4:28" ht="15" thickBot="1" x14ac:dyDescent="0.35">
      <c r="D51" s="5">
        <v>49</v>
      </c>
      <c r="E51" s="5">
        <v>30003</v>
      </c>
      <c r="F51" s="5">
        <v>12</v>
      </c>
      <c r="G51" s="7" t="str">
        <f>IFERROR(VLOOKUP($E51,#REF!,3,FALSE),"")</f>
        <v/>
      </c>
      <c r="H51" s="7" t="str">
        <f>IFERROR(VLOOKUP($E51,#REF!,2,FALSE),"")</f>
        <v/>
      </c>
      <c r="I51" s="7" t="str">
        <f>IFERROR(VLOOKUP($E51,#REF!,4,FALSE),"")</f>
        <v/>
      </c>
      <c r="J51" s="5"/>
      <c r="K51" s="5"/>
      <c r="L51" s="5"/>
      <c r="M51" s="7" t="str">
        <f>IFERROR(VLOOKUP($E51,#REF!,5,FALSE),"")</f>
        <v/>
      </c>
      <c r="N51" s="5" t="s">
        <v>211</v>
      </c>
      <c r="O51" s="5" t="s">
        <v>167</v>
      </c>
      <c r="P51" s="5">
        <v>10</v>
      </c>
      <c r="Q51" s="5"/>
      <c r="R51" s="5"/>
      <c r="S51" s="5"/>
      <c r="T51" s="7" t="str">
        <f>IFERROR(VLOOKUP($E51,#REF!,10,FALSE),"")</f>
        <v/>
      </c>
      <c r="U51" s="7" t="str">
        <f>IFERROR(VLOOKUP($E51,#REF!,11,FALSE),"")</f>
        <v/>
      </c>
      <c r="V51" s="7" t="str">
        <f>IFERROR(VLOOKUP($E51,#REF!,12,FALSE),"")</f>
        <v/>
      </c>
      <c r="W51" s="5"/>
      <c r="X51" s="20" t="s">
        <v>528</v>
      </c>
      <c r="Y51" s="20" t="s">
        <v>529</v>
      </c>
      <c r="Z51" s="20" t="s">
        <v>530</v>
      </c>
      <c r="AA51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Values(30003,12,'',,'','','','','','ACCT3_CODE','VARCHAR','10','','','','','','','','1700-01-49','2014-11-63','2399-12-79');</v>
      </c>
      <c r="AB51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Values(30003,12,'',,'','','','','','ACCT3_CODE','VARCHAR','10','','','','','','','',TO_DATE('1700-01-49','YYYY-MM-DD'),TO_DATE('2014-11-63','YYYY-MM-DD'),TO_DATE('2399-12-79','YYYY-MM-DD'));</v>
      </c>
    </row>
    <row r="52" spans="4:28" ht="15" thickBot="1" x14ac:dyDescent="0.35">
      <c r="D52" s="5">
        <v>50</v>
      </c>
      <c r="E52" s="5">
        <v>30003</v>
      </c>
      <c r="F52" s="5">
        <v>13</v>
      </c>
      <c r="G52" s="7" t="str">
        <f>IFERROR(VLOOKUP($E52,#REF!,3,FALSE),"")</f>
        <v/>
      </c>
      <c r="H52" s="7" t="str">
        <f>IFERROR(VLOOKUP($E52,#REF!,2,FALSE),"")</f>
        <v/>
      </c>
      <c r="I52" s="7" t="str">
        <f>IFERROR(VLOOKUP($E52,#REF!,4,FALSE),"")</f>
        <v/>
      </c>
      <c r="J52" s="5" t="s">
        <v>346</v>
      </c>
      <c r="K52" s="5" t="s">
        <v>165</v>
      </c>
      <c r="L52" s="5"/>
      <c r="M52" s="7" t="str">
        <f>IFERROR(VLOOKUP($E52,#REF!,5,FALSE),"")</f>
        <v/>
      </c>
      <c r="N52" s="5" t="s">
        <v>212</v>
      </c>
      <c r="O52" s="5" t="s">
        <v>167</v>
      </c>
      <c r="P52" s="5">
        <v>100</v>
      </c>
      <c r="Q52" s="5"/>
      <c r="R52" s="5"/>
      <c r="S52" s="5"/>
      <c r="T52" s="7" t="str">
        <f>IFERROR(VLOOKUP($E52,#REF!,10,FALSE),"")</f>
        <v/>
      </c>
      <c r="U52" s="7" t="str">
        <f>IFERROR(VLOOKUP($E52,#REF!,11,FALSE),"")</f>
        <v/>
      </c>
      <c r="V52" s="7" t="str">
        <f>IFERROR(VLOOKUP($E52,#REF!,12,FALSE),"")</f>
        <v/>
      </c>
      <c r="W52" s="5"/>
      <c r="X52" s="20" t="s">
        <v>531</v>
      </c>
      <c r="Y52" s="20" t="s">
        <v>532</v>
      </c>
      <c r="Z52" s="20" t="s">
        <v>533</v>
      </c>
      <c r="AA52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Values(30003,13,'',,'','ST_DT','DATE','','','ACCT3_DESC        ','VARCHAR','100','','','','','','','','1700-01-50','2014-11-64','2399-12-80');</v>
      </c>
      <c r="AB52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Values(30003,13,'',,'','ST_DT','DATE','','','ACCT3_DESC        ','VARCHAR','100','','','','','','','',TO_DATE('1700-01-50','YYYY-MM-DD'),TO_DATE('2014-11-64','YYYY-MM-DD'),TO_DATE('2399-12-80','YYYY-MM-DD'));</v>
      </c>
    </row>
    <row r="53" spans="4:28" ht="15" thickBot="1" x14ac:dyDescent="0.35">
      <c r="D53" s="5">
        <v>51</v>
      </c>
      <c r="E53" s="5">
        <v>30003</v>
      </c>
      <c r="F53" s="5">
        <v>14</v>
      </c>
      <c r="G53" s="7" t="str">
        <f>IFERROR(VLOOKUP($E53,#REF!,3,FALSE),"")</f>
        <v/>
      </c>
      <c r="H53" s="7" t="str">
        <f>IFERROR(VLOOKUP($E53,#REF!,2,FALSE),"")</f>
        <v/>
      </c>
      <c r="I53" s="7" t="str">
        <f>IFERROR(VLOOKUP($E53,#REF!,4,FALSE),"")</f>
        <v/>
      </c>
      <c r="J53" s="5"/>
      <c r="K53" s="5"/>
      <c r="L53" s="5"/>
      <c r="M53" s="7" t="str">
        <f>IFERROR(VLOOKUP($E53,#REF!,5,FALSE),"")</f>
        <v/>
      </c>
      <c r="N53" s="5" t="s">
        <v>213</v>
      </c>
      <c r="O53" s="5" t="s">
        <v>454</v>
      </c>
      <c r="P53" s="5">
        <v>1</v>
      </c>
      <c r="Q53" s="5"/>
      <c r="R53" s="5"/>
      <c r="S53" s="5"/>
      <c r="T53" s="7" t="str">
        <f>IFERROR(VLOOKUP($E53,#REF!,10,FALSE),"")</f>
        <v/>
      </c>
      <c r="U53" s="7" t="str">
        <f>IFERROR(VLOOKUP($E53,#REF!,11,FALSE),"")</f>
        <v/>
      </c>
      <c r="V53" s="7" t="str">
        <f>IFERROR(VLOOKUP($E53,#REF!,12,FALSE),"")</f>
        <v/>
      </c>
      <c r="W53" s="5"/>
      <c r="X53" s="20" t="s">
        <v>534</v>
      </c>
      <c r="Y53" s="20" t="s">
        <v>535</v>
      </c>
      <c r="Z53" s="20" t="s">
        <v>536</v>
      </c>
      <c r="AA53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Values(30003,14,'',,'','','','','','ACCT3_BAL_TYPE    ','CHAR','1','','','','','','','','1700-01-51','2014-11-65','2399-12-81');</v>
      </c>
      <c r="AB53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Values(30003,14,'',,'','','','','','ACCT3_BAL_TYPE    ','CHAR','1','','','','','','','',TO_DATE('1700-01-51','YYYY-MM-DD'),TO_DATE('2014-11-65','YYYY-MM-DD'),TO_DATE('2399-12-81','YYYY-MM-DD'));</v>
      </c>
    </row>
    <row r="54" spans="4:28" ht="15" thickBot="1" x14ac:dyDescent="0.35">
      <c r="D54" s="5">
        <v>52</v>
      </c>
      <c r="E54" s="5">
        <v>30003</v>
      </c>
      <c r="F54" s="5">
        <v>15</v>
      </c>
      <c r="G54" s="7" t="str">
        <f>IFERROR(VLOOKUP($E54,#REF!,3,FALSE),"")</f>
        <v/>
      </c>
      <c r="H54" s="7" t="str">
        <f>IFERROR(VLOOKUP($E54,#REF!,2,FALSE),"")</f>
        <v/>
      </c>
      <c r="I54" s="7" t="str">
        <f>IFERROR(VLOOKUP($E54,#REF!,4,FALSE),"")</f>
        <v/>
      </c>
      <c r="J54" s="5"/>
      <c r="K54" s="5"/>
      <c r="L54" s="5"/>
      <c r="M54" s="7" t="str">
        <f>IFERROR(VLOOKUP($E54,#REF!,5,FALSE),"")</f>
        <v/>
      </c>
      <c r="N54" s="5" t="s">
        <v>367</v>
      </c>
      <c r="O54" s="5" t="s">
        <v>374</v>
      </c>
      <c r="P54" s="5"/>
      <c r="Q54" s="5"/>
      <c r="R54" s="5"/>
      <c r="S54" s="5"/>
      <c r="T54" s="7" t="str">
        <f>IFERROR(VLOOKUP($E54,#REF!,10,FALSE),"")</f>
        <v/>
      </c>
      <c r="U54" s="7" t="str">
        <f>IFERROR(VLOOKUP($E54,#REF!,11,FALSE),"")</f>
        <v/>
      </c>
      <c r="V54" s="7" t="str">
        <f>IFERROR(VLOOKUP($E54,#REF!,12,FALSE),"")</f>
        <v/>
      </c>
      <c r="W54" s="5"/>
      <c r="X54" s="20" t="s">
        <v>537</v>
      </c>
      <c r="Y54" s="20" t="s">
        <v>538</v>
      </c>
      <c r="Z54" s="20" t="s">
        <v>539</v>
      </c>
      <c r="AA54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Values(30003,15,'',,'','','','','','ST_DATE','DATE','','','','','','','','','1700-01-52','2014-11-66','2399-12-82');</v>
      </c>
      <c r="AB54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Values(30003,15,'',,'','','','','','ST_DATE','DATE','','','','','','','','',TO_DATE('1700-01-52','YYYY-MM-DD'),TO_DATE('2014-11-66','YYYY-MM-DD'),TO_DATE('2399-12-82','YYYY-MM-DD'));</v>
      </c>
    </row>
    <row r="55" spans="4:28" ht="15" thickBot="1" x14ac:dyDescent="0.35">
      <c r="D55" s="5">
        <v>53</v>
      </c>
      <c r="E55" s="5">
        <v>30003</v>
      </c>
      <c r="F55" s="5">
        <v>16</v>
      </c>
      <c r="G55" s="7" t="str">
        <f>IFERROR(VLOOKUP($E55,#REF!,3,FALSE),"")</f>
        <v/>
      </c>
      <c r="H55" s="7" t="str">
        <f>IFERROR(VLOOKUP($E55,#REF!,2,FALSE),"")</f>
        <v/>
      </c>
      <c r="I55" s="7" t="str">
        <f>IFERROR(VLOOKUP($E55,#REF!,4,FALSE),"")</f>
        <v/>
      </c>
      <c r="J55" s="5" t="s">
        <v>347</v>
      </c>
      <c r="K55" s="5" t="s">
        <v>165</v>
      </c>
      <c r="L55" s="5"/>
      <c r="M55" s="7" t="str">
        <f>IFERROR(VLOOKUP($E55,#REF!,5,FALSE),"")</f>
        <v/>
      </c>
      <c r="N55" s="5" t="s">
        <v>369</v>
      </c>
      <c r="O55" s="5" t="s">
        <v>165</v>
      </c>
      <c r="P55" s="5"/>
      <c r="Q55" s="5"/>
      <c r="R55" s="5"/>
      <c r="S55" s="5"/>
      <c r="T55" s="7" t="str">
        <f>IFERROR(VLOOKUP($E55,#REF!,10,FALSE),"")</f>
        <v/>
      </c>
      <c r="U55" s="7" t="str">
        <f>IFERROR(VLOOKUP($E55,#REF!,11,FALSE),"")</f>
        <v/>
      </c>
      <c r="V55" s="7" t="str">
        <f>IFERROR(VLOOKUP($E55,#REF!,12,FALSE),"")</f>
        <v/>
      </c>
      <c r="W55" s="5"/>
      <c r="X55" s="20" t="s">
        <v>540</v>
      </c>
      <c r="Y55" s="20" t="s">
        <v>541</v>
      </c>
      <c r="Z55" s="20" t="s">
        <v>542</v>
      </c>
      <c r="AA55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Values(30003,16,'',,'','END_DT','DATE','','','MNT_DATE','DATE','','','','','','','','','1700-01-53','2014-11-67','2399-12-83');</v>
      </c>
      <c r="AB55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Values(30003,16,'',,'','END_DT','DATE','','','MNT_DATE','DATE','','','','','','','','',TO_DATE('1700-01-53','YYYY-MM-DD'),TO_DATE('2014-11-67','YYYY-MM-DD'),TO_DATE('2399-12-83','YYYY-MM-DD'));</v>
      </c>
    </row>
    <row r="56" spans="4:28" ht="15" thickBot="1" x14ac:dyDescent="0.35">
      <c r="D56" s="5">
        <v>54</v>
      </c>
      <c r="E56" s="5">
        <v>30003</v>
      </c>
      <c r="F56" s="5">
        <v>17</v>
      </c>
      <c r="G56" s="7" t="str">
        <f>IFERROR(VLOOKUP($E56,#REF!,3,FALSE),"")</f>
        <v/>
      </c>
      <c r="H56" s="7" t="str">
        <f>IFERROR(VLOOKUP($E56,#REF!,2,FALSE),"")</f>
        <v/>
      </c>
      <c r="I56" s="7" t="str">
        <f>IFERROR(VLOOKUP($E56,#REF!,4,FALSE),"")</f>
        <v/>
      </c>
      <c r="J56" s="5"/>
      <c r="K56" s="5"/>
      <c r="L56" s="5"/>
      <c r="M56" s="7" t="str">
        <f>IFERROR(VLOOKUP($E56,#REF!,5,FALSE),"")</f>
        <v/>
      </c>
      <c r="N56" s="5" t="s">
        <v>368</v>
      </c>
      <c r="O56" s="5" t="s">
        <v>165</v>
      </c>
      <c r="P56" s="5"/>
      <c r="Q56" s="5"/>
      <c r="R56" s="5"/>
      <c r="S56" s="5"/>
      <c r="T56" s="7" t="str">
        <f>IFERROR(VLOOKUP($E56,#REF!,10,FALSE),"")</f>
        <v/>
      </c>
      <c r="U56" s="7" t="str">
        <f>IFERROR(VLOOKUP($E56,#REF!,11,FALSE),"")</f>
        <v/>
      </c>
      <c r="V56" s="7" t="str">
        <f>IFERROR(VLOOKUP($E56,#REF!,12,FALSE),"")</f>
        <v/>
      </c>
      <c r="W56" s="5"/>
      <c r="X56" s="20" t="s">
        <v>543</v>
      </c>
      <c r="Y56" s="20" t="s">
        <v>544</v>
      </c>
      <c r="Z56" s="20" t="s">
        <v>545</v>
      </c>
      <c r="AA56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Values(30003,17,'',,'','','','','','END_DATE','DATE','','','','','','','','','1700-01-54','2014-11-68','2399-12-84');</v>
      </c>
      <c r="AB56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Values(30003,17,'',,'','','','','','END_DATE','DATE','','','','','','','','',TO_DATE('1700-01-54','YYYY-MM-DD'),TO_DATE('2014-11-68','YYYY-MM-DD'),TO_DATE('2399-12-84','YYYY-MM-DD'));</v>
      </c>
    </row>
    <row r="57" spans="4:28" ht="15" thickBot="1" x14ac:dyDescent="0.35">
      <c r="D57" s="5">
        <v>55</v>
      </c>
      <c r="E57" s="5">
        <v>30004</v>
      </c>
      <c r="F57" s="5">
        <v>1</v>
      </c>
      <c r="G57" s="7" t="str">
        <f>IFERROR(VLOOKUP($E57,#REF!,3,FALSE),"")</f>
        <v/>
      </c>
      <c r="H57" s="7" t="str">
        <f>IFERROR(VLOOKUP($E57,#REF!,2,FALSE),"")</f>
        <v/>
      </c>
      <c r="I57" s="7" t="str">
        <f>IFERROR(VLOOKUP($E57,#REF!,4,FALSE),"")</f>
        <v/>
      </c>
      <c r="J57" s="5"/>
      <c r="K57" s="5"/>
      <c r="L57" s="5"/>
      <c r="M57" s="7" t="str">
        <f>IFERROR(VLOOKUP($E57,#REF!,5,FALSE),"")</f>
        <v/>
      </c>
      <c r="N57" s="5" t="s">
        <v>377</v>
      </c>
      <c r="O57" s="5" t="s">
        <v>167</v>
      </c>
      <c r="P57" s="5">
        <v>20</v>
      </c>
      <c r="Q57" s="5"/>
      <c r="R57" s="5"/>
      <c r="S57" s="5"/>
      <c r="T57" s="7" t="str">
        <f>IFERROR(VLOOKUP($E57,#REF!,10,FALSE),"")</f>
        <v/>
      </c>
      <c r="U57" s="7" t="str">
        <f>IFERROR(VLOOKUP($E57,#REF!,11,FALSE),"")</f>
        <v/>
      </c>
      <c r="V57" s="7" t="str">
        <f>IFERROR(VLOOKUP($E57,#REF!,12,FALSE),"")</f>
        <v/>
      </c>
      <c r="W57" s="5"/>
      <c r="X57" s="20" t="s">
        <v>546</v>
      </c>
      <c r="Y57" s="20" t="s">
        <v>547</v>
      </c>
      <c r="Z57" s="20" t="s">
        <v>548</v>
      </c>
      <c r="AA57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Values(30004,1,'',,'','','','','','BOOKS_CD ','VARCHAR','20','','','','','','','','1700-01-55','2014-11-69','2399-12-85');</v>
      </c>
      <c r="AB57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Values(30004,1,'',,'','','','','','BOOKS_CD ','VARCHAR','20','','','','','','','',TO_DATE('1700-01-55','YYYY-MM-DD'),TO_DATE('2014-11-69','YYYY-MM-DD'),TO_DATE('2399-12-85','YYYY-MM-DD'));</v>
      </c>
    </row>
    <row r="58" spans="4:28" ht="15" thickBot="1" x14ac:dyDescent="0.35">
      <c r="D58" s="5">
        <v>56</v>
      </c>
      <c r="E58" s="5">
        <v>30004</v>
      </c>
      <c r="F58" s="5">
        <v>2</v>
      </c>
      <c r="G58" s="7" t="str">
        <f>IFERROR(VLOOKUP($E58,#REF!,3,FALSE),"")</f>
        <v/>
      </c>
      <c r="H58" s="7" t="str">
        <f>IFERROR(VLOOKUP($E58,#REF!,2,FALSE),"")</f>
        <v/>
      </c>
      <c r="I58" s="7" t="str">
        <f>IFERROR(VLOOKUP($E58,#REF!,4,FALSE),"")</f>
        <v/>
      </c>
      <c r="J58" s="5"/>
      <c r="K58" s="5"/>
      <c r="L58" s="5"/>
      <c r="M58" s="7" t="str">
        <f>IFERROR(VLOOKUP($E58,#REF!,5,FALSE),"")</f>
        <v/>
      </c>
      <c r="N58" s="5" t="s">
        <v>370</v>
      </c>
      <c r="O58" s="5" t="s">
        <v>167</v>
      </c>
      <c r="P58" s="5">
        <v>10</v>
      </c>
      <c r="Q58" s="5"/>
      <c r="R58" s="5"/>
      <c r="S58" s="5"/>
      <c r="T58" s="7" t="str">
        <f>IFERROR(VLOOKUP($E58,#REF!,10,FALSE),"")</f>
        <v/>
      </c>
      <c r="U58" s="7" t="str">
        <f>IFERROR(VLOOKUP($E58,#REF!,11,FALSE),"")</f>
        <v/>
      </c>
      <c r="V58" s="7" t="str">
        <f>IFERROR(VLOOKUP($E58,#REF!,12,FALSE),"")</f>
        <v/>
      </c>
      <c r="W58" s="5"/>
      <c r="X58" s="20" t="s">
        <v>549</v>
      </c>
      <c r="Y58" s="20" t="s">
        <v>550</v>
      </c>
      <c r="Z58" s="20" t="s">
        <v>551</v>
      </c>
      <c r="AA58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Values(30004,2,'',,'','','','','','COMP_CODE','VARCHAR','10','','','','','','','','1700-01-56','2014-11-70','2399-12-86');</v>
      </c>
      <c r="AB58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Values(30004,2,'',,'','','','','','COMP_CODE','VARCHAR','10','','','','','','','',TO_DATE('1700-01-56','YYYY-MM-DD'),TO_DATE('2014-11-70','YYYY-MM-DD'),TO_DATE('2399-12-86','YYYY-MM-DD'));</v>
      </c>
    </row>
    <row r="59" spans="4:28" ht="15" thickBot="1" x14ac:dyDescent="0.35">
      <c r="D59" s="5">
        <v>57</v>
      </c>
      <c r="E59" s="5">
        <v>30004</v>
      </c>
      <c r="F59" s="5">
        <v>3</v>
      </c>
      <c r="G59" s="7" t="str">
        <f>IFERROR(VLOOKUP($E59,#REF!,3,FALSE),"")</f>
        <v/>
      </c>
      <c r="H59" s="7" t="str">
        <f>IFERROR(VLOOKUP($E59,#REF!,2,FALSE),"")</f>
        <v/>
      </c>
      <c r="I59" s="7" t="str">
        <f>IFERROR(VLOOKUP($E59,#REF!,4,FALSE),"")</f>
        <v/>
      </c>
      <c r="J59" s="5"/>
      <c r="K59" s="5"/>
      <c r="L59" s="5"/>
      <c r="M59" s="7" t="str">
        <f>IFERROR(VLOOKUP($E59,#REF!,5,FALSE),"")</f>
        <v/>
      </c>
      <c r="N59" s="5" t="s">
        <v>451</v>
      </c>
      <c r="O59" s="5" t="s">
        <v>167</v>
      </c>
      <c r="P59" s="5">
        <v>100</v>
      </c>
      <c r="Q59" s="5"/>
      <c r="R59" s="5"/>
      <c r="S59" s="5"/>
      <c r="T59" s="7" t="str">
        <f>IFERROR(VLOOKUP($E59,#REF!,10,FALSE),"")</f>
        <v/>
      </c>
      <c r="U59" s="7" t="str">
        <f>IFERROR(VLOOKUP($E59,#REF!,11,FALSE),"")</f>
        <v/>
      </c>
      <c r="V59" s="7" t="str">
        <f>IFERROR(VLOOKUP($E59,#REF!,12,FALSE),"")</f>
        <v/>
      </c>
      <c r="W59" s="5"/>
      <c r="X59" s="20" t="s">
        <v>552</v>
      </c>
      <c r="Y59" s="20" t="s">
        <v>553</v>
      </c>
      <c r="Z59" s="20" t="s">
        <v>554</v>
      </c>
      <c r="AA59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Values(30004,3,'',,'','','','','','COMP_DESC','VARCHAR','100','','','','','','','','1700-01-57','2014-11-71','2399-12-87');</v>
      </c>
      <c r="AB59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Values(30004,3,'',,'','','','','','COMP_DESC','VARCHAR','100','','','','','','','',TO_DATE('1700-01-57','YYYY-MM-DD'),TO_DATE('2014-11-71','YYYY-MM-DD'),TO_DATE('2399-12-87','YYYY-MM-DD'));</v>
      </c>
    </row>
    <row r="60" spans="4:28" ht="15" thickBot="1" x14ac:dyDescent="0.35">
      <c r="D60" s="5">
        <v>58</v>
      </c>
      <c r="E60" s="5">
        <v>30004</v>
      </c>
      <c r="F60" s="5">
        <v>4</v>
      </c>
      <c r="G60" s="7" t="str">
        <f>IFERROR(VLOOKUP($E60,#REF!,3,FALSE),"")</f>
        <v/>
      </c>
      <c r="H60" s="7" t="str">
        <f>IFERROR(VLOOKUP($E60,#REF!,2,FALSE),"")</f>
        <v/>
      </c>
      <c r="I60" s="7" t="str">
        <f>IFERROR(VLOOKUP($E60,#REF!,4,FALSE),"")</f>
        <v/>
      </c>
      <c r="J60" s="5"/>
      <c r="K60" s="5"/>
      <c r="L60" s="5"/>
      <c r="M60" s="7" t="str">
        <f>IFERROR(VLOOKUP($E60,#REF!,5,FALSE),"")</f>
        <v/>
      </c>
      <c r="N60" s="5" t="s">
        <v>371</v>
      </c>
      <c r="O60" s="5" t="s">
        <v>372</v>
      </c>
      <c r="P60" s="5"/>
      <c r="Q60" s="5"/>
      <c r="R60" s="5"/>
      <c r="S60" s="5"/>
      <c r="T60" s="7" t="str">
        <f>IFERROR(VLOOKUP($E60,#REF!,10,FALSE),"")</f>
        <v/>
      </c>
      <c r="U60" s="7" t="str">
        <f>IFERROR(VLOOKUP($E60,#REF!,11,FALSE),"")</f>
        <v/>
      </c>
      <c r="V60" s="7" t="str">
        <f>IFERROR(VLOOKUP($E60,#REF!,12,FALSE),"")</f>
        <v/>
      </c>
      <c r="W60" s="5"/>
      <c r="X60" s="20" t="s">
        <v>555</v>
      </c>
      <c r="Y60" s="20" t="s">
        <v>556</v>
      </c>
      <c r="Z60" s="20" t="s">
        <v>557</v>
      </c>
      <c r="AA60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Values(30004,4,'',,'','','','','','COMP_LVL','INTEGER','','','','','','','','','1700-01-58','2014-11-72','2399-12-88');</v>
      </c>
      <c r="AB60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Values(30004,4,'',,'','','','','','COMP_LVL','INTEGER','','','','','','','','',TO_DATE('1700-01-58','YYYY-MM-DD'),TO_DATE('2014-11-72','YYYY-MM-DD'),TO_DATE('2399-12-88','YYYY-MM-DD'));</v>
      </c>
    </row>
    <row r="61" spans="4:28" ht="15" thickBot="1" x14ac:dyDescent="0.35">
      <c r="D61" s="5">
        <v>59</v>
      </c>
      <c r="E61" s="5">
        <v>30004</v>
      </c>
      <c r="F61" s="5">
        <v>5</v>
      </c>
      <c r="G61" s="7" t="str">
        <f>IFERROR(VLOOKUP($E61,#REF!,3,FALSE),"")</f>
        <v/>
      </c>
      <c r="H61" s="7" t="str">
        <f>IFERROR(VLOOKUP($E61,#REF!,2,FALSE),"")</f>
        <v/>
      </c>
      <c r="I61" s="7" t="str">
        <f>IFERROR(VLOOKUP($E61,#REF!,4,FALSE),"")</f>
        <v/>
      </c>
      <c r="J61" s="5"/>
      <c r="K61" s="5"/>
      <c r="L61" s="5"/>
      <c r="M61" s="7" t="str">
        <f>IFERROR(VLOOKUP($E61,#REF!,5,FALSE),"")</f>
        <v/>
      </c>
      <c r="N61" s="5" t="s">
        <v>214</v>
      </c>
      <c r="O61" s="5" t="s">
        <v>167</v>
      </c>
      <c r="P61" s="5">
        <v>10</v>
      </c>
      <c r="Q61" s="5"/>
      <c r="R61" s="5"/>
      <c r="S61" s="5"/>
      <c r="T61" s="7" t="str">
        <f>IFERROR(VLOOKUP($E61,#REF!,10,FALSE),"")</f>
        <v/>
      </c>
      <c r="U61" s="7" t="str">
        <f>IFERROR(VLOOKUP($E61,#REF!,11,FALSE),"")</f>
        <v/>
      </c>
      <c r="V61" s="7" t="str">
        <f>IFERROR(VLOOKUP($E61,#REF!,12,FALSE),"")</f>
        <v/>
      </c>
      <c r="W61" s="5"/>
      <c r="X61" s="20" t="s">
        <v>558</v>
      </c>
      <c r="Y61" s="20" t="s">
        <v>559</v>
      </c>
      <c r="Z61" s="20" t="s">
        <v>560</v>
      </c>
      <c r="AA61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Values(30004,5,'',,'','','','','','COMP1_CODE','VARCHAR','10','','','','','','','','1700-01-59','2014-11-73','2399-12-89');</v>
      </c>
      <c r="AB61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Values(30004,5,'',,'','','','','','COMP1_CODE','VARCHAR','10','','','','','','','',TO_DATE('1700-01-59','YYYY-MM-DD'),TO_DATE('2014-11-73','YYYY-MM-DD'),TO_DATE('2399-12-89','YYYY-MM-DD'));</v>
      </c>
    </row>
    <row r="62" spans="4:28" ht="15" thickBot="1" x14ac:dyDescent="0.35">
      <c r="D62" s="5">
        <v>60</v>
      </c>
      <c r="E62" s="5">
        <v>30004</v>
      </c>
      <c r="F62" s="5">
        <v>6</v>
      </c>
      <c r="G62" s="7" t="str">
        <f>IFERROR(VLOOKUP($E62,#REF!,3,FALSE),"")</f>
        <v/>
      </c>
      <c r="H62" s="7" t="str">
        <f>IFERROR(VLOOKUP($E62,#REF!,2,FALSE),"")</f>
        <v/>
      </c>
      <c r="I62" s="7" t="str">
        <f>IFERROR(VLOOKUP($E62,#REF!,4,FALSE),"")</f>
        <v/>
      </c>
      <c r="J62" s="5"/>
      <c r="K62" s="5"/>
      <c r="L62" s="5"/>
      <c r="M62" s="7" t="str">
        <f>IFERROR(VLOOKUP($E62,#REF!,5,FALSE),"")</f>
        <v/>
      </c>
      <c r="N62" s="5" t="s">
        <v>215</v>
      </c>
      <c r="O62" s="5" t="s">
        <v>167</v>
      </c>
      <c r="P62" s="5">
        <v>100</v>
      </c>
      <c r="Q62" s="5"/>
      <c r="R62" s="5"/>
      <c r="S62" s="5"/>
      <c r="T62" s="7" t="str">
        <f>IFERROR(VLOOKUP($E62,#REF!,10,FALSE),"")</f>
        <v/>
      </c>
      <c r="U62" s="7" t="str">
        <f>IFERROR(VLOOKUP($E62,#REF!,11,FALSE),"")</f>
        <v/>
      </c>
      <c r="V62" s="7" t="str">
        <f>IFERROR(VLOOKUP($E62,#REF!,12,FALSE),"")</f>
        <v/>
      </c>
      <c r="W62" s="5"/>
      <c r="X62" s="20" t="s">
        <v>561</v>
      </c>
      <c r="Y62" s="20" t="s">
        <v>562</v>
      </c>
      <c r="Z62" s="20" t="s">
        <v>563</v>
      </c>
      <c r="AA62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Values(30004,6,'',,'','','','','','COMP1_DESC','VARCHAR','100','','','','','','','','1700-01-60','2014-11-74','2399-12-90');</v>
      </c>
      <c r="AB62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Values(30004,6,'',,'','','','','','COMP1_DESC','VARCHAR','100','','','','','','','',TO_DATE('1700-01-60','YYYY-MM-DD'),TO_DATE('2014-11-74','YYYY-MM-DD'),TO_DATE('2399-12-90','YYYY-MM-DD'));</v>
      </c>
    </row>
    <row r="63" spans="4:28" ht="15" thickBot="1" x14ac:dyDescent="0.35">
      <c r="D63" s="5">
        <v>61</v>
      </c>
      <c r="E63" s="5">
        <v>30004</v>
      </c>
      <c r="F63" s="5">
        <v>7</v>
      </c>
      <c r="G63" s="7" t="str">
        <f>IFERROR(VLOOKUP($E63,#REF!,3,FALSE),"")</f>
        <v/>
      </c>
      <c r="H63" s="7" t="str">
        <f>IFERROR(VLOOKUP($E63,#REF!,2,FALSE),"")</f>
        <v/>
      </c>
      <c r="I63" s="7" t="str">
        <f>IFERROR(VLOOKUP($E63,#REF!,4,FALSE),"")</f>
        <v/>
      </c>
      <c r="J63" s="5"/>
      <c r="K63" s="5"/>
      <c r="L63" s="5"/>
      <c r="M63" s="7" t="str">
        <f>IFERROR(VLOOKUP($E63,#REF!,5,FALSE),"")</f>
        <v/>
      </c>
      <c r="N63" s="5" t="s">
        <v>216</v>
      </c>
      <c r="O63" s="5" t="s">
        <v>167</v>
      </c>
      <c r="P63" s="5">
        <v>10</v>
      </c>
      <c r="Q63" s="5"/>
      <c r="R63" s="5"/>
      <c r="S63" s="5"/>
      <c r="T63" s="7" t="str">
        <f>IFERROR(VLOOKUP($E63,#REF!,10,FALSE),"")</f>
        <v/>
      </c>
      <c r="U63" s="7" t="str">
        <f>IFERROR(VLOOKUP($E63,#REF!,11,FALSE),"")</f>
        <v/>
      </c>
      <c r="V63" s="7" t="str">
        <f>IFERROR(VLOOKUP($E63,#REF!,12,FALSE),"")</f>
        <v/>
      </c>
      <c r="W63" s="5"/>
      <c r="X63" s="20" t="s">
        <v>564</v>
      </c>
      <c r="Y63" s="20" t="s">
        <v>565</v>
      </c>
      <c r="Z63" s="20" t="s">
        <v>566</v>
      </c>
      <c r="AA63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Values(30004,7,'',,'','','','','','COMP2_CODE','VARCHAR','10','','','','','','','','1700-01-61','2014-11-75','2399-12-91');</v>
      </c>
      <c r="AB63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Values(30004,7,'',,'','','','','','COMP2_CODE','VARCHAR','10','','','','','','','',TO_DATE('1700-01-61','YYYY-MM-DD'),TO_DATE('2014-11-75','YYYY-MM-DD'),TO_DATE('2399-12-91','YYYY-MM-DD'));</v>
      </c>
    </row>
    <row r="64" spans="4:28" ht="15" thickBot="1" x14ac:dyDescent="0.35">
      <c r="D64" s="5">
        <v>62</v>
      </c>
      <c r="E64" s="5">
        <v>30004</v>
      </c>
      <c r="F64" s="5">
        <v>8</v>
      </c>
      <c r="G64" s="7" t="str">
        <f>IFERROR(VLOOKUP($E64,#REF!,3,FALSE),"")</f>
        <v/>
      </c>
      <c r="H64" s="7" t="str">
        <f>IFERROR(VLOOKUP($E64,#REF!,2,FALSE),"")</f>
        <v/>
      </c>
      <c r="I64" s="7" t="str">
        <f>IFERROR(VLOOKUP($E64,#REF!,4,FALSE),"")</f>
        <v/>
      </c>
      <c r="J64" s="5"/>
      <c r="K64" s="5"/>
      <c r="L64" s="5"/>
      <c r="M64" s="7" t="str">
        <f>IFERROR(VLOOKUP($E64,#REF!,5,FALSE),"")</f>
        <v/>
      </c>
      <c r="N64" s="5" t="s">
        <v>217</v>
      </c>
      <c r="O64" s="5" t="s">
        <v>167</v>
      </c>
      <c r="P64" s="5">
        <v>100</v>
      </c>
      <c r="Q64" s="5"/>
      <c r="R64" s="5"/>
      <c r="S64" s="5"/>
      <c r="T64" s="7" t="str">
        <f>IFERROR(VLOOKUP($E64,#REF!,10,FALSE),"")</f>
        <v/>
      </c>
      <c r="U64" s="7" t="str">
        <f>IFERROR(VLOOKUP($E64,#REF!,11,FALSE),"")</f>
        <v/>
      </c>
      <c r="V64" s="7" t="str">
        <f>IFERROR(VLOOKUP($E64,#REF!,12,FALSE),"")</f>
        <v/>
      </c>
      <c r="W64" s="5"/>
      <c r="X64" s="20" t="s">
        <v>567</v>
      </c>
      <c r="Y64" s="20" t="s">
        <v>568</v>
      </c>
      <c r="Z64" s="20" t="s">
        <v>569</v>
      </c>
      <c r="AA64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Values(30004,8,'',,'','','','','','COMP2_DESC','VARCHAR','100','','','','','','','','1700-01-62','2014-11-76','2399-12-92');</v>
      </c>
      <c r="AB64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Values(30004,8,'',,'','','','','','COMP2_DESC','VARCHAR','100','','','','','','','',TO_DATE('1700-01-62','YYYY-MM-DD'),TO_DATE('2014-11-76','YYYY-MM-DD'),TO_DATE('2399-12-92','YYYY-MM-DD'));</v>
      </c>
    </row>
    <row r="65" spans="4:28" ht="15" thickBot="1" x14ac:dyDescent="0.35">
      <c r="D65" s="5">
        <v>63</v>
      </c>
      <c r="E65" s="5">
        <v>30004</v>
      </c>
      <c r="F65" s="5">
        <v>9</v>
      </c>
      <c r="G65" s="7" t="str">
        <f>IFERROR(VLOOKUP($E65,#REF!,3,FALSE),"")</f>
        <v/>
      </c>
      <c r="H65" s="7" t="str">
        <f>IFERROR(VLOOKUP($E65,#REF!,2,FALSE),"")</f>
        <v/>
      </c>
      <c r="I65" s="7" t="str">
        <f>IFERROR(VLOOKUP($E65,#REF!,4,FALSE),"")</f>
        <v/>
      </c>
      <c r="J65" s="5"/>
      <c r="K65" s="5"/>
      <c r="L65" s="5"/>
      <c r="M65" s="7" t="str">
        <f>IFERROR(VLOOKUP($E65,#REF!,5,FALSE),"")</f>
        <v/>
      </c>
      <c r="N65" s="5" t="s">
        <v>218</v>
      </c>
      <c r="O65" s="5" t="s">
        <v>167</v>
      </c>
      <c r="P65" s="5">
        <v>10</v>
      </c>
      <c r="Q65" s="5"/>
      <c r="R65" s="5"/>
      <c r="S65" s="5"/>
      <c r="T65" s="7" t="str">
        <f>IFERROR(VLOOKUP($E65,#REF!,10,FALSE),"")</f>
        <v/>
      </c>
      <c r="U65" s="7" t="str">
        <f>IFERROR(VLOOKUP($E65,#REF!,11,FALSE),"")</f>
        <v/>
      </c>
      <c r="V65" s="7" t="str">
        <f>IFERROR(VLOOKUP($E65,#REF!,12,FALSE),"")</f>
        <v/>
      </c>
      <c r="W65" s="5"/>
      <c r="X65" s="20" t="s">
        <v>570</v>
      </c>
      <c r="Y65" s="20" t="s">
        <v>571</v>
      </c>
      <c r="Z65" s="20" t="s">
        <v>572</v>
      </c>
      <c r="AA65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Values(30004,9,'',,'','','','','','COMP3_CODE','VARCHAR','10','','','','','','','','1700-01-63','2014-11-77','2399-12-93');</v>
      </c>
      <c r="AB65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Values(30004,9,'',,'','','','','','COMP3_CODE','VARCHAR','10','','','','','','','',TO_DATE('1700-01-63','YYYY-MM-DD'),TO_DATE('2014-11-77','YYYY-MM-DD'),TO_DATE('2399-12-93','YYYY-MM-DD'));</v>
      </c>
    </row>
    <row r="66" spans="4:28" ht="15" thickBot="1" x14ac:dyDescent="0.35">
      <c r="D66" s="5">
        <v>64</v>
      </c>
      <c r="E66" s="5">
        <v>30004</v>
      </c>
      <c r="F66" s="5">
        <v>10</v>
      </c>
      <c r="G66" s="7" t="str">
        <f>IFERROR(VLOOKUP($E66,#REF!,3,FALSE),"")</f>
        <v/>
      </c>
      <c r="H66" s="7" t="str">
        <f>IFERROR(VLOOKUP($E66,#REF!,2,FALSE),"")</f>
        <v/>
      </c>
      <c r="I66" s="7" t="str">
        <f>IFERROR(VLOOKUP($E66,#REF!,4,FALSE),"")</f>
        <v/>
      </c>
      <c r="J66" s="5"/>
      <c r="K66" s="5"/>
      <c r="L66" s="5"/>
      <c r="M66" s="7" t="str">
        <f>IFERROR(VLOOKUP($E66,#REF!,5,FALSE),"")</f>
        <v/>
      </c>
      <c r="N66" s="5" t="s">
        <v>219</v>
      </c>
      <c r="O66" s="5" t="s">
        <v>167</v>
      </c>
      <c r="P66" s="5">
        <v>100</v>
      </c>
      <c r="Q66" s="5"/>
      <c r="R66" s="5"/>
      <c r="S66" s="5"/>
      <c r="T66" s="7" t="str">
        <f>IFERROR(VLOOKUP($E66,#REF!,10,FALSE),"")</f>
        <v/>
      </c>
      <c r="U66" s="7" t="str">
        <f>IFERROR(VLOOKUP($E66,#REF!,11,FALSE),"")</f>
        <v/>
      </c>
      <c r="V66" s="7" t="str">
        <f>IFERROR(VLOOKUP($E66,#REF!,12,FALSE),"")</f>
        <v/>
      </c>
      <c r="W66" s="5"/>
      <c r="X66" s="20" t="s">
        <v>573</v>
      </c>
      <c r="Y66" s="20" t="s">
        <v>574</v>
      </c>
      <c r="Z66" s="20" t="s">
        <v>575</v>
      </c>
      <c r="AA66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Values(30004,10,'',,'','','','','','COMP3_DESC','VARCHAR','100','','','','','','','','1700-01-64','2014-11-78','2399-12-94');</v>
      </c>
      <c r="AB66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Values(30004,10,'',,'','','','','','COMP3_DESC','VARCHAR','100','','','','','','','',TO_DATE('1700-01-64','YYYY-MM-DD'),TO_DATE('2014-11-78','YYYY-MM-DD'),TO_DATE('2399-12-94','YYYY-MM-DD'));</v>
      </c>
    </row>
    <row r="67" spans="4:28" ht="15" thickBot="1" x14ac:dyDescent="0.35">
      <c r="D67" s="5">
        <v>65</v>
      </c>
      <c r="E67" s="5">
        <v>30004</v>
      </c>
      <c r="F67" s="5">
        <v>11</v>
      </c>
      <c r="G67" s="7" t="str">
        <f>IFERROR(VLOOKUP($E67,#REF!,3,FALSE),"")</f>
        <v/>
      </c>
      <c r="H67" s="7" t="str">
        <f>IFERROR(VLOOKUP($E67,#REF!,2,FALSE),"")</f>
        <v/>
      </c>
      <c r="I67" s="7" t="str">
        <f>IFERROR(VLOOKUP($E67,#REF!,4,FALSE),"")</f>
        <v/>
      </c>
      <c r="J67" s="5"/>
      <c r="K67" s="5"/>
      <c r="L67" s="5"/>
      <c r="M67" s="7" t="str">
        <f>IFERROR(VLOOKUP($E67,#REF!,5,FALSE),"")</f>
        <v/>
      </c>
      <c r="N67" s="5" t="s">
        <v>220</v>
      </c>
      <c r="O67" s="5" t="s">
        <v>167</v>
      </c>
      <c r="P67" s="5">
        <v>10</v>
      </c>
      <c r="Q67" s="5"/>
      <c r="R67" s="5"/>
      <c r="S67" s="5"/>
      <c r="T67" s="7" t="str">
        <f>IFERROR(VLOOKUP($E67,#REF!,10,FALSE),"")</f>
        <v/>
      </c>
      <c r="U67" s="7" t="str">
        <f>IFERROR(VLOOKUP($E67,#REF!,11,FALSE),"")</f>
        <v/>
      </c>
      <c r="V67" s="7" t="str">
        <f>IFERROR(VLOOKUP($E67,#REF!,12,FALSE),"")</f>
        <v/>
      </c>
      <c r="W67" s="5"/>
      <c r="X67" s="20" t="s">
        <v>576</v>
      </c>
      <c r="Y67" s="20" t="s">
        <v>577</v>
      </c>
      <c r="Z67" s="20" t="s">
        <v>578</v>
      </c>
      <c r="AA67" s="7" t="str">
        <f t="shared" si="0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Values(30004,11,'',,'','','','','','COMP4_CODE','VARCHAR','10','','','','','','','','1700-01-65','2014-11-79','2399-12-95');</v>
      </c>
      <c r="AB67" s="7" t="str">
        <f t="shared" si="1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Values(30004,11,'',,'','','','','','COMP4_CODE','VARCHAR','10','','','','','','','',TO_DATE('1700-01-65','YYYY-MM-DD'),TO_DATE('2014-11-79','YYYY-MM-DD'),TO_DATE('2399-12-95','YYYY-MM-DD'));</v>
      </c>
    </row>
    <row r="68" spans="4:28" ht="15" thickBot="1" x14ac:dyDescent="0.35">
      <c r="D68" s="5">
        <v>66</v>
      </c>
      <c r="E68" s="5">
        <v>30004</v>
      </c>
      <c r="F68" s="5">
        <v>12</v>
      </c>
      <c r="G68" s="7" t="str">
        <f>IFERROR(VLOOKUP($E68,#REF!,3,FALSE),"")</f>
        <v/>
      </c>
      <c r="H68" s="7" t="str">
        <f>IFERROR(VLOOKUP($E68,#REF!,2,FALSE),"")</f>
        <v/>
      </c>
      <c r="I68" s="7" t="str">
        <f>IFERROR(VLOOKUP($E68,#REF!,4,FALSE),"")</f>
        <v/>
      </c>
      <c r="J68" s="5"/>
      <c r="K68" s="5"/>
      <c r="L68" s="5"/>
      <c r="M68" s="7" t="str">
        <f>IFERROR(VLOOKUP($E68,#REF!,5,FALSE),"")</f>
        <v/>
      </c>
      <c r="N68" s="5" t="s">
        <v>221</v>
      </c>
      <c r="O68" s="5" t="s">
        <v>167</v>
      </c>
      <c r="P68" s="5">
        <v>100</v>
      </c>
      <c r="Q68" s="5"/>
      <c r="R68" s="5"/>
      <c r="S68" s="5"/>
      <c r="T68" s="7" t="str">
        <f>IFERROR(VLOOKUP($E68,#REF!,10,FALSE),"")</f>
        <v/>
      </c>
      <c r="U68" s="7" t="str">
        <f>IFERROR(VLOOKUP($E68,#REF!,11,FALSE),"")</f>
        <v/>
      </c>
      <c r="V68" s="7" t="str">
        <f>IFERROR(VLOOKUP($E68,#REF!,12,FALSE),"")</f>
        <v/>
      </c>
      <c r="W68" s="5"/>
      <c r="X68" s="20" t="s">
        <v>579</v>
      </c>
      <c r="Y68" s="20" t="s">
        <v>580</v>
      </c>
      <c r="Z68" s="20" t="s">
        <v>581</v>
      </c>
      <c r="AA68" s="7" t="str">
        <f t="shared" ref="AA68:AA96" si="2">"INSERT INTO "&amp;$C$1&amp;"("&amp;$E$2&amp;","&amp;$F$2&amp;","&amp;$G$2&amp;","&amp;$H$2&amp;","&amp;$I$2&amp;","&amp;$J$2&amp;","&amp;$K$2&amp;","&amp;$L$2&amp;","&amp;$M$2&amp;","&amp;$N$2&amp;","&amp;$O$2&amp;","&amp;$P$2&amp;","&amp;$Q$2&amp;","&amp;$R$2&amp;","&amp;$S$2&amp;","&amp;$T$2&amp;","&amp;$U$2&amp;","&amp;$V$2&amp;","&amp;$W$2&amp;","&amp;$X$2&amp;","&amp;$Y$2&amp;","&amp;$Z$2&amp;") Values("&amp;$E68&amp;","&amp;$F68&amp;",'"&amp;$G68&amp;"',"&amp;$H68&amp;",'"&amp;$I68&amp;"','"&amp;$J68&amp;"','"&amp;$K68&amp;"','"&amp;$L68&amp;"','"&amp;$M68&amp;"','"&amp;$N68&amp;"','"&amp;$O68&amp;"','"&amp;$P68&amp;"','"&amp;$Q68&amp;"','"&amp;$R68&amp;"','"&amp;$S68&amp;"','"&amp;$T68&amp;"','"&amp;$U68&amp;"','"&amp;$V68&amp;"','"&amp;$W68&amp;"','"&amp;$X68&amp;"','"&amp;$Y68&amp;"','"&amp;$Z68&amp;"');"</f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Values(30004,12,'',,'','','','','','COMP4_DESC','VARCHAR','100','','','','','','','','1700-01-66','2014-11-80','2399-12-96');</v>
      </c>
      <c r="AB68" s="7" t="str">
        <f t="shared" ref="AB68:AB96" si="3">"INSERT INTO "&amp;$C$1&amp;"("&amp;$E$2&amp;","&amp;$F$2&amp;","&amp;$G$2&amp;","&amp;$H$2&amp;","&amp;$I$2&amp;","&amp;$J$2&amp;","&amp;$K$2&amp;","&amp;$L$2&amp;","&amp;$M$2&amp;","&amp;$N$2&amp;","&amp;$O$2&amp;","&amp;$P$2&amp;","&amp;$Q$2&amp;","&amp;$R$2&amp;","&amp;$S$2&amp;","&amp;$T$2&amp;","&amp;$U$2&amp;","&amp;$V$2&amp;","&amp;$W$2&amp;","&amp;$X$2&amp;","&amp;$Y$2&amp;","&amp;$Z$2&amp;") Values("&amp;$E68&amp;","&amp;$F68&amp;",'"&amp;$G68&amp;"',"&amp;$H68&amp;",'"&amp;$I68&amp;"','"&amp;$J68&amp;"','"&amp;$K68&amp;"','"&amp;$L68&amp;"','"&amp;$M68&amp;"','"&amp;$N68&amp;"','"&amp;$O68&amp;"','"&amp;$P68&amp;"','"&amp;$Q68&amp;"','"&amp;$R68&amp;"','"&amp;$S68&amp;"','"&amp;$T68&amp;"','"&amp;$U68&amp;"','"&amp;$V68&amp;"','"&amp;$W68&amp;"',TO_DATE('"&amp;$X68&amp;"','YYYY-MM-DD'),TO_DATE('"&amp;$Y68&amp;"','YYYY-MM-DD'),TO_DATE('"&amp;$Z68&amp;"','YYYY-MM-DD'));"</f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Values(30004,12,'',,'','','','','','COMP4_DESC','VARCHAR','100','','','','','','','',TO_DATE('1700-01-66','YYYY-MM-DD'),TO_DATE('2014-11-80','YYYY-MM-DD'),TO_DATE('2399-12-96','YYYY-MM-DD'));</v>
      </c>
    </row>
    <row r="69" spans="4:28" ht="15" thickBot="1" x14ac:dyDescent="0.35">
      <c r="D69" s="5">
        <v>67</v>
      </c>
      <c r="E69" s="5">
        <v>30004</v>
      </c>
      <c r="F69" s="5">
        <v>13</v>
      </c>
      <c r="G69" s="7" t="str">
        <f>IFERROR(VLOOKUP($E69,#REF!,3,FALSE),"")</f>
        <v/>
      </c>
      <c r="H69" s="7" t="str">
        <f>IFERROR(VLOOKUP($E69,#REF!,2,FALSE),"")</f>
        <v/>
      </c>
      <c r="I69" s="7" t="str">
        <f>IFERROR(VLOOKUP($E69,#REF!,4,FALSE),"")</f>
        <v/>
      </c>
      <c r="J69" s="5"/>
      <c r="K69" s="5"/>
      <c r="L69" s="5"/>
      <c r="M69" s="7" t="str">
        <f>IFERROR(VLOOKUP($E69,#REF!,5,FALSE),"")</f>
        <v/>
      </c>
      <c r="N69" s="5" t="s">
        <v>222</v>
      </c>
      <c r="O69" s="5" t="s">
        <v>167</v>
      </c>
      <c r="P69" s="5">
        <v>10</v>
      </c>
      <c r="Q69" s="5"/>
      <c r="R69" s="5"/>
      <c r="S69" s="5"/>
      <c r="T69" s="7" t="str">
        <f>IFERROR(VLOOKUP($E69,#REF!,10,FALSE),"")</f>
        <v/>
      </c>
      <c r="U69" s="7" t="str">
        <f>IFERROR(VLOOKUP($E69,#REF!,11,FALSE),"")</f>
        <v/>
      </c>
      <c r="V69" s="7" t="str">
        <f>IFERROR(VLOOKUP($E69,#REF!,12,FALSE),"")</f>
        <v/>
      </c>
      <c r="W69" s="5"/>
      <c r="X69" s="20" t="s">
        <v>582</v>
      </c>
      <c r="Y69" s="20" t="s">
        <v>583</v>
      </c>
      <c r="Z69" s="20" t="s">
        <v>584</v>
      </c>
      <c r="AA69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Values(30004,13,'',,'','','','','','COMP5_CODE','VARCHAR','10','','','','','','','','1700-01-67','2014-11-81','2399-12-97');</v>
      </c>
      <c r="AB69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Values(30004,13,'',,'','','','','','COMP5_CODE','VARCHAR','10','','','','','','','',TO_DATE('1700-01-67','YYYY-MM-DD'),TO_DATE('2014-11-81','YYYY-MM-DD'),TO_DATE('2399-12-97','YYYY-MM-DD'));</v>
      </c>
    </row>
    <row r="70" spans="4:28" ht="15" thickBot="1" x14ac:dyDescent="0.35">
      <c r="D70" s="5">
        <v>68</v>
      </c>
      <c r="E70" s="5">
        <v>30004</v>
      </c>
      <c r="F70" s="5">
        <v>14</v>
      </c>
      <c r="G70" s="7" t="str">
        <f>IFERROR(VLOOKUP($E70,#REF!,3,FALSE),"")</f>
        <v/>
      </c>
      <c r="H70" s="7" t="str">
        <f>IFERROR(VLOOKUP($E70,#REF!,2,FALSE),"")</f>
        <v/>
      </c>
      <c r="I70" s="7" t="str">
        <f>IFERROR(VLOOKUP($E70,#REF!,4,FALSE),"")</f>
        <v/>
      </c>
      <c r="J70" s="5"/>
      <c r="K70" s="5"/>
      <c r="L70" s="5"/>
      <c r="M70" s="7" t="str">
        <f>IFERROR(VLOOKUP($E70,#REF!,5,FALSE),"")</f>
        <v/>
      </c>
      <c r="N70" s="5" t="s">
        <v>223</v>
      </c>
      <c r="O70" s="5" t="s">
        <v>167</v>
      </c>
      <c r="P70" s="5">
        <v>100</v>
      </c>
      <c r="Q70" s="5"/>
      <c r="R70" s="5"/>
      <c r="S70" s="5"/>
      <c r="T70" s="7" t="str">
        <f>IFERROR(VLOOKUP($E70,#REF!,10,FALSE),"")</f>
        <v/>
      </c>
      <c r="U70" s="7" t="str">
        <f>IFERROR(VLOOKUP($E70,#REF!,11,FALSE),"")</f>
        <v/>
      </c>
      <c r="V70" s="7" t="str">
        <f>IFERROR(VLOOKUP($E70,#REF!,12,FALSE),"")</f>
        <v/>
      </c>
      <c r="W70" s="5"/>
      <c r="X70" s="20" t="s">
        <v>585</v>
      </c>
      <c r="Y70" s="20" t="s">
        <v>586</v>
      </c>
      <c r="Z70" s="20" t="s">
        <v>587</v>
      </c>
      <c r="AA70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Values(30004,14,'',,'','','','','','COMP5_DESC','VARCHAR','100','','','','','','','','1700-01-68','2014-11-82','2399-12-98');</v>
      </c>
      <c r="AB70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Values(30004,14,'',,'','','','','','COMP5_DESC','VARCHAR','100','','','','','','','',TO_DATE('1700-01-68','YYYY-MM-DD'),TO_DATE('2014-11-82','YYYY-MM-DD'),TO_DATE('2399-12-98','YYYY-MM-DD'));</v>
      </c>
    </row>
    <row r="71" spans="4:28" ht="15" thickBot="1" x14ac:dyDescent="0.35">
      <c r="D71" s="5">
        <v>69</v>
      </c>
      <c r="E71" s="5">
        <v>30004</v>
      </c>
      <c r="F71" s="5">
        <v>15</v>
      </c>
      <c r="G71" s="7" t="str">
        <f>IFERROR(VLOOKUP($E71,#REF!,3,FALSE),"")</f>
        <v/>
      </c>
      <c r="H71" s="7" t="str">
        <f>IFERROR(VLOOKUP($E71,#REF!,2,FALSE),"")</f>
        <v/>
      </c>
      <c r="I71" s="7" t="str">
        <f>IFERROR(VLOOKUP($E71,#REF!,4,FALSE),"")</f>
        <v/>
      </c>
      <c r="J71" s="5"/>
      <c r="K71" s="5"/>
      <c r="L71" s="5"/>
      <c r="M71" s="7" t="str">
        <f>IFERROR(VLOOKUP($E71,#REF!,5,FALSE),"")</f>
        <v/>
      </c>
      <c r="N71" s="5" t="s">
        <v>367</v>
      </c>
      <c r="O71" s="5" t="s">
        <v>374</v>
      </c>
      <c r="P71" s="5"/>
      <c r="Q71" s="5"/>
      <c r="R71" s="5"/>
      <c r="S71" s="5"/>
      <c r="T71" s="7" t="str">
        <f>IFERROR(VLOOKUP($E71,#REF!,10,FALSE),"")</f>
        <v/>
      </c>
      <c r="U71" s="7" t="str">
        <f>IFERROR(VLOOKUP($E71,#REF!,11,FALSE),"")</f>
        <v/>
      </c>
      <c r="V71" s="7" t="str">
        <f>IFERROR(VLOOKUP($E71,#REF!,12,FALSE),"")</f>
        <v/>
      </c>
      <c r="W71" s="5"/>
      <c r="X71" s="20" t="s">
        <v>588</v>
      </c>
      <c r="Y71" s="20" t="s">
        <v>589</v>
      </c>
      <c r="Z71" s="20" t="s">
        <v>590</v>
      </c>
      <c r="AA71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Values(30004,15,'',,'','','','','','ST_DATE','DATE','','','','','','','','','1700-01-69','2014-11-83','2399-12-99');</v>
      </c>
      <c r="AB71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Values(30004,15,'',,'','','','','','ST_DATE','DATE','','','','','','','','',TO_DATE('1700-01-69','YYYY-MM-DD'),TO_DATE('2014-11-83','YYYY-MM-DD'),TO_DATE('2399-12-99','YYYY-MM-DD'));</v>
      </c>
    </row>
    <row r="72" spans="4:28" ht="15" thickBot="1" x14ac:dyDescent="0.35">
      <c r="D72" s="5">
        <v>70</v>
      </c>
      <c r="E72" s="5">
        <v>30004</v>
      </c>
      <c r="F72" s="5">
        <v>16</v>
      </c>
      <c r="G72" s="7" t="str">
        <f>IFERROR(VLOOKUP($E72,#REF!,3,FALSE),"")</f>
        <v/>
      </c>
      <c r="H72" s="7" t="str">
        <f>IFERROR(VLOOKUP($E72,#REF!,2,FALSE),"")</f>
        <v/>
      </c>
      <c r="I72" s="7" t="str">
        <f>IFERROR(VLOOKUP($E72,#REF!,4,FALSE),"")</f>
        <v/>
      </c>
      <c r="J72" s="5"/>
      <c r="K72" s="5"/>
      <c r="L72" s="5"/>
      <c r="M72" s="7" t="str">
        <f>IFERROR(VLOOKUP($E72,#REF!,5,FALSE),"")</f>
        <v/>
      </c>
      <c r="N72" s="5" t="s">
        <v>369</v>
      </c>
      <c r="O72" s="5" t="s">
        <v>165</v>
      </c>
      <c r="P72" s="5"/>
      <c r="Q72" s="5"/>
      <c r="R72" s="5"/>
      <c r="S72" s="5"/>
      <c r="T72" s="7" t="str">
        <f>IFERROR(VLOOKUP($E72,#REF!,10,FALSE),"")</f>
        <v/>
      </c>
      <c r="U72" s="7" t="str">
        <f>IFERROR(VLOOKUP($E72,#REF!,11,FALSE),"")</f>
        <v/>
      </c>
      <c r="V72" s="7" t="str">
        <f>IFERROR(VLOOKUP($E72,#REF!,12,FALSE),"")</f>
        <v/>
      </c>
      <c r="W72" s="5"/>
      <c r="X72" s="20" t="s">
        <v>591</v>
      </c>
      <c r="Y72" s="20" t="s">
        <v>592</v>
      </c>
      <c r="Z72" s="20" t="s">
        <v>593</v>
      </c>
      <c r="AA72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Values(30004,16,'',,'','','','','','MNT_DATE','DATE','','','','','','','','','1700-01-70','2014-11-84','2399-12-100');</v>
      </c>
      <c r="AB72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Values(30004,16,'',,'','','','','','MNT_DATE','DATE','','','','','','','','',TO_DATE('1700-01-70','YYYY-MM-DD'),TO_DATE('2014-11-84','YYYY-MM-DD'),TO_DATE('2399-12-100','YYYY-MM-DD'));</v>
      </c>
    </row>
    <row r="73" spans="4:28" ht="15" thickBot="1" x14ac:dyDescent="0.35">
      <c r="D73" s="5">
        <v>71</v>
      </c>
      <c r="E73" s="5">
        <v>30004</v>
      </c>
      <c r="F73" s="5">
        <v>17</v>
      </c>
      <c r="G73" s="7" t="str">
        <f>IFERROR(VLOOKUP($E73,#REF!,3,FALSE),"")</f>
        <v/>
      </c>
      <c r="H73" s="7" t="str">
        <f>IFERROR(VLOOKUP($E73,#REF!,2,FALSE),"")</f>
        <v/>
      </c>
      <c r="I73" s="7" t="str">
        <f>IFERROR(VLOOKUP($E73,#REF!,4,FALSE),"")</f>
        <v/>
      </c>
      <c r="J73" s="5"/>
      <c r="K73" s="5"/>
      <c r="L73" s="5"/>
      <c r="M73" s="7" t="str">
        <f>IFERROR(VLOOKUP($E73,#REF!,5,FALSE),"")</f>
        <v/>
      </c>
      <c r="N73" s="5" t="s">
        <v>368</v>
      </c>
      <c r="O73" s="5" t="s">
        <v>165</v>
      </c>
      <c r="P73" s="5"/>
      <c r="Q73" s="5"/>
      <c r="R73" s="5"/>
      <c r="S73" s="5"/>
      <c r="T73" s="7" t="str">
        <f>IFERROR(VLOOKUP($E73,#REF!,10,FALSE),"")</f>
        <v/>
      </c>
      <c r="U73" s="7" t="str">
        <f>IFERROR(VLOOKUP($E73,#REF!,11,FALSE),"")</f>
        <v/>
      </c>
      <c r="V73" s="7" t="str">
        <f>IFERROR(VLOOKUP($E73,#REF!,12,FALSE),"")</f>
        <v/>
      </c>
      <c r="W73" s="5"/>
      <c r="X73" s="20" t="s">
        <v>594</v>
      </c>
      <c r="Y73" s="20" t="s">
        <v>595</v>
      </c>
      <c r="Z73" s="20" t="s">
        <v>596</v>
      </c>
      <c r="AA73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Values(30004,17,'',,'','','','','','END_DATE','DATE','','','','','','','','','1700-01-71','2014-11-85','2399-12-101');</v>
      </c>
      <c r="AB73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Values(30004,17,'',,'','','','','','END_DATE','DATE','','','','','','','','',TO_DATE('1700-01-71','YYYY-MM-DD'),TO_DATE('2014-11-85','YYYY-MM-DD'),TO_DATE('2399-12-101','YYYY-MM-DD'));</v>
      </c>
    </row>
    <row r="74" spans="4:28" ht="15" thickBot="1" x14ac:dyDescent="0.35">
      <c r="D74" s="5">
        <v>72</v>
      </c>
      <c r="E74" s="5">
        <v>30005</v>
      </c>
      <c r="F74" s="5">
        <v>1</v>
      </c>
      <c r="G74" s="7" t="str">
        <f>IFERROR(VLOOKUP($E74,#REF!,3,FALSE),"")</f>
        <v/>
      </c>
      <c r="H74" s="7" t="str">
        <f>IFERROR(VLOOKUP($E74,#REF!,2,FALSE),"")</f>
        <v/>
      </c>
      <c r="I74" s="7" t="str">
        <f>IFERROR(VLOOKUP($E74,#REF!,4,FALSE),"")</f>
        <v/>
      </c>
      <c r="J74" s="5"/>
      <c r="K74" s="5"/>
      <c r="L74" s="5"/>
      <c r="M74" s="7" t="str">
        <f>IFERROR(VLOOKUP($E74,#REF!,5,FALSE),"")</f>
        <v/>
      </c>
      <c r="N74" s="5" t="s">
        <v>202</v>
      </c>
      <c r="O74" s="5" t="s">
        <v>167</v>
      </c>
      <c r="P74" s="5">
        <v>50</v>
      </c>
      <c r="Q74" s="5"/>
      <c r="R74" s="5"/>
      <c r="S74" s="5"/>
      <c r="T74" s="7" t="str">
        <f>IFERROR(VLOOKUP($E74,#REF!,10,FALSE),"")</f>
        <v/>
      </c>
      <c r="U74" s="7" t="str">
        <f>IFERROR(VLOOKUP($E74,#REF!,11,FALSE),"")</f>
        <v/>
      </c>
      <c r="V74" s="7" t="str">
        <f>IFERROR(VLOOKUP($E74,#REF!,12,FALSE),"")</f>
        <v/>
      </c>
      <c r="W74" s="5"/>
      <c r="X74" s="20" t="s">
        <v>597</v>
      </c>
      <c r="Y74" s="20" t="s">
        <v>598</v>
      </c>
      <c r="Z74" s="20" t="s">
        <v>599</v>
      </c>
      <c r="AA74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Values(30005,1,'',,'','','','','','REP_ID','VARCHAR','50','','','','','','','','1700-01-72','2014-11-86','2399-12-102');</v>
      </c>
      <c r="AB74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Values(30005,1,'',,'','','','','','REP_ID','VARCHAR','50','','','','','','','',TO_DATE('1700-01-72','YYYY-MM-DD'),TO_DATE('2014-11-86','YYYY-MM-DD'),TO_DATE('2399-12-102','YYYY-MM-DD'));</v>
      </c>
    </row>
    <row r="75" spans="4:28" ht="15" thickBot="1" x14ac:dyDescent="0.35">
      <c r="D75" s="5">
        <v>73</v>
      </c>
      <c r="E75" s="5">
        <v>30005</v>
      </c>
      <c r="F75" s="5">
        <v>2</v>
      </c>
      <c r="G75" s="7" t="str">
        <f>IFERROR(VLOOKUP($E75,#REF!,3,FALSE),"")</f>
        <v/>
      </c>
      <c r="H75" s="7" t="str">
        <f>IFERROR(VLOOKUP($E75,#REF!,2,FALSE),"")</f>
        <v/>
      </c>
      <c r="I75" s="7" t="str">
        <f>IFERROR(VLOOKUP($E75,#REF!,4,FALSE),"")</f>
        <v/>
      </c>
      <c r="J75" s="5"/>
      <c r="K75" s="5"/>
      <c r="L75" s="5"/>
      <c r="M75" s="7" t="str">
        <f>IFERROR(VLOOKUP($E75,#REF!,5,FALSE),"")</f>
        <v/>
      </c>
      <c r="N75" s="5" t="s">
        <v>203</v>
      </c>
      <c r="O75" s="5" t="s">
        <v>167</v>
      </c>
      <c r="P75" s="5">
        <v>50</v>
      </c>
      <c r="Q75" s="5"/>
      <c r="R75" s="5"/>
      <c r="S75" s="5"/>
      <c r="T75" s="7" t="str">
        <f>IFERROR(VLOOKUP($E75,#REF!,10,FALSE),"")</f>
        <v/>
      </c>
      <c r="U75" s="7" t="str">
        <f>IFERROR(VLOOKUP($E75,#REF!,11,FALSE),"")</f>
        <v/>
      </c>
      <c r="V75" s="7" t="str">
        <f>IFERROR(VLOOKUP($E75,#REF!,12,FALSE),"")</f>
        <v/>
      </c>
      <c r="W75" s="5"/>
      <c r="X75" s="20" t="s">
        <v>600</v>
      </c>
      <c r="Y75" s="20" t="s">
        <v>601</v>
      </c>
      <c r="Z75" s="20" t="s">
        <v>602</v>
      </c>
      <c r="AA75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Values(30005,2,'',,'','','','','','KPI_ID','VARCHAR','50','','','','','','','','1700-01-73','2014-11-87','2399-12-103');</v>
      </c>
      <c r="AB75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Values(30005,2,'',,'','','','','','KPI_ID','VARCHAR','50','','','','','','','',TO_DATE('1700-01-73','YYYY-MM-DD'),TO_DATE('2014-11-87','YYYY-MM-DD'),TO_DATE('2399-12-103','YYYY-MM-DD'));</v>
      </c>
    </row>
    <row r="76" spans="4:28" ht="15" thickBot="1" x14ac:dyDescent="0.35">
      <c r="D76" s="5">
        <v>74</v>
      </c>
      <c r="E76" s="5">
        <v>30005</v>
      </c>
      <c r="F76" s="5">
        <v>3</v>
      </c>
      <c r="G76" s="7" t="str">
        <f>IFERROR(VLOOKUP($E76,#REF!,3,FALSE),"")</f>
        <v/>
      </c>
      <c r="H76" s="7" t="str">
        <f>IFERROR(VLOOKUP($E76,#REF!,2,FALSE),"")</f>
        <v/>
      </c>
      <c r="I76" s="7" t="str">
        <f>IFERROR(VLOOKUP($E76,#REF!,4,FALSE),"")</f>
        <v/>
      </c>
      <c r="J76" s="5"/>
      <c r="K76" s="5"/>
      <c r="L76" s="5"/>
      <c r="M76" s="7" t="str">
        <f>IFERROR(VLOOKUP($E76,#REF!,5,FALSE),"")</f>
        <v/>
      </c>
      <c r="N76" s="5" t="s">
        <v>204</v>
      </c>
      <c r="O76" s="5" t="s">
        <v>167</v>
      </c>
      <c r="P76" s="5">
        <v>50</v>
      </c>
      <c r="Q76" s="5"/>
      <c r="R76" s="5"/>
      <c r="S76" s="5"/>
      <c r="T76" s="7" t="str">
        <f>IFERROR(VLOOKUP($E76,#REF!,10,FALSE),"")</f>
        <v/>
      </c>
      <c r="U76" s="7" t="str">
        <f>IFERROR(VLOOKUP($E76,#REF!,11,FALSE),"")</f>
        <v/>
      </c>
      <c r="V76" s="7" t="str">
        <f>IFERROR(VLOOKUP($E76,#REF!,12,FALSE),"")</f>
        <v/>
      </c>
      <c r="W76" s="5"/>
      <c r="X76" s="20" t="s">
        <v>603</v>
      </c>
      <c r="Y76" s="20" t="s">
        <v>604</v>
      </c>
      <c r="Z76" s="20" t="s">
        <v>605</v>
      </c>
      <c r="AA76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Values(30005,3,'',,'','','','','','KPI_NUM','VARCHAR','50','','','','','','','','1700-01-74','2014-11-88','2399-12-104');</v>
      </c>
      <c r="AB76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Values(30005,3,'',,'','','','','','KPI_NUM','VARCHAR','50','','','','','','','',TO_DATE('1700-01-74','YYYY-MM-DD'),TO_DATE('2014-11-88','YYYY-MM-DD'),TO_DATE('2399-12-104','YYYY-MM-DD'));</v>
      </c>
    </row>
    <row r="77" spans="4:28" ht="15" thickBot="1" x14ac:dyDescent="0.35">
      <c r="D77" s="5">
        <v>75</v>
      </c>
      <c r="E77" s="5">
        <v>30005</v>
      </c>
      <c r="F77" s="5">
        <v>4</v>
      </c>
      <c r="G77" s="7" t="str">
        <f>IFERROR(VLOOKUP($E77,#REF!,3,FALSE),"")</f>
        <v/>
      </c>
      <c r="H77" s="7" t="str">
        <f>IFERROR(VLOOKUP($E77,#REF!,2,FALSE),"")</f>
        <v/>
      </c>
      <c r="I77" s="7" t="str">
        <f>IFERROR(VLOOKUP($E77,#REF!,4,FALSE),"")</f>
        <v/>
      </c>
      <c r="J77" s="5"/>
      <c r="K77" s="5"/>
      <c r="L77" s="5"/>
      <c r="M77" s="7" t="str">
        <f>IFERROR(VLOOKUP($E77,#REF!,5,FALSE),"")</f>
        <v/>
      </c>
      <c r="N77" s="5" t="s">
        <v>224</v>
      </c>
      <c r="O77" s="5" t="s">
        <v>167</v>
      </c>
      <c r="P77" s="5">
        <v>240</v>
      </c>
      <c r="Q77" s="5"/>
      <c r="R77" s="5"/>
      <c r="S77" s="5"/>
      <c r="T77" s="7" t="str">
        <f>IFERROR(VLOOKUP($E77,#REF!,10,FALSE),"")</f>
        <v/>
      </c>
      <c r="U77" s="7" t="str">
        <f>IFERROR(VLOOKUP($E77,#REF!,11,FALSE),"")</f>
        <v/>
      </c>
      <c r="V77" s="7" t="str">
        <f>IFERROR(VLOOKUP($E77,#REF!,12,FALSE),"")</f>
        <v/>
      </c>
      <c r="W77" s="5"/>
      <c r="X77" s="20" t="s">
        <v>606</v>
      </c>
      <c r="Y77" s="20" t="s">
        <v>607</v>
      </c>
      <c r="Z77" s="20" t="s">
        <v>608</v>
      </c>
      <c r="AA77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Values(30005,4,'',,'','','','','','REP_NAME','VARCHAR','240','','','','','','','','1700-01-75','2014-11-89','2399-12-105');</v>
      </c>
      <c r="AB77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Values(30005,4,'',,'','','','','','REP_NAME','VARCHAR','240','','','','','','','',TO_DATE('1700-01-75','YYYY-MM-DD'),TO_DATE('2014-11-89','YYYY-MM-DD'),TO_DATE('2399-12-105','YYYY-MM-DD'));</v>
      </c>
    </row>
    <row r="78" spans="4:28" ht="15" thickBot="1" x14ac:dyDescent="0.35">
      <c r="D78" s="5">
        <v>76</v>
      </c>
      <c r="E78" s="5">
        <v>30005</v>
      </c>
      <c r="F78" s="5">
        <v>5</v>
      </c>
      <c r="G78" s="7" t="str">
        <f>IFERROR(VLOOKUP($E78,#REF!,3,FALSE),"")</f>
        <v/>
      </c>
      <c r="H78" s="7" t="str">
        <f>IFERROR(VLOOKUP($E78,#REF!,2,FALSE),"")</f>
        <v/>
      </c>
      <c r="I78" s="7" t="str">
        <f>IFERROR(VLOOKUP($E78,#REF!,4,FALSE),"")</f>
        <v/>
      </c>
      <c r="J78" s="5"/>
      <c r="K78" s="5"/>
      <c r="L78" s="5"/>
      <c r="M78" s="7" t="str">
        <f>IFERROR(VLOOKUP($E78,#REF!,5,FALSE),"")</f>
        <v/>
      </c>
      <c r="N78" s="5" t="s">
        <v>225</v>
      </c>
      <c r="O78" s="5" t="s">
        <v>167</v>
      </c>
      <c r="P78" s="5">
        <v>240</v>
      </c>
      <c r="Q78" s="5"/>
      <c r="R78" s="5"/>
      <c r="S78" s="5"/>
      <c r="T78" s="7" t="str">
        <f>IFERROR(VLOOKUP($E78,#REF!,10,FALSE),"")</f>
        <v/>
      </c>
      <c r="U78" s="7" t="str">
        <f>IFERROR(VLOOKUP($E78,#REF!,11,FALSE),"")</f>
        <v/>
      </c>
      <c r="V78" s="7" t="str">
        <f>IFERROR(VLOOKUP($E78,#REF!,12,FALSE),"")</f>
        <v/>
      </c>
      <c r="W78" s="5"/>
      <c r="X78" s="20" t="s">
        <v>609</v>
      </c>
      <c r="Y78" s="20" t="s">
        <v>610</v>
      </c>
      <c r="Z78" s="20" t="s">
        <v>611</v>
      </c>
      <c r="AA78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Values(30005,5,'',,'','','','','','KPI_NAME','VARCHAR','240','','','','','','','','1700-01-76','2014-11-90','2399-12-106');</v>
      </c>
      <c r="AB78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Values(30005,5,'',,'','','','','','KPI_NAME','VARCHAR','240','','','','','','','',TO_DATE('1700-01-76','YYYY-MM-DD'),TO_DATE('2014-11-90','YYYY-MM-DD'),TO_DATE('2399-12-106','YYYY-MM-DD'));</v>
      </c>
    </row>
    <row r="79" spans="4:28" ht="15" thickBot="1" x14ac:dyDescent="0.35">
      <c r="D79" s="5">
        <v>77</v>
      </c>
      <c r="E79" s="5">
        <v>30005</v>
      </c>
      <c r="F79" s="5">
        <v>6</v>
      </c>
      <c r="G79" s="7" t="str">
        <f>IFERROR(VLOOKUP($E79,#REF!,3,FALSE),"")</f>
        <v/>
      </c>
      <c r="H79" s="7" t="str">
        <f>IFERROR(VLOOKUP($E79,#REF!,2,FALSE),"")</f>
        <v/>
      </c>
      <c r="I79" s="7" t="str">
        <f>IFERROR(VLOOKUP($E79,#REF!,4,FALSE),"")</f>
        <v/>
      </c>
      <c r="J79" s="5"/>
      <c r="K79" s="5"/>
      <c r="L79" s="5"/>
      <c r="M79" s="7" t="str">
        <f>IFERROR(VLOOKUP($E79,#REF!,5,FALSE),"")</f>
        <v/>
      </c>
      <c r="N79" s="5" t="s">
        <v>226</v>
      </c>
      <c r="O79" s="5" t="s">
        <v>167</v>
      </c>
      <c r="P79" s="5">
        <v>10</v>
      </c>
      <c r="Q79" s="5"/>
      <c r="R79" s="5"/>
      <c r="S79" s="5"/>
      <c r="T79" s="7" t="str">
        <f>IFERROR(VLOOKUP($E79,#REF!,10,FALSE),"")</f>
        <v/>
      </c>
      <c r="U79" s="7" t="str">
        <f>IFERROR(VLOOKUP($E79,#REF!,11,FALSE),"")</f>
        <v/>
      </c>
      <c r="V79" s="7" t="str">
        <f>IFERROR(VLOOKUP($E79,#REF!,12,FALSE),"")</f>
        <v/>
      </c>
      <c r="W79" s="5"/>
      <c r="X79" s="20" t="s">
        <v>612</v>
      </c>
      <c r="Y79" s="20" t="s">
        <v>613</v>
      </c>
      <c r="Z79" s="20" t="s">
        <v>614</v>
      </c>
      <c r="AA79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Values(30005,6,'',,'','','','','','CAL_FLAG','VARCHAR','10','','','','','','','','1700-01-77','2014-11-91','2399-12-107');</v>
      </c>
      <c r="AB79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Values(30005,6,'',,'','','','','','CAL_FLAG','VARCHAR','10','','','','','','','',TO_DATE('1700-01-77','YYYY-MM-DD'),TO_DATE('2014-11-91','YYYY-MM-DD'),TO_DATE('2399-12-107','YYYY-MM-DD'));</v>
      </c>
    </row>
    <row r="80" spans="4:28" ht="15" thickBot="1" x14ac:dyDescent="0.35">
      <c r="D80" s="5">
        <v>78</v>
      </c>
      <c r="E80" s="5">
        <v>30005</v>
      </c>
      <c r="F80" s="5">
        <v>7</v>
      </c>
      <c r="G80" s="7" t="str">
        <f>IFERROR(VLOOKUP($E80,#REF!,3,FALSE),"")</f>
        <v/>
      </c>
      <c r="H80" s="7" t="str">
        <f>IFERROR(VLOOKUP($E80,#REF!,2,FALSE),"")</f>
        <v/>
      </c>
      <c r="I80" s="7" t="str">
        <f>IFERROR(VLOOKUP($E80,#REF!,4,FALSE),"")</f>
        <v/>
      </c>
      <c r="J80" s="5"/>
      <c r="K80" s="5"/>
      <c r="L80" s="5"/>
      <c r="M80" s="7" t="str">
        <f>IFERROR(VLOOKUP($E80,#REF!,5,FALSE),"")</f>
        <v/>
      </c>
      <c r="N80" s="5" t="s">
        <v>227</v>
      </c>
      <c r="O80" s="5" t="s">
        <v>167</v>
      </c>
      <c r="P80" s="5">
        <v>10</v>
      </c>
      <c r="Q80" s="5"/>
      <c r="R80" s="5"/>
      <c r="S80" s="5"/>
      <c r="T80" s="7" t="str">
        <f>IFERROR(VLOOKUP($E80,#REF!,10,FALSE),"")</f>
        <v/>
      </c>
      <c r="U80" s="7" t="str">
        <f>IFERROR(VLOOKUP($E80,#REF!,11,FALSE),"")</f>
        <v/>
      </c>
      <c r="V80" s="7" t="str">
        <f>IFERROR(VLOOKUP($E80,#REF!,12,FALSE),"")</f>
        <v/>
      </c>
      <c r="W80" s="5"/>
      <c r="X80" s="20" t="s">
        <v>615</v>
      </c>
      <c r="Y80" s="20" t="s">
        <v>616</v>
      </c>
      <c r="Z80" s="20" t="s">
        <v>617</v>
      </c>
      <c r="AA80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Values(30005,7,'',,'','','','','','SIGN_FLAG','VARCHAR','10','','','','','','','','1700-01-78','2014-11-92','2399-12-108');</v>
      </c>
      <c r="AB80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Values(30005,7,'',,'','','','','','SIGN_FLAG','VARCHAR','10','','','','','','','',TO_DATE('1700-01-78','YYYY-MM-DD'),TO_DATE('2014-11-92','YYYY-MM-DD'),TO_DATE('2399-12-108','YYYY-MM-DD'));</v>
      </c>
    </row>
    <row r="81" spans="4:28" ht="15" thickBot="1" x14ac:dyDescent="0.35">
      <c r="D81" s="5">
        <v>79</v>
      </c>
      <c r="E81" s="5">
        <v>30005</v>
      </c>
      <c r="F81" s="5">
        <v>8</v>
      </c>
      <c r="G81" s="7" t="str">
        <f>IFERROR(VLOOKUP($E81,#REF!,3,FALSE),"")</f>
        <v/>
      </c>
      <c r="H81" s="7" t="str">
        <f>IFERROR(VLOOKUP($E81,#REF!,2,FALSE),"")</f>
        <v/>
      </c>
      <c r="I81" s="7" t="str">
        <f>IFERROR(VLOOKUP($E81,#REF!,4,FALSE),"")</f>
        <v/>
      </c>
      <c r="J81" s="5"/>
      <c r="K81" s="5"/>
      <c r="L81" s="5"/>
      <c r="M81" s="7" t="str">
        <f>IFERROR(VLOOKUP($E81,#REF!,5,FALSE),"")</f>
        <v/>
      </c>
      <c r="N81" s="5" t="s">
        <v>367</v>
      </c>
      <c r="O81" s="5" t="s">
        <v>374</v>
      </c>
      <c r="P81" s="5"/>
      <c r="Q81" s="5"/>
      <c r="R81" s="5"/>
      <c r="S81" s="5"/>
      <c r="T81" s="7" t="str">
        <f>IFERROR(VLOOKUP($E81,#REF!,10,FALSE),"")</f>
        <v/>
      </c>
      <c r="U81" s="7" t="str">
        <f>IFERROR(VLOOKUP($E81,#REF!,11,FALSE),"")</f>
        <v/>
      </c>
      <c r="V81" s="7" t="str">
        <f>IFERROR(VLOOKUP($E81,#REF!,12,FALSE),"")</f>
        <v/>
      </c>
      <c r="W81" s="5"/>
      <c r="X81" s="20" t="s">
        <v>618</v>
      </c>
      <c r="Y81" s="20" t="s">
        <v>619</v>
      </c>
      <c r="Z81" s="20" t="s">
        <v>620</v>
      </c>
      <c r="AA81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Values(30005,8,'',,'','','','','','ST_DATE','DATE','','','','','','','','','1700-01-79','2014-11-93','2399-12-109');</v>
      </c>
      <c r="AB81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Values(30005,8,'',,'','','','','','ST_DATE','DATE','','','','','','','','',TO_DATE('1700-01-79','YYYY-MM-DD'),TO_DATE('2014-11-93','YYYY-MM-DD'),TO_DATE('2399-12-109','YYYY-MM-DD'));</v>
      </c>
    </row>
    <row r="82" spans="4:28" ht="15" thickBot="1" x14ac:dyDescent="0.35">
      <c r="D82" s="5">
        <v>80</v>
      </c>
      <c r="E82" s="5">
        <v>30005</v>
      </c>
      <c r="F82" s="5">
        <v>9</v>
      </c>
      <c r="G82" s="7" t="str">
        <f>IFERROR(VLOOKUP($E82,#REF!,3,FALSE),"")</f>
        <v/>
      </c>
      <c r="H82" s="7" t="str">
        <f>IFERROR(VLOOKUP($E82,#REF!,2,FALSE),"")</f>
        <v/>
      </c>
      <c r="I82" s="7" t="str">
        <f>IFERROR(VLOOKUP($E82,#REF!,4,FALSE),"")</f>
        <v/>
      </c>
      <c r="J82" s="5"/>
      <c r="K82" s="5"/>
      <c r="L82" s="5"/>
      <c r="M82" s="7" t="str">
        <f>IFERROR(VLOOKUP($E82,#REF!,5,FALSE),"")</f>
        <v/>
      </c>
      <c r="N82" s="5" t="s">
        <v>369</v>
      </c>
      <c r="O82" s="5" t="s">
        <v>165</v>
      </c>
      <c r="P82" s="5"/>
      <c r="Q82" s="5"/>
      <c r="R82" s="5"/>
      <c r="S82" s="5"/>
      <c r="T82" s="7" t="str">
        <f>IFERROR(VLOOKUP($E82,#REF!,10,FALSE),"")</f>
        <v/>
      </c>
      <c r="U82" s="7" t="str">
        <f>IFERROR(VLOOKUP($E82,#REF!,11,FALSE),"")</f>
        <v/>
      </c>
      <c r="V82" s="7" t="str">
        <f>IFERROR(VLOOKUP($E82,#REF!,12,FALSE),"")</f>
        <v/>
      </c>
      <c r="W82" s="5"/>
      <c r="X82" s="20" t="s">
        <v>621</v>
      </c>
      <c r="Y82" s="20" t="s">
        <v>622</v>
      </c>
      <c r="Z82" s="20" t="s">
        <v>623</v>
      </c>
      <c r="AA82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Values(30005,9,'',,'','','','','','MNT_DATE','DATE','','','','','','','','','1700-01-80','2014-11-94','2399-12-110');</v>
      </c>
      <c r="AB82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Values(30005,9,'',,'','','','','','MNT_DATE','DATE','','','','','','','','',TO_DATE('1700-01-80','YYYY-MM-DD'),TO_DATE('2014-11-94','YYYY-MM-DD'),TO_DATE('2399-12-110','YYYY-MM-DD'));</v>
      </c>
    </row>
    <row r="83" spans="4:28" ht="15" thickBot="1" x14ac:dyDescent="0.35">
      <c r="D83" s="5">
        <v>81</v>
      </c>
      <c r="E83" s="5">
        <v>30005</v>
      </c>
      <c r="F83" s="5">
        <v>10</v>
      </c>
      <c r="G83" s="7" t="str">
        <f>IFERROR(VLOOKUP($E83,#REF!,3,FALSE),"")</f>
        <v/>
      </c>
      <c r="H83" s="7" t="str">
        <f>IFERROR(VLOOKUP($E83,#REF!,2,FALSE),"")</f>
        <v/>
      </c>
      <c r="I83" s="7" t="str">
        <f>IFERROR(VLOOKUP($E83,#REF!,4,FALSE),"")</f>
        <v/>
      </c>
      <c r="J83" s="5"/>
      <c r="K83" s="5"/>
      <c r="L83" s="5"/>
      <c r="M83" s="7" t="str">
        <f>IFERROR(VLOOKUP($E83,#REF!,5,FALSE),"")</f>
        <v/>
      </c>
      <c r="N83" s="5" t="s">
        <v>368</v>
      </c>
      <c r="O83" s="5" t="s">
        <v>165</v>
      </c>
      <c r="P83" s="5"/>
      <c r="Q83" s="5"/>
      <c r="R83" s="5"/>
      <c r="S83" s="5"/>
      <c r="T83" s="7" t="str">
        <f>IFERROR(VLOOKUP($E83,#REF!,10,FALSE),"")</f>
        <v/>
      </c>
      <c r="U83" s="7" t="str">
        <f>IFERROR(VLOOKUP($E83,#REF!,11,FALSE),"")</f>
        <v/>
      </c>
      <c r="V83" s="7" t="str">
        <f>IFERROR(VLOOKUP($E83,#REF!,12,FALSE),"")</f>
        <v/>
      </c>
      <c r="W83" s="5"/>
      <c r="X83" s="20" t="s">
        <v>624</v>
      </c>
      <c r="Y83" s="20" t="s">
        <v>625</v>
      </c>
      <c r="Z83" s="20" t="s">
        <v>626</v>
      </c>
      <c r="AA83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Values(30005,10,'',,'','','','','','END_DATE','DATE','','','','','','','','','1700-01-81','2014-11-95','2399-12-111');</v>
      </c>
      <c r="AB83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Values(30005,10,'',,'','','','','','END_DATE','DATE','','','','','','','','',TO_DATE('1700-01-81','YYYY-MM-DD'),TO_DATE('2014-11-95','YYYY-MM-DD'),TO_DATE('2399-12-111','YYYY-MM-DD'));</v>
      </c>
    </row>
    <row r="84" spans="4:28" ht="15" thickBot="1" x14ac:dyDescent="0.35">
      <c r="D84" s="5">
        <v>82</v>
      </c>
      <c r="E84" s="5">
        <v>30006</v>
      </c>
      <c r="F84" s="5">
        <v>1</v>
      </c>
      <c r="G84" s="7" t="str">
        <f>IFERROR(VLOOKUP($E84,#REF!,3,FALSE),"")</f>
        <v/>
      </c>
      <c r="H84" s="7" t="str">
        <f>IFERROR(VLOOKUP($E84,#REF!,2,FALSE),"")</f>
        <v/>
      </c>
      <c r="I84" s="7" t="str">
        <f>IFERROR(VLOOKUP($E84,#REF!,4,FALSE),"")</f>
        <v/>
      </c>
      <c r="J84" s="5" t="s">
        <v>313</v>
      </c>
      <c r="K84" s="5" t="s">
        <v>167</v>
      </c>
      <c r="L84" s="5">
        <v>20</v>
      </c>
      <c r="M84" s="7" t="str">
        <f>IFERROR(VLOOKUP($E84,#REF!,5,FALSE),"")</f>
        <v/>
      </c>
      <c r="N84" s="5" t="s">
        <v>313</v>
      </c>
      <c r="O84" s="5" t="s">
        <v>167</v>
      </c>
      <c r="P84" s="5">
        <v>20</v>
      </c>
      <c r="Q84" s="5"/>
      <c r="R84" s="5"/>
      <c r="S84" s="5"/>
      <c r="T84" s="7" t="str">
        <f>IFERROR(VLOOKUP($E84,#REF!,10,FALSE),"")</f>
        <v/>
      </c>
      <c r="U84" s="7" t="str">
        <f>IFERROR(VLOOKUP($E84,#REF!,11,FALSE),"")</f>
        <v/>
      </c>
      <c r="V84" s="7" t="str">
        <f>IFERROR(VLOOKUP($E84,#REF!,12,FALSE),"")</f>
        <v/>
      </c>
      <c r="W84" s="5"/>
      <c r="X84" s="20" t="s">
        <v>627</v>
      </c>
      <c r="Y84" s="20" t="s">
        <v>628</v>
      </c>
      <c r="Z84" s="20" t="s">
        <v>629</v>
      </c>
      <c r="AA84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Values(30006,1,'',,'','BOOKS_CD','VARCHAR','20','','BOOKS_CD','VARCHAR','20','','','','','','','','1700-01-82','2014-11-96','2399-12-112');</v>
      </c>
      <c r="AB84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Values(30006,1,'',,'','BOOKS_CD','VARCHAR','20','','BOOKS_CD','VARCHAR','20','','','','','','','',TO_DATE('1700-01-82','YYYY-MM-DD'),TO_DATE('2014-11-96','YYYY-MM-DD'),TO_DATE('2399-12-112','YYYY-MM-DD'));</v>
      </c>
    </row>
    <row r="85" spans="4:28" ht="15" thickBot="1" x14ac:dyDescent="0.35">
      <c r="D85" s="5">
        <v>83</v>
      </c>
      <c r="E85" s="5">
        <v>30006</v>
      </c>
      <c r="F85" s="5">
        <v>2</v>
      </c>
      <c r="G85" s="7" t="str">
        <f>IFERROR(VLOOKUP($E85,#REF!,3,FALSE),"")</f>
        <v/>
      </c>
      <c r="H85" s="7" t="str">
        <f>IFERROR(VLOOKUP($E85,#REF!,2,FALSE),"")</f>
        <v/>
      </c>
      <c r="I85" s="7" t="str">
        <f>IFERROR(VLOOKUP($E85,#REF!,4,FALSE),"")</f>
        <v/>
      </c>
      <c r="J85" s="5" t="s">
        <v>314</v>
      </c>
      <c r="K85" s="5" t="s">
        <v>166</v>
      </c>
      <c r="L85" s="5">
        <v>10</v>
      </c>
      <c r="M85" s="7" t="str">
        <f>IFERROR(VLOOKUP($E85,#REF!,5,FALSE),"")</f>
        <v/>
      </c>
      <c r="N85" s="5" t="s">
        <v>314</v>
      </c>
      <c r="O85" s="5" t="s">
        <v>166</v>
      </c>
      <c r="P85" s="5">
        <v>10</v>
      </c>
      <c r="Q85" s="5"/>
      <c r="R85" s="5"/>
      <c r="S85" s="5"/>
      <c r="T85" s="7" t="str">
        <f>IFERROR(VLOOKUP($E85,#REF!,10,FALSE),"")</f>
        <v/>
      </c>
      <c r="U85" s="7" t="str">
        <f>IFERROR(VLOOKUP($E85,#REF!,11,FALSE),"")</f>
        <v/>
      </c>
      <c r="V85" s="7" t="str">
        <f>IFERROR(VLOOKUP($E85,#REF!,12,FALSE),"")</f>
        <v/>
      </c>
      <c r="W85" s="5"/>
      <c r="X85" s="20" t="s">
        <v>630</v>
      </c>
      <c r="Y85" s="20" t="s">
        <v>631</v>
      </c>
      <c r="Z85" s="20" t="s">
        <v>632</v>
      </c>
      <c r="AA85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Values(30006,2,'',,'','ACCTING_DT','CHAR','10','','ACCTING_DT','CHAR','10','','','','','','','','1700-01-83','2014-11-97','2399-12-113');</v>
      </c>
      <c r="AB85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Values(30006,2,'',,'','ACCTING_DT','CHAR','10','','ACCTING_DT','CHAR','10','','','','','','','',TO_DATE('1700-01-83','YYYY-MM-DD'),TO_DATE('2014-11-97','YYYY-MM-DD'),TO_DATE('2399-12-113','YYYY-MM-DD'));</v>
      </c>
    </row>
    <row r="86" spans="4:28" ht="15" thickBot="1" x14ac:dyDescent="0.35">
      <c r="D86" s="5">
        <v>84</v>
      </c>
      <c r="E86" s="5">
        <v>30006</v>
      </c>
      <c r="F86" s="5">
        <v>3</v>
      </c>
      <c r="G86" s="7" t="str">
        <f>IFERROR(VLOOKUP($E86,#REF!,3,FALSE),"")</f>
        <v/>
      </c>
      <c r="H86" s="7" t="str">
        <f>IFERROR(VLOOKUP($E86,#REF!,2,FALSE),"")</f>
        <v/>
      </c>
      <c r="I86" s="7" t="str">
        <f>IFERROR(VLOOKUP($E86,#REF!,4,FALSE),"")</f>
        <v/>
      </c>
      <c r="J86" s="5" t="s">
        <v>315</v>
      </c>
      <c r="K86" s="5" t="s">
        <v>167</v>
      </c>
      <c r="L86" s="5">
        <v>20</v>
      </c>
      <c r="M86" s="7" t="str">
        <f>IFERROR(VLOOKUP($E86,#REF!,5,FALSE),"")</f>
        <v/>
      </c>
      <c r="N86" s="5" t="s">
        <v>315</v>
      </c>
      <c r="O86" s="5" t="s">
        <v>167</v>
      </c>
      <c r="P86" s="5">
        <v>20</v>
      </c>
      <c r="Q86" s="5"/>
      <c r="R86" s="5"/>
      <c r="S86" s="5"/>
      <c r="T86" s="7" t="str">
        <f>IFERROR(VLOOKUP($E86,#REF!,10,FALSE),"")</f>
        <v/>
      </c>
      <c r="U86" s="7" t="str">
        <f>IFERROR(VLOOKUP($E86,#REF!,11,FALSE),"")</f>
        <v/>
      </c>
      <c r="V86" s="7" t="str">
        <f>IFERROR(VLOOKUP($E86,#REF!,12,FALSE),"")</f>
        <v/>
      </c>
      <c r="W86" s="5"/>
      <c r="X86" s="20" t="s">
        <v>633</v>
      </c>
      <c r="Y86" s="20" t="s">
        <v>634</v>
      </c>
      <c r="Z86" s="20" t="s">
        <v>635</v>
      </c>
      <c r="AA86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Values(30006,3,'',,'','ACCTING_INTERIM','VARCHAR','20','','ACCTING_INTERIM','VARCHAR','20','','','','','','','','1700-01-84','2014-11-98','2399-12-114');</v>
      </c>
      <c r="AB86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Values(30006,3,'',,'','ACCTING_INTERIM','VARCHAR','20','','ACCTING_INTERIM','VARCHAR','20','','','','','','','',TO_DATE('1700-01-84','YYYY-MM-DD'),TO_DATE('2014-11-98','YYYY-MM-DD'),TO_DATE('2399-12-114','YYYY-MM-DD'));</v>
      </c>
    </row>
    <row r="87" spans="4:28" ht="15" thickBot="1" x14ac:dyDescent="0.35">
      <c r="D87" s="5">
        <v>85</v>
      </c>
      <c r="E87" s="5">
        <v>30006</v>
      </c>
      <c r="F87" s="5">
        <v>4</v>
      </c>
      <c r="G87" s="7" t="str">
        <f>IFERROR(VLOOKUP($E87,#REF!,3,FALSE),"")</f>
        <v/>
      </c>
      <c r="H87" s="7" t="str">
        <f>IFERROR(VLOOKUP($E87,#REF!,2,FALSE),"")</f>
        <v/>
      </c>
      <c r="I87" s="7" t="str">
        <f>IFERROR(VLOOKUP($E87,#REF!,4,FALSE),"")</f>
        <v/>
      </c>
      <c r="J87" s="5" t="s">
        <v>318</v>
      </c>
      <c r="K87" s="5" t="s">
        <v>167</v>
      </c>
      <c r="L87" s="5">
        <v>20</v>
      </c>
      <c r="M87" s="7" t="str">
        <f>IFERROR(VLOOKUP($E87,#REF!,5,FALSE),"")</f>
        <v/>
      </c>
      <c r="N87" s="5" t="s">
        <v>318</v>
      </c>
      <c r="O87" s="5" t="s">
        <v>167</v>
      </c>
      <c r="P87" s="5">
        <v>20</v>
      </c>
      <c r="Q87" s="5"/>
      <c r="R87" s="5"/>
      <c r="S87" s="5"/>
      <c r="T87" s="7" t="str">
        <f>IFERROR(VLOOKUP($E87,#REF!,10,FALSE),"")</f>
        <v/>
      </c>
      <c r="U87" s="7" t="str">
        <f>IFERROR(VLOOKUP($E87,#REF!,11,FALSE),"")</f>
        <v/>
      </c>
      <c r="V87" s="7" t="str">
        <f>IFERROR(VLOOKUP($E87,#REF!,12,FALSE),"")</f>
        <v/>
      </c>
      <c r="W87" s="5"/>
      <c r="X87" s="20" t="s">
        <v>636</v>
      </c>
      <c r="Y87" s="20" t="s">
        <v>637</v>
      </c>
      <c r="Z87" s="20" t="s">
        <v>638</v>
      </c>
      <c r="AA87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Values(30006,4,'',,'','CCY_CD','VARCHAR','20','','CCY_CD','VARCHAR','20','','','','','','','','1700-01-85','2014-11-99','2399-12-115');</v>
      </c>
      <c r="AB87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Values(30006,4,'',,'','CCY_CD','VARCHAR','20','','CCY_CD','VARCHAR','20','','','','','','','',TO_DATE('1700-01-85','YYYY-MM-DD'),TO_DATE('2014-11-99','YYYY-MM-DD'),TO_DATE('2399-12-115','YYYY-MM-DD'));</v>
      </c>
    </row>
    <row r="88" spans="4:28" ht="15" thickBot="1" x14ac:dyDescent="0.35">
      <c r="D88" s="5">
        <v>86</v>
      </c>
      <c r="E88" s="5">
        <v>30006</v>
      </c>
      <c r="F88" s="5">
        <v>5</v>
      </c>
      <c r="G88" s="7" t="str">
        <f>IFERROR(VLOOKUP($E88,#REF!,3,FALSE),"")</f>
        <v/>
      </c>
      <c r="H88" s="7" t="str">
        <f>IFERROR(VLOOKUP($E88,#REF!,2,FALSE),"")</f>
        <v/>
      </c>
      <c r="I88" s="7" t="str">
        <f>IFERROR(VLOOKUP($E88,#REF!,4,FALSE),"")</f>
        <v/>
      </c>
      <c r="J88" s="5" t="s">
        <v>316</v>
      </c>
      <c r="K88" s="5" t="s">
        <v>167</v>
      </c>
      <c r="L88" s="5">
        <v>50</v>
      </c>
      <c r="M88" s="7" t="str">
        <f>IFERROR(VLOOKUP($E88,#REF!,5,FALSE),"")</f>
        <v/>
      </c>
      <c r="N88" s="5" t="s">
        <v>316</v>
      </c>
      <c r="O88" s="5" t="s">
        <v>167</v>
      </c>
      <c r="P88" s="5">
        <v>50</v>
      </c>
      <c r="Q88" s="5"/>
      <c r="R88" s="5"/>
      <c r="S88" s="5"/>
      <c r="T88" s="7" t="str">
        <f>IFERROR(VLOOKUP($E88,#REF!,10,FALSE),"")</f>
        <v/>
      </c>
      <c r="U88" s="7" t="str">
        <f>IFERROR(VLOOKUP($E88,#REF!,11,FALSE),"")</f>
        <v/>
      </c>
      <c r="V88" s="7" t="str">
        <f>IFERROR(VLOOKUP($E88,#REF!,12,FALSE),"")</f>
        <v/>
      </c>
      <c r="W88" s="5"/>
      <c r="X88" s="20" t="s">
        <v>639</v>
      </c>
      <c r="Y88" s="20" t="s">
        <v>640</v>
      </c>
      <c r="Z88" s="20" t="s">
        <v>641</v>
      </c>
      <c r="AA88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Values(30006,5,'',,'','ORG_ID','VARCHAR','50','','ORG_ID','VARCHAR','50','','','','','','','','1700-01-86','2014-11-100','2399-12-116');</v>
      </c>
      <c r="AB88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Values(30006,5,'',,'','ORG_ID','VARCHAR','50','','ORG_ID','VARCHAR','50','','','','','','','',TO_DATE('1700-01-86','YYYY-MM-DD'),TO_DATE('2014-11-100','YYYY-MM-DD'),TO_DATE('2399-12-116','YYYY-MM-DD'));</v>
      </c>
    </row>
    <row r="89" spans="4:28" ht="15" thickBot="1" x14ac:dyDescent="0.35">
      <c r="D89" s="5">
        <v>87</v>
      </c>
      <c r="E89" s="5">
        <v>30006</v>
      </c>
      <c r="F89" s="5">
        <v>6</v>
      </c>
      <c r="G89" s="7" t="str">
        <f>IFERROR(VLOOKUP($E89,#REF!,3,FALSE),"")</f>
        <v/>
      </c>
      <c r="H89" s="7" t="str">
        <f>IFERROR(VLOOKUP($E89,#REF!,2,FALSE),"")</f>
        <v/>
      </c>
      <c r="I89" s="7" t="str">
        <f>IFERROR(VLOOKUP($E89,#REF!,4,FALSE),"")</f>
        <v/>
      </c>
      <c r="J89" s="5" t="s">
        <v>338</v>
      </c>
      <c r="K89" s="5" t="s">
        <v>167</v>
      </c>
      <c r="L89" s="5">
        <v>50</v>
      </c>
      <c r="M89" s="7" t="str">
        <f>IFERROR(VLOOKUP($E89,#REF!,5,FALSE),"")</f>
        <v/>
      </c>
      <c r="N89" s="5" t="s">
        <v>338</v>
      </c>
      <c r="O89" s="5" t="s">
        <v>167</v>
      </c>
      <c r="P89" s="5">
        <v>50</v>
      </c>
      <c r="Q89" s="5"/>
      <c r="R89" s="5"/>
      <c r="S89" s="5"/>
      <c r="T89" s="7" t="str">
        <f>IFERROR(VLOOKUP($E89,#REF!,10,FALSE),"")</f>
        <v/>
      </c>
      <c r="U89" s="7" t="str">
        <f>IFERROR(VLOOKUP($E89,#REF!,11,FALSE),"")</f>
        <v/>
      </c>
      <c r="V89" s="7" t="str">
        <f>IFERROR(VLOOKUP($E89,#REF!,12,FALSE),"")</f>
        <v/>
      </c>
      <c r="W89" s="5"/>
      <c r="X89" s="20" t="s">
        <v>642</v>
      </c>
      <c r="Y89" s="20" t="s">
        <v>643</v>
      </c>
      <c r="Z89" s="20" t="s">
        <v>644</v>
      </c>
      <c r="AA89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Values(30006,6,'',,'','RPT_ITEM_NUM','VARCHAR','50','','RPT_ITEM_NUM','VARCHAR','50','','','','','','','','1700-01-87','2014-11-101','2399-12-117');</v>
      </c>
      <c r="AB89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Values(30006,6,'',,'','RPT_ITEM_NUM','VARCHAR','50','','RPT_ITEM_NUM','VARCHAR','50','','','','','','','',TO_DATE('1700-01-87','YYYY-MM-DD'),TO_DATE('2014-11-101','YYYY-MM-DD'),TO_DATE('2399-12-117','YYYY-MM-DD'));</v>
      </c>
    </row>
    <row r="90" spans="4:28" ht="15" thickBot="1" x14ac:dyDescent="0.35">
      <c r="D90" s="5">
        <v>88</v>
      </c>
      <c r="E90" s="5">
        <v>30006</v>
      </c>
      <c r="F90" s="5">
        <v>7</v>
      </c>
      <c r="G90" s="7" t="str">
        <f>IFERROR(VLOOKUP($E90,#REF!,3,FALSE),"")</f>
        <v/>
      </c>
      <c r="H90" s="7" t="str">
        <f>IFERROR(VLOOKUP($E90,#REF!,2,FALSE),"")</f>
        <v/>
      </c>
      <c r="I90" s="7" t="str">
        <f>IFERROR(VLOOKUP($E90,#REF!,4,FALSE),"")</f>
        <v/>
      </c>
      <c r="J90" s="5" t="s">
        <v>339</v>
      </c>
      <c r="K90" s="5" t="s">
        <v>167</v>
      </c>
      <c r="L90" s="5">
        <v>50</v>
      </c>
      <c r="M90" s="7" t="str">
        <f>IFERROR(VLOOKUP($E90,#REF!,5,FALSE),"")</f>
        <v/>
      </c>
      <c r="N90" s="5" t="s">
        <v>339</v>
      </c>
      <c r="O90" s="5" t="s">
        <v>167</v>
      </c>
      <c r="P90" s="5">
        <v>50</v>
      </c>
      <c r="Q90" s="5"/>
      <c r="R90" s="5"/>
      <c r="S90" s="5"/>
      <c r="T90" s="7" t="str">
        <f>IFERROR(VLOOKUP($E90,#REF!,10,FALSE),"")</f>
        <v/>
      </c>
      <c r="U90" s="7" t="str">
        <f>IFERROR(VLOOKUP($E90,#REF!,11,FALSE),"")</f>
        <v/>
      </c>
      <c r="V90" s="7" t="str">
        <f>IFERROR(VLOOKUP($E90,#REF!,12,FALSE),"")</f>
        <v/>
      </c>
      <c r="W90" s="5"/>
      <c r="X90" s="20" t="s">
        <v>645</v>
      </c>
      <c r="Y90" s="20" t="s">
        <v>646</v>
      </c>
      <c r="Z90" s="20" t="s">
        <v>647</v>
      </c>
      <c r="AA90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Values(30006,7,'',,'','GL_FIN_RPT_ID','VARCHAR','50','','GL_FIN_RPT_ID','VARCHAR','50','','','','','','','','1700-01-88','2014-11-102','2399-12-118');</v>
      </c>
      <c r="AB90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Values(30006,7,'',,'','GL_FIN_RPT_ID','VARCHAR','50','','GL_FIN_RPT_ID','VARCHAR','50','','','','','','','',TO_DATE('1700-01-88','YYYY-MM-DD'),TO_DATE('2014-11-102','YYYY-MM-DD'),TO_DATE('2399-12-118','YYYY-MM-DD'));</v>
      </c>
    </row>
    <row r="91" spans="4:28" ht="15" thickBot="1" x14ac:dyDescent="0.35">
      <c r="D91" s="5">
        <v>89</v>
      </c>
      <c r="E91" s="5">
        <v>30006</v>
      </c>
      <c r="F91" s="5">
        <v>8</v>
      </c>
      <c r="G91" s="7" t="str">
        <f>IFERROR(VLOOKUP($E91,#REF!,3,FALSE),"")</f>
        <v/>
      </c>
      <c r="H91" s="7" t="str">
        <f>IFERROR(VLOOKUP($E91,#REF!,2,FALSE),"")</f>
        <v/>
      </c>
      <c r="I91" s="7" t="str">
        <f>IFERROR(VLOOKUP($E91,#REF!,4,FALSE),"")</f>
        <v/>
      </c>
      <c r="J91" s="5" t="s">
        <v>340</v>
      </c>
      <c r="K91" s="5" t="s">
        <v>228</v>
      </c>
      <c r="L91" s="5" t="s">
        <v>337</v>
      </c>
      <c r="M91" s="7" t="str">
        <f>IFERROR(VLOOKUP($E91,#REF!,5,FALSE),"")</f>
        <v/>
      </c>
      <c r="N91" s="5" t="s">
        <v>340</v>
      </c>
      <c r="O91" s="5" t="s">
        <v>228</v>
      </c>
      <c r="P91" s="5" t="s">
        <v>193</v>
      </c>
      <c r="Q91" s="5"/>
      <c r="R91" s="5"/>
      <c r="S91" s="5"/>
      <c r="T91" s="7" t="str">
        <f>IFERROR(VLOOKUP($E91,#REF!,10,FALSE),"")</f>
        <v/>
      </c>
      <c r="U91" s="7" t="str">
        <f>IFERROR(VLOOKUP($E91,#REF!,11,FALSE),"")</f>
        <v/>
      </c>
      <c r="V91" s="7" t="str">
        <f>IFERROR(VLOOKUP($E91,#REF!,12,FALSE),"")</f>
        <v/>
      </c>
      <c r="W91" s="5"/>
      <c r="X91" s="20" t="s">
        <v>648</v>
      </c>
      <c r="Y91" s="20" t="s">
        <v>649</v>
      </c>
      <c r="Z91" s="20" t="s">
        <v>650</v>
      </c>
      <c r="AA91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Values(30006,8,'',,'','INIT_BAL','DECIMAL','38,3','','INIT_BAL','DECIMAL','24,8','','','','','','','','1700-01-89','2014-11-103','2399-12-119');</v>
      </c>
      <c r="AB91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Values(30006,8,'',,'','INIT_BAL','DECIMAL','38,3','','INIT_BAL','DECIMAL','24,8','','','','','','','',TO_DATE('1700-01-89','YYYY-MM-DD'),TO_DATE('2014-11-103','YYYY-MM-DD'),TO_DATE('2399-12-119','YYYY-MM-DD'));</v>
      </c>
    </row>
    <row r="92" spans="4:28" ht="15" thickBot="1" x14ac:dyDescent="0.35">
      <c r="D92" s="5">
        <v>90</v>
      </c>
      <c r="E92" s="5">
        <v>30006</v>
      </c>
      <c r="F92" s="5">
        <v>9</v>
      </c>
      <c r="G92" s="7" t="str">
        <f>IFERROR(VLOOKUP($E92,#REF!,3,FALSE),"")</f>
        <v/>
      </c>
      <c r="H92" s="7" t="str">
        <f>IFERROR(VLOOKUP($E92,#REF!,2,FALSE),"")</f>
        <v/>
      </c>
      <c r="I92" s="7" t="str">
        <f>IFERROR(VLOOKUP($E92,#REF!,4,FALSE),"")</f>
        <v/>
      </c>
      <c r="J92" s="5" t="s">
        <v>341</v>
      </c>
      <c r="K92" s="5" t="s">
        <v>228</v>
      </c>
      <c r="L92" s="5" t="s">
        <v>337</v>
      </c>
      <c r="M92" s="7" t="str">
        <f>IFERROR(VLOOKUP($E92,#REF!,5,FALSE),"")</f>
        <v/>
      </c>
      <c r="N92" s="5" t="s">
        <v>341</v>
      </c>
      <c r="O92" s="5" t="s">
        <v>228</v>
      </c>
      <c r="P92" s="5" t="s">
        <v>193</v>
      </c>
      <c r="Q92" s="5"/>
      <c r="R92" s="5"/>
      <c r="S92" s="5"/>
      <c r="T92" s="7" t="str">
        <f>IFERROR(VLOOKUP($E92,#REF!,10,FALSE),"")</f>
        <v/>
      </c>
      <c r="U92" s="7" t="str">
        <f>IFERROR(VLOOKUP($E92,#REF!,11,FALSE),"")</f>
        <v/>
      </c>
      <c r="V92" s="7" t="str">
        <f>IFERROR(VLOOKUP($E92,#REF!,12,FALSE),"")</f>
        <v/>
      </c>
      <c r="W92" s="5"/>
      <c r="X92" s="20" t="s">
        <v>651</v>
      </c>
      <c r="Y92" s="20" t="s">
        <v>652</v>
      </c>
      <c r="Z92" s="20" t="s">
        <v>653</v>
      </c>
      <c r="AA92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Values(30006,9,'',,'','TERM_AMT','DECIMAL','38,3','','TERM_AMT','DECIMAL','24,8','','','','','','','','1700-01-90','2014-11-104','2399-12-120');</v>
      </c>
      <c r="AB92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Values(30006,9,'',,'','TERM_AMT','DECIMAL','38,3','','TERM_AMT','DECIMAL','24,8','','','','','','','',TO_DATE('1700-01-90','YYYY-MM-DD'),TO_DATE('2014-11-104','YYYY-MM-DD'),TO_DATE('2399-12-120','YYYY-MM-DD'));</v>
      </c>
    </row>
    <row r="93" spans="4:28" ht="15" thickBot="1" x14ac:dyDescent="0.35">
      <c r="D93" s="5">
        <v>91</v>
      </c>
      <c r="E93" s="5">
        <v>30006</v>
      </c>
      <c r="F93" s="5">
        <v>10</v>
      </c>
      <c r="G93" s="7" t="str">
        <f>IFERROR(VLOOKUP($E93,#REF!,3,FALSE),"")</f>
        <v/>
      </c>
      <c r="H93" s="7" t="str">
        <f>IFERROR(VLOOKUP($E93,#REF!,2,FALSE),"")</f>
        <v/>
      </c>
      <c r="I93" s="7" t="str">
        <f>IFERROR(VLOOKUP($E93,#REF!,4,FALSE),"")</f>
        <v/>
      </c>
      <c r="J93" s="5" t="s">
        <v>342</v>
      </c>
      <c r="K93" s="5" t="s">
        <v>228</v>
      </c>
      <c r="L93" s="5" t="s">
        <v>337</v>
      </c>
      <c r="M93" s="7" t="str">
        <f>IFERROR(VLOOKUP($E93,#REF!,5,FALSE),"")</f>
        <v/>
      </c>
      <c r="N93" s="5" t="s">
        <v>342</v>
      </c>
      <c r="O93" s="5" t="s">
        <v>228</v>
      </c>
      <c r="P93" s="5" t="s">
        <v>193</v>
      </c>
      <c r="Q93" s="5"/>
      <c r="R93" s="5"/>
      <c r="S93" s="5"/>
      <c r="T93" s="7" t="str">
        <f>IFERROR(VLOOKUP($E93,#REF!,10,FALSE),"")</f>
        <v/>
      </c>
      <c r="U93" s="7" t="str">
        <f>IFERROR(VLOOKUP($E93,#REF!,11,FALSE),"")</f>
        <v/>
      </c>
      <c r="V93" s="7" t="str">
        <f>IFERROR(VLOOKUP($E93,#REF!,12,FALSE),"")</f>
        <v/>
      </c>
      <c r="W93" s="5"/>
      <c r="X93" s="20" t="s">
        <v>654</v>
      </c>
      <c r="Y93" s="20" t="s">
        <v>655</v>
      </c>
      <c r="Z93" s="20" t="s">
        <v>656</v>
      </c>
      <c r="AA93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Values(30006,10,'',,'','FINAL_BAL','DECIMAL','38,3','','FINAL_BAL','DECIMAL','24,8','','','','','','','','1700-01-91','2014-11-105','2399-12-121');</v>
      </c>
      <c r="AB93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Values(30006,10,'',,'','FINAL_BAL','DECIMAL','38,3','','FINAL_BAL','DECIMAL','24,8','','','','','','','',TO_DATE('1700-01-91','YYYY-MM-DD'),TO_DATE('2014-11-105','YYYY-MM-DD'),TO_DATE('2399-12-121','YYYY-MM-DD'));</v>
      </c>
    </row>
    <row r="94" spans="4:28" ht="15" thickBot="1" x14ac:dyDescent="0.35">
      <c r="D94" s="5">
        <v>92</v>
      </c>
      <c r="E94" s="5">
        <v>30006</v>
      </c>
      <c r="F94" s="5">
        <v>11</v>
      </c>
      <c r="G94" s="7" t="str">
        <f>IFERROR(VLOOKUP($E94,#REF!,3,FALSE),"")</f>
        <v/>
      </c>
      <c r="H94" s="7" t="str">
        <f>IFERROR(VLOOKUP($E94,#REF!,2,FALSE),"")</f>
        <v/>
      </c>
      <c r="I94" s="7" t="str">
        <f>IFERROR(VLOOKUP($E94,#REF!,4,FALSE),"")</f>
        <v/>
      </c>
      <c r="J94" s="5" t="s">
        <v>343</v>
      </c>
      <c r="K94" s="5" t="s">
        <v>228</v>
      </c>
      <c r="L94" s="5" t="s">
        <v>337</v>
      </c>
      <c r="M94" s="7" t="str">
        <f>IFERROR(VLOOKUP($E94,#REF!,5,FALSE),"")</f>
        <v/>
      </c>
      <c r="N94" s="5" t="s">
        <v>343</v>
      </c>
      <c r="O94" s="5" t="s">
        <v>228</v>
      </c>
      <c r="P94" s="5" t="s">
        <v>193</v>
      </c>
      <c r="Q94" s="5"/>
      <c r="R94" s="5"/>
      <c r="S94" s="5"/>
      <c r="T94" s="7" t="str">
        <f>IFERROR(VLOOKUP($E94,#REF!,10,FALSE),"")</f>
        <v/>
      </c>
      <c r="U94" s="7" t="str">
        <f>IFERROR(VLOOKUP($E94,#REF!,11,FALSE),"")</f>
        <v/>
      </c>
      <c r="V94" s="7" t="str">
        <f>IFERROR(VLOOKUP($E94,#REF!,12,FALSE),"")</f>
        <v/>
      </c>
      <c r="W94" s="5"/>
      <c r="X94" s="20" t="s">
        <v>657</v>
      </c>
      <c r="Y94" s="20" t="s">
        <v>658</v>
      </c>
      <c r="Z94" s="20" t="s">
        <v>659</v>
      </c>
      <c r="AA94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Values(30006,11,'',,'','INTERIM_AVG_BAL','DECIMAL','38,3','','INTERIM_AVG_BAL','DECIMAL','24,8','','','','','','','','1700-01-92','2014-11-106','2399-12-122');</v>
      </c>
      <c r="AB94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Values(30006,11,'',,'','INTERIM_AVG_BAL','DECIMAL','38,3','','INTERIM_AVG_BAL','DECIMAL','24,8','','','','','','','',TO_DATE('1700-01-92','YYYY-MM-DD'),TO_DATE('2014-11-106','YYYY-MM-DD'),TO_DATE('2399-12-122','YYYY-MM-DD'));</v>
      </c>
    </row>
    <row r="95" spans="4:28" ht="15" thickBot="1" x14ac:dyDescent="0.35">
      <c r="D95" s="5">
        <v>93</v>
      </c>
      <c r="E95" s="5">
        <v>30006</v>
      </c>
      <c r="F95" s="5">
        <v>12</v>
      </c>
      <c r="G95" s="7" t="str">
        <f>IFERROR(VLOOKUP($E95,#REF!,3,FALSE),"")</f>
        <v/>
      </c>
      <c r="H95" s="7" t="str">
        <f>IFERROR(VLOOKUP($E95,#REF!,2,FALSE),"")</f>
        <v/>
      </c>
      <c r="I95" s="7" t="str">
        <f>IFERROR(VLOOKUP($E95,#REF!,4,FALSE),"")</f>
        <v/>
      </c>
      <c r="J95" s="5" t="s">
        <v>344</v>
      </c>
      <c r="K95" s="5" t="s">
        <v>228</v>
      </c>
      <c r="L95" s="5" t="s">
        <v>337</v>
      </c>
      <c r="M95" s="7" t="str">
        <f>IFERROR(VLOOKUP($E95,#REF!,5,FALSE),"")</f>
        <v/>
      </c>
      <c r="N95" s="5" t="s">
        <v>344</v>
      </c>
      <c r="O95" s="5" t="s">
        <v>228</v>
      </c>
      <c r="P95" s="5" t="s">
        <v>193</v>
      </c>
      <c r="Q95" s="5"/>
      <c r="R95" s="5"/>
      <c r="S95" s="5"/>
      <c r="T95" s="7" t="str">
        <f>IFERROR(VLOOKUP($E95,#REF!,10,FALSE),"")</f>
        <v/>
      </c>
      <c r="U95" s="7" t="str">
        <f>IFERROR(VLOOKUP($E95,#REF!,11,FALSE),"")</f>
        <v/>
      </c>
      <c r="V95" s="7" t="str">
        <f>IFERROR(VLOOKUP($E95,#REF!,12,FALSE),"")</f>
        <v/>
      </c>
      <c r="W95" s="5"/>
      <c r="X95" s="20" t="s">
        <v>660</v>
      </c>
      <c r="Y95" s="20" t="s">
        <v>661</v>
      </c>
      <c r="Z95" s="20" t="s">
        <v>662</v>
      </c>
      <c r="AA95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Values(30006,12,'',,'','QAVG_BAL','DECIMAL','38,3','','QAVG_BAL','DECIMAL','24,8','','','','','','','','1700-01-93','2014-11-107','2399-12-123');</v>
      </c>
      <c r="AB95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Values(30006,12,'',,'','QAVG_BAL','DECIMAL','38,3','','QAVG_BAL','DECIMAL','24,8','','','','','','','',TO_DATE('1700-01-93','YYYY-MM-DD'),TO_DATE('2014-11-107','YYYY-MM-DD'),TO_DATE('2399-12-123','YYYY-MM-DD'));</v>
      </c>
    </row>
    <row r="96" spans="4:28" ht="15" thickBot="1" x14ac:dyDescent="0.35">
      <c r="D96" s="5">
        <v>94</v>
      </c>
      <c r="E96" s="5">
        <v>30006</v>
      </c>
      <c r="F96" s="5">
        <v>13</v>
      </c>
      <c r="G96" s="7" t="str">
        <f>IFERROR(VLOOKUP($E96,#REF!,3,FALSE),"")</f>
        <v/>
      </c>
      <c r="H96" s="7" t="str">
        <f>IFERROR(VLOOKUP($E96,#REF!,2,FALSE),"")</f>
        <v/>
      </c>
      <c r="I96" s="7" t="str">
        <f>IFERROR(VLOOKUP($E96,#REF!,4,FALSE),"")</f>
        <v/>
      </c>
      <c r="J96" s="5" t="s">
        <v>345</v>
      </c>
      <c r="K96" s="5" t="s">
        <v>228</v>
      </c>
      <c r="L96" s="5" t="s">
        <v>337</v>
      </c>
      <c r="M96" s="7" t="str">
        <f>IFERROR(VLOOKUP($E96,#REF!,5,FALSE),"")</f>
        <v/>
      </c>
      <c r="N96" s="5" t="s">
        <v>345</v>
      </c>
      <c r="O96" s="5" t="s">
        <v>228</v>
      </c>
      <c r="P96" s="5" t="s">
        <v>193</v>
      </c>
      <c r="Q96" s="5"/>
      <c r="R96" s="5"/>
      <c r="S96" s="5"/>
      <c r="T96" s="7" t="str">
        <f>IFERROR(VLOOKUP($E96,#REF!,10,FALSE),"")</f>
        <v/>
      </c>
      <c r="U96" s="7" t="str">
        <f>IFERROR(VLOOKUP($E96,#REF!,11,FALSE),"")</f>
        <v/>
      </c>
      <c r="V96" s="7" t="str">
        <f>IFERROR(VLOOKUP($E96,#REF!,12,FALSE),"")</f>
        <v/>
      </c>
      <c r="W96" s="5"/>
      <c r="X96" s="20" t="s">
        <v>663</v>
      </c>
      <c r="Y96" s="20" t="s">
        <v>664</v>
      </c>
      <c r="Z96" s="20" t="s">
        <v>665</v>
      </c>
      <c r="AA96" s="7" t="str">
        <f t="shared" si="2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Values(30006,13,'',,'','YAVG_BAL','DECIMAL','38,3','','YAVG_BAL','DECIMAL','24,8','','','','','','','','1700-01-94','2014-11-108','2399-12-124');</v>
      </c>
      <c r="AB96" s="7" t="str">
        <f t="shared" si="3"/>
        <v>INSERT INTO CUST_DM.ETL_TAB_COL_MAPPING_DEF(MAPPING_ID,COL_ID,SYS_CODE,BATCH_ID,SRC_TAB_NAME,SRC_COL_NAME,SRC_COL_TYPE,SRC_COL_LEN,DES_TAB_NAME,DES_COL_NAME,DES_COL_TYPE,DES_COL_LEN,CONV_TYPE,CONV_TYPE_DESC,CONV_SQL,JOB_NAME,JOB_DESC,MAPPING_DESC,REMARK,ST_DATE,MNT_DATE,END_DATE) Values(30006,13,'',,'','YAVG_BAL','DECIMAL','38,3','','YAVG_BAL','DECIMAL','24,8','','','','','','','',TO_DATE('1700-01-94','YYYY-MM-DD'),TO_DATE('2014-11-108','YYYY-MM-DD'),TO_DATE('2399-12-124','YYYY-MM-DD'));</v>
      </c>
    </row>
    <row r="97" spans="5:16" ht="15" thickBot="1" x14ac:dyDescent="0.35">
      <c r="E97" s="5">
        <v>30007</v>
      </c>
      <c r="F97" s="5">
        <v>1</v>
      </c>
      <c r="G97" s="7" t="str">
        <f>IFERROR(VLOOKUP($E97,#REF!,3,FALSE),"")</f>
        <v/>
      </c>
      <c r="H97" s="7" t="str">
        <f>IFERROR(VLOOKUP($E97,#REF!,2,FALSE),"")</f>
        <v/>
      </c>
      <c r="I97" s="7" t="str">
        <f>IFERROR(VLOOKUP($E97,#REF!,4,FALSE),"")</f>
        <v/>
      </c>
      <c r="M97" s="7" t="str">
        <f>IFERROR(VLOOKUP($E97,#REF!,5,FALSE),"")</f>
        <v/>
      </c>
      <c r="N97" s="5" t="s">
        <v>367</v>
      </c>
      <c r="O97" s="5" t="s">
        <v>374</v>
      </c>
      <c r="P97" s="5"/>
    </row>
    <row r="98" spans="5:16" ht="15" thickBot="1" x14ac:dyDescent="0.35">
      <c r="E98" s="5">
        <v>30007</v>
      </c>
      <c r="F98" s="5">
        <v>2</v>
      </c>
      <c r="G98" s="7" t="str">
        <f>IFERROR(VLOOKUP($E98,#REF!,3,FALSE),"")</f>
        <v/>
      </c>
      <c r="H98" s="7" t="str">
        <f>IFERROR(VLOOKUP($E98,#REF!,2,FALSE),"")</f>
        <v/>
      </c>
      <c r="I98" s="7" t="str">
        <f>IFERROR(VLOOKUP($E98,#REF!,4,FALSE),"")</f>
        <v/>
      </c>
      <c r="M98" s="7" t="str">
        <f>IFERROR(VLOOKUP($E98,#REF!,5,FALSE),"")</f>
        <v/>
      </c>
      <c r="N98" s="5" t="s">
        <v>201</v>
      </c>
      <c r="O98" s="5" t="s">
        <v>167</v>
      </c>
      <c r="P98" s="5">
        <v>20</v>
      </c>
    </row>
    <row r="99" spans="5:16" ht="15" thickBot="1" x14ac:dyDescent="0.35">
      <c r="E99" s="5">
        <v>30007</v>
      </c>
      <c r="F99" s="5">
        <v>3</v>
      </c>
      <c r="G99" s="7" t="str">
        <f>IFERROR(VLOOKUP($E99,#REF!,3,FALSE),"")</f>
        <v/>
      </c>
      <c r="H99" s="7" t="str">
        <f>IFERROR(VLOOKUP($E99,#REF!,2,FALSE),"")</f>
        <v/>
      </c>
      <c r="I99" s="7" t="str">
        <f>IFERROR(VLOOKUP($E99,#REF!,4,FALSE),"")</f>
        <v/>
      </c>
      <c r="M99" s="7" t="str">
        <f>IFERROR(VLOOKUP($E99,#REF!,5,FALSE),"")</f>
        <v/>
      </c>
      <c r="N99" s="5" t="s">
        <v>373</v>
      </c>
      <c r="O99" s="5" t="s">
        <v>167</v>
      </c>
      <c r="P99" s="5">
        <v>10</v>
      </c>
    </row>
    <row r="100" spans="5:16" ht="15" thickBot="1" x14ac:dyDescent="0.35">
      <c r="E100" s="5">
        <v>30007</v>
      </c>
      <c r="F100" s="5">
        <v>4</v>
      </c>
      <c r="G100" s="7" t="str">
        <f>IFERROR(VLOOKUP($E100,#REF!,3,FALSE),"")</f>
        <v/>
      </c>
      <c r="H100" s="7" t="str">
        <f>IFERROR(VLOOKUP($E100,#REF!,2,FALSE),"")</f>
        <v/>
      </c>
      <c r="I100" s="7" t="str">
        <f>IFERROR(VLOOKUP($E100,#REF!,4,FALSE),"")</f>
        <v/>
      </c>
      <c r="M100" s="7" t="str">
        <f>IFERROR(VLOOKUP($E100,#REF!,5,FALSE),"")</f>
        <v/>
      </c>
      <c r="N100" s="5" t="s">
        <v>450</v>
      </c>
      <c r="O100" s="5" t="s">
        <v>167</v>
      </c>
      <c r="P100" s="5">
        <v>100</v>
      </c>
    </row>
    <row r="101" spans="5:16" ht="15" thickBot="1" x14ac:dyDescent="0.35">
      <c r="E101" s="5">
        <v>30007</v>
      </c>
      <c r="F101" s="5">
        <v>5</v>
      </c>
      <c r="G101" s="7" t="str">
        <f>IFERROR(VLOOKUP($E101,#REF!,3,FALSE),"")</f>
        <v/>
      </c>
      <c r="H101" s="7" t="str">
        <f>IFERROR(VLOOKUP($E101,#REF!,2,FALSE),"")</f>
        <v/>
      </c>
      <c r="I101" s="7" t="str">
        <f>IFERROR(VLOOKUP($E101,#REF!,4,FALSE),"")</f>
        <v/>
      </c>
      <c r="M101" s="7" t="str">
        <f>IFERROR(VLOOKUP($E101,#REF!,5,FALSE),"")</f>
        <v/>
      </c>
      <c r="N101" s="5" t="s">
        <v>453</v>
      </c>
      <c r="O101" s="5" t="s">
        <v>455</v>
      </c>
      <c r="P101" s="5">
        <v>1</v>
      </c>
    </row>
    <row r="102" spans="5:16" ht="15" thickBot="1" x14ac:dyDescent="0.35">
      <c r="E102" s="5">
        <v>30007</v>
      </c>
      <c r="F102" s="5">
        <v>6</v>
      </c>
      <c r="G102" s="7" t="str">
        <f>IFERROR(VLOOKUP($E102,#REF!,3,FALSE),"")</f>
        <v/>
      </c>
      <c r="H102" s="7" t="str">
        <f>IFERROR(VLOOKUP($E102,#REF!,2,FALSE),"")</f>
        <v/>
      </c>
      <c r="I102" s="7" t="str">
        <f>IFERROR(VLOOKUP($E102,#REF!,4,FALSE),"")</f>
        <v/>
      </c>
      <c r="M102" s="7" t="str">
        <f>IFERROR(VLOOKUP($E102,#REF!,5,FALSE),"")</f>
        <v/>
      </c>
      <c r="N102" s="5" t="s">
        <v>375</v>
      </c>
      <c r="O102" s="5" t="s">
        <v>372</v>
      </c>
      <c r="P102" s="5"/>
    </row>
    <row r="103" spans="5:16" ht="15" thickBot="1" x14ac:dyDescent="0.35">
      <c r="E103" s="5">
        <v>30007</v>
      </c>
      <c r="F103" s="5">
        <v>7</v>
      </c>
      <c r="G103" s="7" t="str">
        <f>IFERROR(VLOOKUP($E103,#REF!,3,FALSE),"")</f>
        <v/>
      </c>
      <c r="H103" s="7" t="str">
        <f>IFERROR(VLOOKUP($E103,#REF!,2,FALSE),"")</f>
        <v/>
      </c>
      <c r="I103" s="7" t="str">
        <f>IFERROR(VLOOKUP($E103,#REF!,4,FALSE),"")</f>
        <v/>
      </c>
      <c r="M103" s="7" t="str">
        <f>IFERROR(VLOOKUP($E103,#REF!,5,FALSE),"")</f>
        <v/>
      </c>
      <c r="N103" s="5" t="s">
        <v>205</v>
      </c>
      <c r="O103" s="5" t="s">
        <v>167</v>
      </c>
      <c r="P103" s="5">
        <v>10</v>
      </c>
    </row>
    <row r="104" spans="5:16" ht="15" thickBot="1" x14ac:dyDescent="0.35">
      <c r="E104" s="5">
        <v>30007</v>
      </c>
      <c r="F104" s="5">
        <v>8</v>
      </c>
      <c r="G104" s="7" t="str">
        <f>IFERROR(VLOOKUP($E104,#REF!,3,FALSE),"")</f>
        <v/>
      </c>
      <c r="H104" s="7" t="str">
        <f>IFERROR(VLOOKUP($E104,#REF!,2,FALSE),"")</f>
        <v/>
      </c>
      <c r="I104" s="7" t="str">
        <f>IFERROR(VLOOKUP($E104,#REF!,4,FALSE),"")</f>
        <v/>
      </c>
      <c r="M104" s="7" t="str">
        <f>IFERROR(VLOOKUP($E104,#REF!,5,FALSE),"")</f>
        <v/>
      </c>
      <c r="N104" s="5" t="s">
        <v>206</v>
      </c>
      <c r="O104" s="5" t="s">
        <v>167</v>
      </c>
      <c r="P104" s="5">
        <v>100</v>
      </c>
    </row>
    <row r="105" spans="5:16" ht="15" thickBot="1" x14ac:dyDescent="0.35">
      <c r="E105" s="5">
        <v>30007</v>
      </c>
      <c r="F105" s="5">
        <v>9</v>
      </c>
      <c r="G105" s="7" t="str">
        <f>IFERROR(VLOOKUP($E105,#REF!,3,FALSE),"")</f>
        <v/>
      </c>
      <c r="H105" s="7" t="str">
        <f>IFERROR(VLOOKUP($E105,#REF!,2,FALSE),"")</f>
        <v/>
      </c>
      <c r="I105" s="7" t="str">
        <f>IFERROR(VLOOKUP($E105,#REF!,4,FALSE),"")</f>
        <v/>
      </c>
      <c r="M105" s="7" t="str">
        <f>IFERROR(VLOOKUP($E105,#REF!,5,FALSE),"")</f>
        <v/>
      </c>
      <c r="N105" s="5" t="s">
        <v>207</v>
      </c>
      <c r="O105" s="5" t="s">
        <v>454</v>
      </c>
      <c r="P105" s="5">
        <v>1</v>
      </c>
    </row>
    <row r="106" spans="5:16" ht="15" thickBot="1" x14ac:dyDescent="0.35">
      <c r="E106" s="5">
        <v>30007</v>
      </c>
      <c r="F106" s="5">
        <v>10</v>
      </c>
      <c r="G106" s="7" t="str">
        <f>IFERROR(VLOOKUP($E106,#REF!,3,FALSE),"")</f>
        <v/>
      </c>
      <c r="H106" s="7" t="str">
        <f>IFERROR(VLOOKUP($E106,#REF!,2,FALSE),"")</f>
        <v/>
      </c>
      <c r="I106" s="7" t="str">
        <f>IFERROR(VLOOKUP($E106,#REF!,4,FALSE),"")</f>
        <v/>
      </c>
      <c r="M106" s="7" t="str">
        <f>IFERROR(VLOOKUP($E106,#REF!,5,FALSE),"")</f>
        <v/>
      </c>
      <c r="N106" s="5" t="s">
        <v>208</v>
      </c>
      <c r="O106" s="5" t="s">
        <v>167</v>
      </c>
      <c r="P106" s="5">
        <v>10</v>
      </c>
    </row>
    <row r="107" spans="5:16" ht="15" thickBot="1" x14ac:dyDescent="0.35">
      <c r="E107" s="5">
        <v>30007</v>
      </c>
      <c r="F107" s="5">
        <v>11</v>
      </c>
      <c r="G107" s="7" t="str">
        <f>IFERROR(VLOOKUP($E107,#REF!,3,FALSE),"")</f>
        <v/>
      </c>
      <c r="H107" s="7" t="str">
        <f>IFERROR(VLOOKUP($E107,#REF!,2,FALSE),"")</f>
        <v/>
      </c>
      <c r="I107" s="7" t="str">
        <f>IFERROR(VLOOKUP($E107,#REF!,4,FALSE),"")</f>
        <v/>
      </c>
      <c r="M107" s="7" t="str">
        <f>IFERROR(VLOOKUP($E107,#REF!,5,FALSE),"")</f>
        <v/>
      </c>
      <c r="N107" s="5" t="s">
        <v>209</v>
      </c>
      <c r="O107" s="5" t="s">
        <v>167</v>
      </c>
      <c r="P107" s="5">
        <v>100</v>
      </c>
    </row>
    <row r="108" spans="5:16" ht="15" thickBot="1" x14ac:dyDescent="0.35">
      <c r="E108" s="5">
        <v>30007</v>
      </c>
      <c r="F108" s="5">
        <v>12</v>
      </c>
      <c r="G108" s="7" t="str">
        <f>IFERROR(VLOOKUP($E108,#REF!,3,FALSE),"")</f>
        <v/>
      </c>
      <c r="H108" s="7" t="str">
        <f>IFERROR(VLOOKUP($E108,#REF!,2,FALSE),"")</f>
        <v/>
      </c>
      <c r="I108" s="7" t="str">
        <f>IFERROR(VLOOKUP($E108,#REF!,4,FALSE),"")</f>
        <v/>
      </c>
      <c r="M108" s="7" t="str">
        <f>IFERROR(VLOOKUP($E108,#REF!,5,FALSE),"")</f>
        <v/>
      </c>
      <c r="N108" s="5" t="s">
        <v>210</v>
      </c>
      <c r="O108" s="5" t="s">
        <v>454</v>
      </c>
      <c r="P108" s="5">
        <v>1</v>
      </c>
    </row>
    <row r="109" spans="5:16" ht="15" thickBot="1" x14ac:dyDescent="0.35">
      <c r="E109" s="5">
        <v>30007</v>
      </c>
      <c r="F109" s="5">
        <v>13</v>
      </c>
      <c r="G109" s="7" t="str">
        <f>IFERROR(VLOOKUP($E109,#REF!,3,FALSE),"")</f>
        <v/>
      </c>
      <c r="H109" s="7" t="str">
        <f>IFERROR(VLOOKUP($E109,#REF!,2,FALSE),"")</f>
        <v/>
      </c>
      <c r="I109" s="7" t="str">
        <f>IFERROR(VLOOKUP($E109,#REF!,4,FALSE),"")</f>
        <v/>
      </c>
      <c r="M109" s="7" t="str">
        <f>IFERROR(VLOOKUP($E109,#REF!,5,FALSE),"")</f>
        <v/>
      </c>
      <c r="N109" s="5" t="s">
        <v>366</v>
      </c>
      <c r="O109" s="5" t="s">
        <v>167</v>
      </c>
      <c r="P109" s="5">
        <v>10</v>
      </c>
    </row>
    <row r="110" spans="5:16" ht="15" thickBot="1" x14ac:dyDescent="0.35">
      <c r="E110" s="5">
        <v>30007</v>
      </c>
      <c r="F110" s="5">
        <v>14</v>
      </c>
      <c r="G110" s="7" t="str">
        <f>IFERROR(VLOOKUP($E110,#REF!,3,FALSE),"")</f>
        <v/>
      </c>
      <c r="H110" s="7" t="str">
        <f>IFERROR(VLOOKUP($E110,#REF!,2,FALSE),"")</f>
        <v/>
      </c>
      <c r="I110" s="7" t="str">
        <f>IFERROR(VLOOKUP($E110,#REF!,4,FALSE),"")</f>
        <v/>
      </c>
      <c r="M110" s="7" t="str">
        <f>IFERROR(VLOOKUP($E110,#REF!,5,FALSE),"")</f>
        <v/>
      </c>
      <c r="N110" s="5" t="s">
        <v>212</v>
      </c>
      <c r="O110" s="5" t="s">
        <v>167</v>
      </c>
      <c r="P110" s="5">
        <v>100</v>
      </c>
    </row>
    <row r="111" spans="5:16" ht="15" thickBot="1" x14ac:dyDescent="0.35">
      <c r="E111" s="5">
        <v>30007</v>
      </c>
      <c r="F111" s="5">
        <v>15</v>
      </c>
      <c r="G111" s="7" t="str">
        <f>IFERROR(VLOOKUP($E111,#REF!,3,FALSE),"")</f>
        <v/>
      </c>
      <c r="H111" s="7" t="str">
        <f>IFERROR(VLOOKUP($E111,#REF!,2,FALSE),"")</f>
        <v/>
      </c>
      <c r="I111" s="7" t="str">
        <f>IFERROR(VLOOKUP($E111,#REF!,4,FALSE),"")</f>
        <v/>
      </c>
      <c r="M111" s="7" t="str">
        <f>IFERROR(VLOOKUP($E111,#REF!,5,FALSE),"")</f>
        <v/>
      </c>
      <c r="N111" s="5" t="s">
        <v>213</v>
      </c>
      <c r="O111" s="5" t="s">
        <v>454</v>
      </c>
      <c r="P111" s="5">
        <v>1</v>
      </c>
    </row>
    <row r="112" spans="5:16" ht="15" thickBot="1" x14ac:dyDescent="0.35">
      <c r="E112" s="5">
        <v>30007</v>
      </c>
      <c r="F112" s="5">
        <v>16</v>
      </c>
      <c r="G112" s="7" t="str">
        <f>IFERROR(VLOOKUP($E112,#REF!,3,FALSE),"")</f>
        <v/>
      </c>
      <c r="H112" s="7" t="str">
        <f>IFERROR(VLOOKUP($E112,#REF!,2,FALSE),"")</f>
        <v/>
      </c>
      <c r="I112" s="7" t="str">
        <f>IFERROR(VLOOKUP($E112,#REF!,4,FALSE),"")</f>
        <v/>
      </c>
      <c r="M112" s="7" t="str">
        <f>IFERROR(VLOOKUP($E112,#REF!,5,FALSE),"")</f>
        <v/>
      </c>
      <c r="N112" s="5" t="s">
        <v>369</v>
      </c>
      <c r="O112" s="5" t="s">
        <v>165</v>
      </c>
      <c r="P112" s="5"/>
    </row>
    <row r="113" spans="5:16" ht="15" thickBot="1" x14ac:dyDescent="0.35">
      <c r="E113" s="5">
        <v>30007</v>
      </c>
      <c r="F113" s="5">
        <v>17</v>
      </c>
      <c r="G113" s="7" t="str">
        <f>IFERROR(VLOOKUP($E113,#REF!,3,FALSE),"")</f>
        <v/>
      </c>
      <c r="H113" s="7" t="str">
        <f>IFERROR(VLOOKUP($E113,#REF!,2,FALSE),"")</f>
        <v/>
      </c>
      <c r="I113" s="7" t="str">
        <f>IFERROR(VLOOKUP($E113,#REF!,4,FALSE),"")</f>
        <v/>
      </c>
      <c r="M113" s="7" t="str">
        <f>IFERROR(VLOOKUP($E113,#REF!,5,FALSE),"")</f>
        <v/>
      </c>
      <c r="N113" s="5" t="s">
        <v>368</v>
      </c>
      <c r="O113" s="5" t="s">
        <v>165</v>
      </c>
      <c r="P113" s="5"/>
    </row>
    <row r="114" spans="5:16" ht="15" thickBot="1" x14ac:dyDescent="0.35">
      <c r="E114" s="5">
        <v>30008</v>
      </c>
      <c r="F114" s="5">
        <v>1</v>
      </c>
      <c r="G114" s="7" t="str">
        <f>IFERROR(VLOOKUP($E114,#REF!,3,FALSE),"")</f>
        <v/>
      </c>
      <c r="H114" s="7" t="str">
        <f>IFERROR(VLOOKUP($E114,#REF!,2,FALSE),"")</f>
        <v/>
      </c>
      <c r="I114" s="7" t="str">
        <f>IFERROR(VLOOKUP($E114,#REF!,4,FALSE),"")</f>
        <v/>
      </c>
      <c r="M114" s="7" t="str">
        <f>IFERROR(VLOOKUP($E114,#REF!,5,FALSE),"")</f>
        <v/>
      </c>
      <c r="N114" s="5" t="s">
        <v>367</v>
      </c>
      <c r="O114" s="5" t="s">
        <v>374</v>
      </c>
      <c r="P114" s="5"/>
    </row>
    <row r="115" spans="5:16" ht="15" thickBot="1" x14ac:dyDescent="0.35">
      <c r="E115" s="5">
        <v>30008</v>
      </c>
      <c r="F115" s="5">
        <v>2</v>
      </c>
      <c r="G115" s="7" t="str">
        <f>IFERROR(VLOOKUP($E115,#REF!,3,FALSE),"")</f>
        <v/>
      </c>
      <c r="H115" s="7" t="str">
        <f>IFERROR(VLOOKUP($E115,#REF!,2,FALSE),"")</f>
        <v/>
      </c>
      <c r="I115" s="7" t="str">
        <f>IFERROR(VLOOKUP($E115,#REF!,4,FALSE),"")</f>
        <v/>
      </c>
      <c r="M115" s="7" t="str">
        <f>IFERROR(VLOOKUP($E115,#REF!,5,FALSE),"")</f>
        <v/>
      </c>
      <c r="N115" s="5" t="s">
        <v>376</v>
      </c>
      <c r="O115" s="5" t="s">
        <v>167</v>
      </c>
      <c r="P115" s="5">
        <v>20</v>
      </c>
    </row>
    <row r="116" spans="5:16" ht="15" thickBot="1" x14ac:dyDescent="0.35">
      <c r="E116" s="5">
        <v>30008</v>
      </c>
      <c r="F116" s="5">
        <v>3</v>
      </c>
      <c r="G116" s="7" t="str">
        <f>IFERROR(VLOOKUP($E116,#REF!,3,FALSE),"")</f>
        <v/>
      </c>
      <c r="H116" s="7" t="str">
        <f>IFERROR(VLOOKUP($E116,#REF!,2,FALSE),"")</f>
        <v/>
      </c>
      <c r="I116" s="7" t="str">
        <f>IFERROR(VLOOKUP($E116,#REF!,4,FALSE),"")</f>
        <v/>
      </c>
      <c r="M116" s="7" t="str">
        <f>IFERROR(VLOOKUP($E116,#REF!,5,FALSE),"")</f>
        <v/>
      </c>
      <c r="N116" s="5" t="s">
        <v>370</v>
      </c>
      <c r="O116" s="5" t="s">
        <v>167</v>
      </c>
      <c r="P116" s="5">
        <v>10</v>
      </c>
    </row>
    <row r="117" spans="5:16" ht="15" thickBot="1" x14ac:dyDescent="0.35">
      <c r="E117" s="5">
        <v>30008</v>
      </c>
      <c r="F117" s="5">
        <v>4</v>
      </c>
      <c r="G117" s="7" t="str">
        <f>IFERROR(VLOOKUP($E117,#REF!,3,FALSE),"")</f>
        <v/>
      </c>
      <c r="H117" s="7" t="str">
        <f>IFERROR(VLOOKUP($E117,#REF!,2,FALSE),"")</f>
        <v/>
      </c>
      <c r="I117" s="7" t="str">
        <f>IFERROR(VLOOKUP($E117,#REF!,4,FALSE),"")</f>
        <v/>
      </c>
      <c r="M117" s="7" t="str">
        <f>IFERROR(VLOOKUP($E117,#REF!,5,FALSE),"")</f>
        <v/>
      </c>
      <c r="N117" s="5" t="s">
        <v>451</v>
      </c>
      <c r="O117" s="5" t="s">
        <v>167</v>
      </c>
      <c r="P117" s="5">
        <v>100</v>
      </c>
    </row>
    <row r="118" spans="5:16" ht="15" thickBot="1" x14ac:dyDescent="0.35">
      <c r="E118" s="5">
        <v>30008</v>
      </c>
      <c r="F118" s="5">
        <v>5</v>
      </c>
      <c r="G118" s="7" t="str">
        <f>IFERROR(VLOOKUP($E118,#REF!,3,FALSE),"")</f>
        <v/>
      </c>
      <c r="H118" s="7" t="str">
        <f>IFERROR(VLOOKUP($E118,#REF!,2,FALSE),"")</f>
        <v/>
      </c>
      <c r="I118" s="7" t="str">
        <f>IFERROR(VLOOKUP($E118,#REF!,4,FALSE),"")</f>
        <v/>
      </c>
      <c r="M118" s="7" t="str">
        <f>IFERROR(VLOOKUP($E118,#REF!,5,FALSE),"")</f>
        <v/>
      </c>
      <c r="N118" s="5" t="s">
        <v>371</v>
      </c>
      <c r="O118" s="5" t="s">
        <v>372</v>
      </c>
      <c r="P118" s="5"/>
    </row>
    <row r="119" spans="5:16" ht="15" thickBot="1" x14ac:dyDescent="0.35">
      <c r="E119" s="5">
        <v>30008</v>
      </c>
      <c r="F119" s="5">
        <v>6</v>
      </c>
      <c r="G119" s="7" t="str">
        <f>IFERROR(VLOOKUP($E119,#REF!,3,FALSE),"")</f>
        <v/>
      </c>
      <c r="H119" s="7" t="str">
        <f>IFERROR(VLOOKUP($E119,#REF!,2,FALSE),"")</f>
        <v/>
      </c>
      <c r="I119" s="7" t="str">
        <f>IFERROR(VLOOKUP($E119,#REF!,4,FALSE),"")</f>
        <v/>
      </c>
      <c r="M119" s="7" t="str">
        <f>IFERROR(VLOOKUP($E119,#REF!,5,FALSE),"")</f>
        <v/>
      </c>
      <c r="N119" s="5" t="s">
        <v>214</v>
      </c>
      <c r="O119" s="5" t="s">
        <v>167</v>
      </c>
      <c r="P119" s="5">
        <v>10</v>
      </c>
    </row>
    <row r="120" spans="5:16" ht="15" thickBot="1" x14ac:dyDescent="0.35">
      <c r="E120" s="5">
        <v>30008</v>
      </c>
      <c r="F120" s="5">
        <v>7</v>
      </c>
      <c r="G120" s="7" t="str">
        <f>IFERROR(VLOOKUP($E120,#REF!,3,FALSE),"")</f>
        <v/>
      </c>
      <c r="H120" s="7" t="str">
        <f>IFERROR(VLOOKUP($E120,#REF!,2,FALSE),"")</f>
        <v/>
      </c>
      <c r="I120" s="7" t="str">
        <f>IFERROR(VLOOKUP($E120,#REF!,4,FALSE),"")</f>
        <v/>
      </c>
      <c r="M120" s="7" t="str">
        <f>IFERROR(VLOOKUP($E120,#REF!,5,FALSE),"")</f>
        <v/>
      </c>
      <c r="N120" s="5" t="s">
        <v>215</v>
      </c>
      <c r="O120" s="5" t="s">
        <v>167</v>
      </c>
      <c r="P120" s="5">
        <v>100</v>
      </c>
    </row>
    <row r="121" spans="5:16" ht="15" thickBot="1" x14ac:dyDescent="0.35">
      <c r="E121" s="5">
        <v>30008</v>
      </c>
      <c r="F121" s="5">
        <v>8</v>
      </c>
      <c r="G121" s="7" t="str">
        <f>IFERROR(VLOOKUP($E121,#REF!,3,FALSE),"")</f>
        <v/>
      </c>
      <c r="H121" s="7" t="str">
        <f>IFERROR(VLOOKUP($E121,#REF!,2,FALSE),"")</f>
        <v/>
      </c>
      <c r="I121" s="7" t="str">
        <f>IFERROR(VLOOKUP($E121,#REF!,4,FALSE),"")</f>
        <v/>
      </c>
      <c r="M121" s="7" t="str">
        <f>IFERROR(VLOOKUP($E121,#REF!,5,FALSE),"")</f>
        <v/>
      </c>
      <c r="N121" s="5" t="s">
        <v>216</v>
      </c>
      <c r="O121" s="5" t="s">
        <v>167</v>
      </c>
      <c r="P121" s="5">
        <v>10</v>
      </c>
    </row>
    <row r="122" spans="5:16" ht="15" thickBot="1" x14ac:dyDescent="0.35">
      <c r="E122" s="5">
        <v>30008</v>
      </c>
      <c r="F122" s="5">
        <v>9</v>
      </c>
      <c r="G122" s="7" t="str">
        <f>IFERROR(VLOOKUP($E122,#REF!,3,FALSE),"")</f>
        <v/>
      </c>
      <c r="H122" s="7" t="str">
        <f>IFERROR(VLOOKUP($E122,#REF!,2,FALSE),"")</f>
        <v/>
      </c>
      <c r="I122" s="7" t="str">
        <f>IFERROR(VLOOKUP($E122,#REF!,4,FALSE),"")</f>
        <v/>
      </c>
      <c r="M122" s="7" t="str">
        <f>IFERROR(VLOOKUP($E122,#REF!,5,FALSE),"")</f>
        <v/>
      </c>
      <c r="N122" s="5" t="s">
        <v>217</v>
      </c>
      <c r="O122" s="5" t="s">
        <v>167</v>
      </c>
      <c r="P122" s="5">
        <v>100</v>
      </c>
    </row>
    <row r="123" spans="5:16" ht="15" thickBot="1" x14ac:dyDescent="0.35">
      <c r="E123" s="5">
        <v>30008</v>
      </c>
      <c r="F123" s="5">
        <v>10</v>
      </c>
      <c r="G123" s="7" t="str">
        <f>IFERROR(VLOOKUP($E123,#REF!,3,FALSE),"")</f>
        <v/>
      </c>
      <c r="H123" s="7" t="str">
        <f>IFERROR(VLOOKUP($E123,#REF!,2,FALSE),"")</f>
        <v/>
      </c>
      <c r="I123" s="7" t="str">
        <f>IFERROR(VLOOKUP($E123,#REF!,4,FALSE),"")</f>
        <v/>
      </c>
      <c r="M123" s="7" t="str">
        <f>IFERROR(VLOOKUP($E123,#REF!,5,FALSE),"")</f>
        <v/>
      </c>
      <c r="N123" s="5" t="s">
        <v>218</v>
      </c>
      <c r="O123" s="5" t="s">
        <v>167</v>
      </c>
      <c r="P123" s="5">
        <v>10</v>
      </c>
    </row>
    <row r="124" spans="5:16" ht="15" thickBot="1" x14ac:dyDescent="0.35">
      <c r="E124" s="5">
        <v>30008</v>
      </c>
      <c r="F124" s="5">
        <v>11</v>
      </c>
      <c r="G124" s="7" t="str">
        <f>IFERROR(VLOOKUP($E124,#REF!,3,FALSE),"")</f>
        <v/>
      </c>
      <c r="H124" s="7" t="str">
        <f>IFERROR(VLOOKUP($E124,#REF!,2,FALSE),"")</f>
        <v/>
      </c>
      <c r="I124" s="7" t="str">
        <f>IFERROR(VLOOKUP($E124,#REF!,4,FALSE),"")</f>
        <v/>
      </c>
      <c r="M124" s="7" t="str">
        <f>IFERROR(VLOOKUP($E124,#REF!,5,FALSE),"")</f>
        <v/>
      </c>
      <c r="N124" s="5" t="s">
        <v>219</v>
      </c>
      <c r="O124" s="5" t="s">
        <v>167</v>
      </c>
      <c r="P124" s="5">
        <v>100</v>
      </c>
    </row>
    <row r="125" spans="5:16" ht="15" thickBot="1" x14ac:dyDescent="0.35">
      <c r="E125" s="5">
        <v>30008</v>
      </c>
      <c r="F125" s="5">
        <v>12</v>
      </c>
      <c r="G125" s="7" t="str">
        <f>IFERROR(VLOOKUP($E125,#REF!,3,FALSE),"")</f>
        <v/>
      </c>
      <c r="H125" s="7" t="str">
        <f>IFERROR(VLOOKUP($E125,#REF!,2,FALSE),"")</f>
        <v/>
      </c>
      <c r="I125" s="7" t="str">
        <f>IFERROR(VLOOKUP($E125,#REF!,4,FALSE),"")</f>
        <v/>
      </c>
      <c r="M125" s="7" t="str">
        <f>IFERROR(VLOOKUP($E125,#REF!,5,FALSE),"")</f>
        <v/>
      </c>
      <c r="N125" s="5" t="s">
        <v>220</v>
      </c>
      <c r="O125" s="5" t="s">
        <v>167</v>
      </c>
      <c r="P125" s="5">
        <v>10</v>
      </c>
    </row>
    <row r="126" spans="5:16" ht="15" thickBot="1" x14ac:dyDescent="0.35">
      <c r="E126" s="5">
        <v>30008</v>
      </c>
      <c r="F126" s="5">
        <v>13</v>
      </c>
      <c r="G126" s="7" t="str">
        <f>IFERROR(VLOOKUP($E126,#REF!,3,FALSE),"")</f>
        <v/>
      </c>
      <c r="H126" s="7" t="str">
        <f>IFERROR(VLOOKUP($E126,#REF!,2,FALSE),"")</f>
        <v/>
      </c>
      <c r="I126" s="7" t="str">
        <f>IFERROR(VLOOKUP($E126,#REF!,4,FALSE),"")</f>
        <v/>
      </c>
      <c r="M126" s="7" t="str">
        <f>IFERROR(VLOOKUP($E126,#REF!,5,FALSE),"")</f>
        <v/>
      </c>
      <c r="N126" s="5" t="s">
        <v>221</v>
      </c>
      <c r="O126" s="5" t="s">
        <v>167</v>
      </c>
      <c r="P126" s="5">
        <v>100</v>
      </c>
    </row>
    <row r="127" spans="5:16" ht="15" thickBot="1" x14ac:dyDescent="0.35">
      <c r="E127" s="5">
        <v>30008</v>
      </c>
      <c r="F127" s="5">
        <v>14</v>
      </c>
      <c r="G127" s="7" t="str">
        <f>IFERROR(VLOOKUP($E127,#REF!,3,FALSE),"")</f>
        <v/>
      </c>
      <c r="H127" s="7" t="str">
        <f>IFERROR(VLOOKUP($E127,#REF!,2,FALSE),"")</f>
        <v/>
      </c>
      <c r="I127" s="7" t="str">
        <f>IFERROR(VLOOKUP($E127,#REF!,4,FALSE),"")</f>
        <v/>
      </c>
      <c r="M127" s="7" t="str">
        <f>IFERROR(VLOOKUP($E127,#REF!,5,FALSE),"")</f>
        <v/>
      </c>
      <c r="N127" s="5" t="s">
        <v>222</v>
      </c>
      <c r="O127" s="5" t="s">
        <v>167</v>
      </c>
      <c r="P127" s="5">
        <v>10</v>
      </c>
    </row>
    <row r="128" spans="5:16" ht="15" thickBot="1" x14ac:dyDescent="0.35">
      <c r="E128" s="5">
        <v>30008</v>
      </c>
      <c r="F128" s="5">
        <v>15</v>
      </c>
      <c r="G128" s="7" t="str">
        <f>IFERROR(VLOOKUP($E128,#REF!,3,FALSE),"")</f>
        <v/>
      </c>
      <c r="H128" s="7" t="str">
        <f>IFERROR(VLOOKUP($E128,#REF!,2,FALSE),"")</f>
        <v/>
      </c>
      <c r="I128" s="7" t="str">
        <f>IFERROR(VLOOKUP($E128,#REF!,4,FALSE),"")</f>
        <v/>
      </c>
      <c r="M128" s="7" t="str">
        <f>IFERROR(VLOOKUP($E128,#REF!,5,FALSE),"")</f>
        <v/>
      </c>
      <c r="N128" s="5" t="s">
        <v>223</v>
      </c>
      <c r="O128" s="5" t="s">
        <v>167</v>
      </c>
      <c r="P128" s="5">
        <v>100</v>
      </c>
    </row>
    <row r="129" spans="5:16" ht="15" thickBot="1" x14ac:dyDescent="0.35">
      <c r="E129" s="5">
        <v>30008</v>
      </c>
      <c r="F129" s="5">
        <v>16</v>
      </c>
      <c r="G129" s="7" t="str">
        <f>IFERROR(VLOOKUP($E129,#REF!,3,FALSE),"")</f>
        <v/>
      </c>
      <c r="H129" s="7" t="str">
        <f>IFERROR(VLOOKUP($E129,#REF!,2,FALSE),"")</f>
        <v/>
      </c>
      <c r="I129" s="7" t="str">
        <f>IFERROR(VLOOKUP($E129,#REF!,4,FALSE),"")</f>
        <v/>
      </c>
      <c r="M129" s="7" t="str">
        <f>IFERROR(VLOOKUP($E129,#REF!,5,FALSE),"")</f>
        <v/>
      </c>
      <c r="N129" s="5" t="s">
        <v>369</v>
      </c>
      <c r="O129" s="5" t="s">
        <v>165</v>
      </c>
      <c r="P129" s="5"/>
    </row>
    <row r="130" spans="5:16" ht="15" thickBot="1" x14ac:dyDescent="0.35">
      <c r="E130" s="5">
        <v>30008</v>
      </c>
      <c r="F130" s="5">
        <v>17</v>
      </c>
      <c r="G130" s="7" t="str">
        <f>IFERROR(VLOOKUP($E130,#REF!,3,FALSE),"")</f>
        <v/>
      </c>
      <c r="H130" s="7" t="str">
        <f>IFERROR(VLOOKUP($E130,#REF!,2,FALSE),"")</f>
        <v/>
      </c>
      <c r="I130" s="7" t="str">
        <f>IFERROR(VLOOKUP($E130,#REF!,4,FALSE),"")</f>
        <v/>
      </c>
      <c r="M130" s="7" t="str">
        <f>IFERROR(VLOOKUP($E130,#REF!,5,FALSE),"")</f>
        <v/>
      </c>
      <c r="N130" s="5" t="s">
        <v>368</v>
      </c>
      <c r="O130" s="5" t="s">
        <v>165</v>
      </c>
      <c r="P130" s="5"/>
    </row>
    <row r="131" spans="5:16" ht="15" thickBot="1" x14ac:dyDescent="0.35">
      <c r="E131" s="5">
        <v>30008</v>
      </c>
      <c r="F131" s="5">
        <v>18</v>
      </c>
      <c r="G131" s="7" t="str">
        <f>IFERROR(VLOOKUP($E131,#REF!,3,FALSE),"")</f>
        <v/>
      </c>
      <c r="H131" s="7" t="str">
        <f>IFERROR(VLOOKUP($E131,#REF!,2,FALSE),"")</f>
        <v/>
      </c>
      <c r="I131" s="7" t="str">
        <f>IFERROR(VLOOKUP($E131,#REF!,4,FALSE),"")</f>
        <v/>
      </c>
      <c r="M131" s="7" t="str">
        <f>IFERROR(VLOOKUP($E131,#REF!,5,FALSE),"")</f>
        <v/>
      </c>
      <c r="N131" s="5" t="s">
        <v>367</v>
      </c>
      <c r="O131" s="5" t="s">
        <v>165</v>
      </c>
      <c r="P131" s="5"/>
    </row>
    <row r="132" spans="5:16" ht="15" thickBot="1" x14ac:dyDescent="0.35">
      <c r="E132" s="5">
        <v>30009</v>
      </c>
      <c r="F132" s="5">
        <v>1</v>
      </c>
      <c r="G132" s="7" t="str">
        <f>IFERROR(VLOOKUP($E132,#REF!,3,FALSE),"")</f>
        <v/>
      </c>
      <c r="H132" s="7" t="str">
        <f>IFERROR(VLOOKUP($E132,#REF!,2,FALSE),"")</f>
        <v/>
      </c>
      <c r="I132" s="7" t="str">
        <f>IFERROR(VLOOKUP($E132,#REF!,4,FALSE),"")</f>
        <v/>
      </c>
      <c r="M132" s="7" t="str">
        <f>IFERROR(VLOOKUP($E132,#REF!,5,FALSE),"")</f>
        <v/>
      </c>
      <c r="N132" s="5" t="s">
        <v>202</v>
      </c>
      <c r="O132" s="5" t="s">
        <v>167</v>
      </c>
      <c r="P132" s="5">
        <v>50</v>
      </c>
    </row>
    <row r="133" spans="5:16" ht="15" thickBot="1" x14ac:dyDescent="0.35">
      <c r="E133" s="5">
        <v>30009</v>
      </c>
      <c r="F133" s="5">
        <v>2</v>
      </c>
      <c r="G133" s="7" t="str">
        <f>IFERROR(VLOOKUP($E133,#REF!,3,FALSE),"")</f>
        <v/>
      </c>
      <c r="H133" s="7" t="str">
        <f>IFERROR(VLOOKUP($E133,#REF!,2,FALSE),"")</f>
        <v/>
      </c>
      <c r="I133" s="7" t="str">
        <f>IFERROR(VLOOKUP($E133,#REF!,4,FALSE),"")</f>
        <v/>
      </c>
      <c r="M133" s="7" t="str">
        <f>IFERROR(VLOOKUP($E133,#REF!,5,FALSE),"")</f>
        <v/>
      </c>
      <c r="N133" s="5" t="s">
        <v>203</v>
      </c>
      <c r="O133" s="5" t="s">
        <v>167</v>
      </c>
      <c r="P133" s="5">
        <v>50</v>
      </c>
    </row>
    <row r="134" spans="5:16" ht="15" thickBot="1" x14ac:dyDescent="0.35">
      <c r="E134" s="5">
        <v>30009</v>
      </c>
      <c r="F134" s="5">
        <v>3</v>
      </c>
      <c r="G134" s="7" t="str">
        <f>IFERROR(VLOOKUP($E134,#REF!,3,FALSE),"")</f>
        <v/>
      </c>
      <c r="H134" s="7" t="str">
        <f>IFERROR(VLOOKUP($E134,#REF!,2,FALSE),"")</f>
        <v/>
      </c>
      <c r="I134" s="7" t="str">
        <f>IFERROR(VLOOKUP($E134,#REF!,4,FALSE),"")</f>
        <v/>
      </c>
      <c r="M134" s="7" t="str">
        <f>IFERROR(VLOOKUP($E134,#REF!,5,FALSE),"")</f>
        <v/>
      </c>
      <c r="N134" s="5" t="s">
        <v>204</v>
      </c>
      <c r="O134" s="5" t="s">
        <v>167</v>
      </c>
      <c r="P134" s="5">
        <v>50</v>
      </c>
    </row>
    <row r="135" spans="5:16" ht="15" thickBot="1" x14ac:dyDescent="0.35">
      <c r="E135" s="5">
        <v>30009</v>
      </c>
      <c r="F135" s="5">
        <v>4</v>
      </c>
      <c r="G135" s="7" t="str">
        <f>IFERROR(VLOOKUP($E135,#REF!,3,FALSE),"")</f>
        <v/>
      </c>
      <c r="H135" s="7" t="str">
        <f>IFERROR(VLOOKUP($E135,#REF!,2,FALSE),"")</f>
        <v/>
      </c>
      <c r="I135" s="7" t="str">
        <f>IFERROR(VLOOKUP($E135,#REF!,4,FALSE),"")</f>
        <v/>
      </c>
      <c r="M135" s="7" t="str">
        <f>IFERROR(VLOOKUP($E135,#REF!,5,FALSE),"")</f>
        <v/>
      </c>
      <c r="N135" s="5" t="s">
        <v>224</v>
      </c>
      <c r="O135" s="5" t="s">
        <v>167</v>
      </c>
      <c r="P135" s="5">
        <v>240</v>
      </c>
    </row>
    <row r="136" spans="5:16" ht="15" thickBot="1" x14ac:dyDescent="0.35">
      <c r="E136" s="5">
        <v>30009</v>
      </c>
      <c r="F136" s="5">
        <v>5</v>
      </c>
      <c r="G136" s="7" t="str">
        <f>IFERROR(VLOOKUP($E136,#REF!,3,FALSE),"")</f>
        <v/>
      </c>
      <c r="H136" s="7" t="str">
        <f>IFERROR(VLOOKUP($E136,#REF!,2,FALSE),"")</f>
        <v/>
      </c>
      <c r="I136" s="7" t="str">
        <f>IFERROR(VLOOKUP($E136,#REF!,4,FALSE),"")</f>
        <v/>
      </c>
      <c r="M136" s="7" t="str">
        <f>IFERROR(VLOOKUP($E136,#REF!,5,FALSE),"")</f>
        <v/>
      </c>
      <c r="N136" s="5" t="s">
        <v>225</v>
      </c>
      <c r="O136" s="5" t="s">
        <v>167</v>
      </c>
      <c r="P136" s="5">
        <v>240</v>
      </c>
    </row>
    <row r="137" spans="5:16" ht="15" thickBot="1" x14ac:dyDescent="0.35">
      <c r="E137" s="5">
        <v>30009</v>
      </c>
      <c r="F137" s="5">
        <v>6</v>
      </c>
      <c r="G137" s="7" t="str">
        <f>IFERROR(VLOOKUP($E137,#REF!,3,FALSE),"")</f>
        <v/>
      </c>
      <c r="H137" s="7" t="str">
        <f>IFERROR(VLOOKUP($E137,#REF!,2,FALSE),"")</f>
        <v/>
      </c>
      <c r="I137" s="7" t="str">
        <f>IFERROR(VLOOKUP($E137,#REF!,4,FALSE),"")</f>
        <v/>
      </c>
      <c r="M137" s="7" t="str">
        <f>IFERROR(VLOOKUP($E137,#REF!,5,FALSE),"")</f>
        <v/>
      </c>
      <c r="N137" s="5" t="s">
        <v>226</v>
      </c>
      <c r="O137" s="5" t="s">
        <v>167</v>
      </c>
      <c r="P137" s="5">
        <v>10</v>
      </c>
    </row>
    <row r="138" spans="5:16" ht="15" thickBot="1" x14ac:dyDescent="0.35">
      <c r="E138" s="5">
        <v>30009</v>
      </c>
      <c r="F138" s="5">
        <v>7</v>
      </c>
      <c r="G138" s="7" t="str">
        <f>IFERROR(VLOOKUP($E138,#REF!,3,FALSE),"")</f>
        <v/>
      </c>
      <c r="H138" s="7" t="str">
        <f>IFERROR(VLOOKUP($E138,#REF!,2,FALSE),"")</f>
        <v/>
      </c>
      <c r="I138" s="7" t="str">
        <f>IFERROR(VLOOKUP($E138,#REF!,4,FALSE),"")</f>
        <v/>
      </c>
      <c r="M138" s="7" t="str">
        <f>IFERROR(VLOOKUP($E138,#REF!,5,FALSE),"")</f>
        <v/>
      </c>
      <c r="N138" s="5" t="s">
        <v>227</v>
      </c>
      <c r="O138" s="5" t="s">
        <v>167</v>
      </c>
      <c r="P138" s="5">
        <v>10</v>
      </c>
    </row>
    <row r="139" spans="5:16" ht="15" thickBot="1" x14ac:dyDescent="0.35">
      <c r="E139" s="5">
        <v>30009</v>
      </c>
      <c r="F139" s="5">
        <v>8</v>
      </c>
      <c r="G139" s="7" t="str">
        <f>IFERROR(VLOOKUP($E139,#REF!,3,FALSE),"")</f>
        <v/>
      </c>
      <c r="H139" s="7" t="str">
        <f>IFERROR(VLOOKUP($E139,#REF!,2,FALSE),"")</f>
        <v/>
      </c>
      <c r="I139" s="7" t="str">
        <f>IFERROR(VLOOKUP($E139,#REF!,4,FALSE),"")</f>
        <v/>
      </c>
      <c r="M139" s="7" t="str">
        <f>IFERROR(VLOOKUP($E139,#REF!,5,FALSE),"")</f>
        <v/>
      </c>
      <c r="N139" s="5" t="s">
        <v>369</v>
      </c>
      <c r="O139" s="5" t="s">
        <v>165</v>
      </c>
      <c r="P139" s="5"/>
    </row>
    <row r="140" spans="5:16" ht="15" thickBot="1" x14ac:dyDescent="0.35">
      <c r="E140" s="5">
        <v>30009</v>
      </c>
      <c r="F140" s="5">
        <v>9</v>
      </c>
      <c r="G140" s="7" t="str">
        <f>IFERROR(VLOOKUP($E140,#REF!,3,FALSE),"")</f>
        <v/>
      </c>
      <c r="H140" s="7" t="str">
        <f>IFERROR(VLOOKUP($E140,#REF!,2,FALSE),"")</f>
        <v/>
      </c>
      <c r="I140" s="7" t="str">
        <f>IFERROR(VLOOKUP($E140,#REF!,4,FALSE),"")</f>
        <v/>
      </c>
      <c r="M140" s="7" t="str">
        <f>IFERROR(VLOOKUP($E140,#REF!,5,FALSE),"")</f>
        <v/>
      </c>
      <c r="N140" s="5" t="s">
        <v>368</v>
      </c>
      <c r="O140" s="5" t="s">
        <v>165</v>
      </c>
      <c r="P140" s="5"/>
    </row>
  </sheetData>
  <phoneticPr fontId="1" type="noConversion"/>
  <hyperlinks>
    <hyperlink ref="A1" location="表清单!A1" display="返回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7"/>
  <sheetViews>
    <sheetView workbookViewId="0">
      <selection activeCell="E24" sqref="E24"/>
    </sheetView>
  </sheetViews>
  <sheetFormatPr defaultRowHeight="13.5" x14ac:dyDescent="0.15"/>
  <cols>
    <col min="1" max="1" width="4.75" bestFit="1" customWidth="1"/>
    <col min="2" max="2" width="8" bestFit="1" customWidth="1"/>
    <col min="3" max="3" width="9.625" bestFit="1" customWidth="1"/>
    <col min="4" max="4" width="9.25" bestFit="1" customWidth="1"/>
    <col min="5" max="5" width="11.25" bestFit="1" customWidth="1"/>
    <col min="6" max="6" width="11.5" bestFit="1" customWidth="1"/>
    <col min="7" max="7" width="4.75" bestFit="1" customWidth="1"/>
    <col min="8" max="8" width="10.25" bestFit="1" customWidth="1"/>
    <col min="9" max="9" width="8" bestFit="1" customWidth="1"/>
  </cols>
  <sheetData>
    <row r="1" spans="1:9" ht="17.25" thickBot="1" x14ac:dyDescent="0.4">
      <c r="A1" s="2" t="s">
        <v>1</v>
      </c>
      <c r="B1" s="2" t="s">
        <v>7</v>
      </c>
      <c r="C1" s="2" t="s">
        <v>133</v>
      </c>
      <c r="D1" s="2" t="s">
        <v>132</v>
      </c>
      <c r="E1" s="2" t="s">
        <v>151</v>
      </c>
      <c r="F1" s="2" t="s">
        <v>135</v>
      </c>
      <c r="G1" s="2" t="s">
        <v>134</v>
      </c>
      <c r="H1" s="2" t="s">
        <v>139</v>
      </c>
      <c r="I1" s="2" t="s">
        <v>31</v>
      </c>
    </row>
    <row r="2" spans="1:9" ht="17.25" thickBot="1" x14ac:dyDescent="0.4">
      <c r="A2" s="3">
        <v>1</v>
      </c>
      <c r="B2" s="3" t="s">
        <v>182</v>
      </c>
      <c r="C2" s="3" t="s">
        <v>183</v>
      </c>
      <c r="D2" s="3" t="s">
        <v>183</v>
      </c>
      <c r="E2" s="3" t="s">
        <v>183</v>
      </c>
      <c r="F2" s="3" t="s">
        <v>183</v>
      </c>
      <c r="G2" s="3"/>
      <c r="H2" s="3" t="s">
        <v>184</v>
      </c>
      <c r="I2" s="3"/>
    </row>
    <row r="3" spans="1:9" ht="17.25" thickBot="1" x14ac:dyDescent="0.4">
      <c r="A3" s="3">
        <v>2</v>
      </c>
      <c r="B3" s="3" t="s">
        <v>182</v>
      </c>
      <c r="C3" s="3" t="s">
        <v>194</v>
      </c>
      <c r="D3" s="3" t="s">
        <v>185</v>
      </c>
      <c r="E3" s="3" t="s">
        <v>192</v>
      </c>
      <c r="F3" s="3" t="s">
        <v>186</v>
      </c>
      <c r="G3" s="3"/>
      <c r="H3" s="3" t="s">
        <v>184</v>
      </c>
      <c r="I3" s="3"/>
    </row>
    <row r="4" spans="1:9" ht="17.25" thickBot="1" x14ac:dyDescent="0.4">
      <c r="A4" s="3">
        <v>3</v>
      </c>
      <c r="B4" s="3" t="s">
        <v>182</v>
      </c>
      <c r="C4" s="3" t="s">
        <v>187</v>
      </c>
      <c r="D4" s="3" t="s">
        <v>187</v>
      </c>
      <c r="E4" s="3" t="s">
        <v>187</v>
      </c>
      <c r="F4" s="3" t="s">
        <v>188</v>
      </c>
      <c r="G4" s="3"/>
      <c r="H4" s="3" t="s">
        <v>184</v>
      </c>
      <c r="I4" s="3"/>
    </row>
    <row r="5" spans="1:9" ht="17.25" thickBot="1" x14ac:dyDescent="0.4">
      <c r="A5" s="3">
        <v>4</v>
      </c>
      <c r="B5" s="3" t="s">
        <v>182</v>
      </c>
      <c r="C5" s="3" t="s">
        <v>189</v>
      </c>
      <c r="D5" s="3" t="s">
        <v>189</v>
      </c>
      <c r="E5" s="3" t="s">
        <v>189</v>
      </c>
      <c r="F5" s="3" t="s">
        <v>189</v>
      </c>
      <c r="G5" s="3"/>
      <c r="H5" s="3" t="s">
        <v>184</v>
      </c>
      <c r="I5" s="3"/>
    </row>
    <row r="6" spans="1:9" ht="17.25" thickBot="1" x14ac:dyDescent="0.4">
      <c r="A6" s="3">
        <v>5</v>
      </c>
      <c r="B6" s="3" t="s">
        <v>182</v>
      </c>
      <c r="C6" s="3" t="s">
        <v>190</v>
      </c>
      <c r="D6" s="3" t="s">
        <v>190</v>
      </c>
      <c r="E6" s="3" t="s">
        <v>190</v>
      </c>
      <c r="F6" s="3" t="s">
        <v>190</v>
      </c>
      <c r="G6" s="3"/>
      <c r="H6" s="3" t="s">
        <v>184</v>
      </c>
      <c r="I6" s="3"/>
    </row>
    <row r="7" spans="1:9" ht="17.25" thickBot="1" x14ac:dyDescent="0.4">
      <c r="A7" s="3">
        <v>6</v>
      </c>
      <c r="B7" s="3" t="s">
        <v>182</v>
      </c>
      <c r="C7" s="3" t="s">
        <v>191</v>
      </c>
      <c r="D7" s="3" t="s">
        <v>191</v>
      </c>
      <c r="E7" s="3" t="s">
        <v>191</v>
      </c>
      <c r="F7" s="3" t="s">
        <v>191</v>
      </c>
      <c r="G7" s="3"/>
      <c r="H7" s="3" t="s">
        <v>184</v>
      </c>
      <c r="I7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配置表</vt:lpstr>
      <vt:lpstr>配置说明</vt:lpstr>
      <vt:lpstr>表清单</vt:lpstr>
      <vt:lpstr>程序清单</vt:lpstr>
      <vt:lpstr>ETL调度</vt:lpstr>
      <vt:lpstr>元数据</vt:lpstr>
      <vt:lpstr>表级映射定义表初始化</vt:lpstr>
      <vt:lpstr>字段级映射定义表初始化</vt:lpstr>
      <vt:lpstr>数据库对照关系</vt:lpstr>
    </vt:vector>
  </TitlesOfParts>
  <Company>fenet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qichaopu</cp:lastModifiedBy>
  <dcterms:created xsi:type="dcterms:W3CDTF">2011-05-30T09:24:38Z</dcterms:created>
  <dcterms:modified xsi:type="dcterms:W3CDTF">2015-07-21T08:55:28Z</dcterms:modified>
</cp:coreProperties>
</file>