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hidePivotFieldList="1" defaultThemeVersion="124226"/>
  <mc:AlternateContent xmlns:mc="http://schemas.openxmlformats.org/markup-compatibility/2006">
    <mc:Choice Requires="x15">
      <x15ac:absPath xmlns:x15ac="http://schemas.microsoft.com/office/spreadsheetml/2010/11/ac" url="C:\Users\hoffm\Documents\"/>
    </mc:Choice>
  </mc:AlternateContent>
  <xr:revisionPtr revIDLastSave="0" documentId="8_{6A5D1D18-A6E9-4693-A3B1-CD2C9E8DE546}" xr6:coauthVersionLast="45" xr6:coauthVersionMax="45" xr10:uidLastSave="{00000000-0000-0000-0000-000000000000}"/>
  <bookViews>
    <workbookView xWindow="-120" yWindow="-120" windowWidth="20730" windowHeight="11160" activeTab="6" xr2:uid="{00000000-000D-0000-FFFF-FFFF00000000}"/>
  </bookViews>
  <sheets>
    <sheet name="&amp;UnStack" sheetId="19" state="hidden" r:id="rId1"/>
    <sheet name="&amp;DataIndices" sheetId="17" state="hidden" r:id="rId2"/>
    <sheet name="&amp;DataCopy" sheetId="16" state="hidden" r:id="rId3"/>
    <sheet name="&amp;GraphData" sheetId="15" state="hidden" r:id="rId4"/>
    <sheet name="&amp;WorkArea" sheetId="14" state="hidden" r:id="rId5"/>
    <sheet name="&amp;Miscel_Area" sheetId="13" state="hidden" r:id="rId6"/>
    <sheet name="Data" sheetId="1" r:id="rId7"/>
  </sheets>
  <definedNames>
    <definedName name="_xlchart.v1.0" hidden="1">Data!$C$2:$C$101</definedName>
    <definedName name="Items">Data!$E:$E</definedName>
    <definedName name="Sales">Data!$C:$C</definedName>
    <definedName name="TypeC">Data!$B:$B</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82" i="1" l="1"/>
  <c r="E167" i="1" l="1"/>
  <c r="G160" i="1" a="1"/>
  <c r="G160" i="1" s="1"/>
  <c r="I160" i="1" s="1"/>
  <c r="G163" i="1" a="1"/>
  <c r="G163" i="1" s="1"/>
  <c r="I163" i="1" s="1"/>
  <c r="J163" i="1" s="1"/>
  <c r="G165" i="1" a="1"/>
  <c r="G165" i="1" s="1"/>
  <c r="I165" i="1" s="1"/>
  <c r="J165" i="1" s="1"/>
  <c r="G157" i="1" a="1"/>
  <c r="G157" i="1" s="1"/>
  <c r="H157" i="1" s="1"/>
  <c r="F158" i="1"/>
  <c r="F159" i="1"/>
  <c r="F160" i="1"/>
  <c r="F161" i="1"/>
  <c r="F162" i="1"/>
  <c r="F163" i="1"/>
  <c r="F164" i="1"/>
  <c r="F165" i="1"/>
  <c r="F166" i="1"/>
  <c r="F167" i="1"/>
  <c r="F157" i="1"/>
  <c r="E158" i="1"/>
  <c r="E159" i="1"/>
  <c r="E160" i="1"/>
  <c r="E161" i="1"/>
  <c r="E162" i="1"/>
  <c r="E163" i="1"/>
  <c r="E164" i="1"/>
  <c r="E165" i="1"/>
  <c r="E166" i="1"/>
  <c r="G158" i="1" a="1"/>
  <c r="G158" i="1" s="1"/>
  <c r="I158" i="1" s="1"/>
  <c r="E157" i="1"/>
  <c r="D159" i="1"/>
  <c r="D160" i="1" s="1"/>
  <c r="D161" i="1" s="1"/>
  <c r="D162" i="1" s="1"/>
  <c r="D163" i="1" s="1"/>
  <c r="D164" i="1" s="1"/>
  <c r="D165" i="1" s="1"/>
  <c r="D166" i="1" s="1"/>
  <c r="D167" i="1" s="1"/>
  <c r="D158" i="1"/>
  <c r="D157" i="1"/>
  <c r="C160" i="1"/>
  <c r="C161" i="1" s="1"/>
  <c r="C162" i="1" s="1"/>
  <c r="C163" i="1" s="1"/>
  <c r="C164" i="1" s="1"/>
  <c r="C165" i="1" s="1"/>
  <c r="C166" i="1" s="1"/>
  <c r="C167" i="1" s="1"/>
  <c r="C159" i="1"/>
  <c r="C158" i="1"/>
  <c r="L127" i="1"/>
  <c r="L126" i="1"/>
  <c r="L125" i="1"/>
  <c r="L124" i="1"/>
  <c r="L123" i="1"/>
  <c r="L120" i="1"/>
  <c r="L119" i="1"/>
  <c r="L117" i="1"/>
  <c r="L116" i="1"/>
  <c r="L115" i="1"/>
  <c r="N115" i="1"/>
  <c r="L114" i="1"/>
  <c r="L113" i="1"/>
  <c r="L112" i="1"/>
  <c r="R54" i="1"/>
  <c r="Q53" i="1"/>
  <c r="R53" i="1" s="1"/>
  <c r="Q54" i="1"/>
  <c r="H158" i="1" l="1"/>
  <c r="H159" i="1" s="1"/>
  <c r="H160" i="1" s="1"/>
  <c r="I157" i="1"/>
  <c r="J157" i="1" s="1"/>
  <c r="J158" i="1" s="1"/>
  <c r="G162" i="1" a="1"/>
  <c r="G162" i="1" s="1"/>
  <c r="I162" i="1" s="1"/>
  <c r="G167" i="1" a="1"/>
  <c r="G167" i="1" s="1"/>
  <c r="I167" i="1" s="1"/>
  <c r="J167" i="1" s="1"/>
  <c r="G164" i="1" a="1"/>
  <c r="G164" i="1" s="1"/>
  <c r="I164" i="1" s="1"/>
  <c r="J164" i="1" s="1"/>
  <c r="G159" i="1" a="1"/>
  <c r="G159" i="1" s="1"/>
  <c r="I159" i="1" s="1"/>
  <c r="J159" i="1" s="1"/>
  <c r="J160" i="1" s="1"/>
  <c r="G166" i="1" a="1"/>
  <c r="G166" i="1" s="1"/>
  <c r="I166" i="1" s="1"/>
  <c r="J166" i="1" s="1"/>
  <c r="G161" i="1" a="1"/>
  <c r="G161" i="1" s="1"/>
  <c r="I161" i="1" s="1"/>
  <c r="J161" i="1" s="1"/>
  <c r="L128" i="1"/>
  <c r="N129" i="1" s="1"/>
  <c r="L118" i="1"/>
  <c r="M83" i="1"/>
  <c r="M54" i="1"/>
  <c r="M53" i="1"/>
  <c r="M37" i="1"/>
  <c r="M36" i="1"/>
  <c r="M61" i="1" s="1"/>
  <c r="M35" i="1"/>
  <c r="M60" i="1" s="1"/>
  <c r="M34" i="1"/>
  <c r="M33" i="1"/>
  <c r="L129" i="1" l="1"/>
  <c r="H161" i="1"/>
  <c r="H162" i="1" s="1"/>
  <c r="H163" i="1" s="1"/>
  <c r="H164" i="1" s="1"/>
  <c r="H165" i="1" s="1"/>
  <c r="H166" i="1" s="1"/>
  <c r="H167" i="1" s="1"/>
  <c r="J162" i="1"/>
  <c r="N130" i="1"/>
  <c r="L130" i="1"/>
  <c r="M58" i="1"/>
  <c r="M59" i="1"/>
  <c r="M38" i="1"/>
  <c r="M62" i="1"/>
  <c r="M84" i="1"/>
  <c r="N83" i="1" s="1"/>
  <c r="C102" i="1"/>
  <c r="E102" i="1"/>
  <c r="N38" i="1" l="1"/>
  <c r="N36" i="1"/>
  <c r="N35" i="1"/>
  <c r="N37" i="1"/>
  <c r="N33" i="1"/>
  <c r="M44" i="1"/>
  <c r="M47" i="1"/>
  <c r="M43" i="1"/>
  <c r="M42" i="1"/>
  <c r="M45" i="1"/>
  <c r="M46" i="1"/>
  <c r="N34" i="1"/>
  <c r="N82" i="1"/>
  <c r="M48" i="1" l="1"/>
  <c r="N46" i="1" l="1"/>
  <c r="N48" i="1"/>
  <c r="N43" i="1"/>
  <c r="N42" i="1"/>
  <c r="N53" i="1"/>
  <c r="N54" i="1"/>
  <c r="N47" i="1"/>
  <c r="N44" i="1"/>
  <c r="N45" i="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<sst xmlns="http://schemas.openxmlformats.org/spreadsheetml/2006/main" count="500" uniqueCount="79">
  <si>
    <t>Customer</t>
  </si>
  <si>
    <t>Method of Payment</t>
  </si>
  <si>
    <t>Items</t>
  </si>
  <si>
    <t>Gender</t>
  </si>
  <si>
    <t>Marital Status</t>
  </si>
  <si>
    <t>Age</t>
  </si>
  <si>
    <t>Discover</t>
  </si>
  <si>
    <t>Male</t>
  </si>
  <si>
    <t>Married</t>
  </si>
  <si>
    <t>Proprietary Card</t>
  </si>
  <si>
    <t>Female</t>
  </si>
  <si>
    <t>Visa</t>
  </si>
  <si>
    <t>Single</t>
  </si>
  <si>
    <t>American Express</t>
  </si>
  <si>
    <t>Type of Customer</t>
  </si>
  <si>
    <t>Regular</t>
  </si>
  <si>
    <t>Promotional</t>
  </si>
  <si>
    <t>Net Sales</t>
  </si>
  <si>
    <t>MasterCard</t>
  </si>
  <si>
    <t>1. Percent frequency distribution for key variables</t>
  </si>
  <si>
    <t>Method of payment</t>
  </si>
  <si>
    <t>Frequency</t>
  </si>
  <si>
    <t>% Frequency</t>
  </si>
  <si>
    <t>Number of Items</t>
  </si>
  <si>
    <t>Bin</t>
  </si>
  <si>
    <t>1 - 3</t>
  </si>
  <si>
    <t>4 - 6</t>
  </si>
  <si>
    <t>7 - 9</t>
  </si>
  <si>
    <t>10 - 12</t>
  </si>
  <si>
    <t>13 - 15</t>
  </si>
  <si>
    <t>16 - 18</t>
  </si>
  <si>
    <t>Type of customer</t>
  </si>
  <si>
    <t>3. Crosstabulation of  Type of Customer vs Net Sales</t>
  </si>
  <si>
    <t>n</t>
  </si>
  <si>
    <t>mean</t>
  </si>
  <si>
    <t>std dev</t>
  </si>
  <si>
    <t>mode</t>
  </si>
  <si>
    <t>min</t>
  </si>
  <si>
    <t>max</t>
  </si>
  <si>
    <t>range</t>
  </si>
  <si>
    <t>median</t>
  </si>
  <si>
    <t>skewness</t>
  </si>
  <si>
    <t>Five point summary</t>
  </si>
  <si>
    <t>first quartile</t>
  </si>
  <si>
    <t>third quartile</t>
  </si>
  <si>
    <t>IQR</t>
  </si>
  <si>
    <t>inner fences</t>
  </si>
  <si>
    <t>outer fences</t>
  </si>
  <si>
    <t>to</t>
  </si>
  <si>
    <t>Class Width</t>
  </si>
  <si>
    <t>Class</t>
  </si>
  <si>
    <t>Midpoint</t>
  </si>
  <si>
    <t>Table 1:</t>
  </si>
  <si>
    <t xml:space="preserve">Table 2: </t>
  </si>
  <si>
    <t>Table 3:</t>
  </si>
  <si>
    <t>Total</t>
  </si>
  <si>
    <t>2. Produce a bar chart of customer purchases by method of payment</t>
  </si>
  <si>
    <t>Produce graph below after computing the frequencies above</t>
  </si>
  <si>
    <t xml:space="preserve">% of Total Net Sales </t>
  </si>
  <si>
    <t>4. Produce a Scatter Diagram between Age of Customer and Net Sales and comment on the graph</t>
  </si>
  <si>
    <t xml:space="preserve">5. Use individual formulas to compute </t>
  </si>
  <si>
    <t>Descriptive statistics for Net Sales</t>
  </si>
  <si>
    <t>List serious outliers if any</t>
  </si>
  <si>
    <t>List Mild outliers if any</t>
  </si>
  <si>
    <t>Compute Descriptive Stats on Net Sales using Data - Data Analysis - Descriptive Stats</t>
  </si>
  <si>
    <t>6. Complete the below Frequency Distribution Table for Net Sales</t>
  </si>
  <si>
    <t>Use class width 30 and make sure your classes are 0-29.99, 30-59.99, 60-89.99 and so on</t>
  </si>
  <si>
    <t>After completing the table produce a histogram, an ogive, a polygon an area chart and whisker-box plot</t>
  </si>
  <si>
    <t xml:space="preserve">Table 4: </t>
  </si>
  <si>
    <t>Gender of Customer</t>
  </si>
  <si>
    <t>Commentary: There appears to be no relationship or association between age and net sales as there is seemingly equal dispersion.</t>
  </si>
  <si>
    <t>cant do on my computer TT</t>
  </si>
  <si>
    <t xml:space="preserve"> Lowerclass limit</t>
  </si>
  <si>
    <t xml:space="preserve"> upper class limit</t>
  </si>
  <si>
    <t>class boundaries</t>
  </si>
  <si>
    <t>Cum. Frequency</t>
  </si>
  <si>
    <t>Rel. Frequency (%)</t>
  </si>
  <si>
    <t>Cum. Rel. Frequency (%)</t>
  </si>
  <si>
    <t>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</si>
</sst>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4" x14ac:knownFonts="1">
    <font>
      <sz val="12"/>
      <name val="Times New Roman"/>
    </font>
    <font>
      <sz val="12"/>
      <color theme="1"/>
      <name val="Calibri"/>
      <family val="2"/>
      <scheme val="minor"/>
    </font>
    <font>
      <b/>
      <sz val="12"/>
      <name val="Times New Roman"/>
      <family val="1"/>
    </font>
    <font>
      <sz val="8"/>
      <name val="Times New Roman"/>
      <family val="1"/>
    </font>
    <font>
      <sz val="12"/>
      <name val="Times New Roman"/>
      <family val="1"/>
    </font>
    <font>
      <sz val="12"/>
      <name val="Times New Roman"/>
      <family val="1"/>
    </font>
    <font>
      <b/>
      <sz val="11"/>
      <color theme="1"/>
      <name val="Calibri"/>
      <family val="2"/>
      <scheme val="minor"/>
    </font>
    <font>
      <i/>
      <sz val="12"/>
      <name val="Times New Roman"/>
      <family val="1"/>
    </font>
    <font>
      <b/>
      <sz val="12"/>
      <color theme="1"/>
      <name val="Calibri"/>
      <family val="2"/>
      <scheme val="minor"/>
    </font>
    <font>
      <sz val="12"/>
      <color theme="1"/>
      <name val="Calibri"/>
      <family val="2"/>
      <scheme val="minor"/>
    </font>
    <font>
      <sz val="12"/>
      <name val="Arial"/>
      <family val="2"/>
    </font>
    <font>
      <sz val="12"/>
      <color theme="1"/>
      <name val="Arial"/>
      <family val="2"/>
    </font>
    <font>
      <sz val="11"/>
      <color theme="1"/>
      <name val="Arial"/>
      <family val="2"/>
    </font>
    <font>
      <sz val="12"/>
      <color theme="1"/>
      <name val="Times New Roman"/>
      <family val="1"/>
    </font>
  </fonts>
  <fills count="3">
    <fill>
      <patternFill patternType="none"/>
    </fill>
    <fill>
      <patternFill patternType="gray125"/>
    </fill>
    <fill>
      <patternFill patternType="solid">
        <fgColor rgb="FFFFFF00"/>
        <bgColor indexed="64"/>
      </patternFill>
    </fill>
  </fills>
  <borders count="11">
    <border>
      <left/>
      <right/>
      <top/>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9" fontId="4" fillId="0" borderId="0" applyFont="0" applyFill="0" applyBorder="0" applyAlignment="0" applyProtection="0"/>
  </cellStyleXfs>
  <cellXfs count="66">
    <xf numFmtId="0" fontId="0" fillId="0" borderId="0" xfId="0"/>
    <xf numFmtId="2" fontId="0" fillId="0" borderId="0" xfId="0" applyNumberFormat="1"/>
    <xf numFmtId="0" fontId="0" fillId="0" borderId="0" xfId="0" applyAlignment="1">
      <alignment horizontal="center"/>
    </xf>
    <xf numFmtId="0" fontId="0" fillId="0" borderId="0" xfId="0" applyAlignment="1">
      <alignment horizontal="right"/>
    </xf>
    <xf numFmtId="1" fontId="0" fillId="0" borderId="0" xfId="0" applyNumberFormat="1" applyAlignment="1">
      <alignment horizontal="center"/>
    </xf>
    <xf numFmtId="2" fontId="0" fillId="0" borderId="0" xfId="0" quotePrefix="1" applyNumberFormat="1" applyAlignment="1">
      <alignment horizontal="right"/>
    </xf>
    <xf numFmtId="0" fontId="0" fillId="0" borderId="0" xfId="0" quotePrefix="1" applyAlignment="1">
      <alignment horizontal="right"/>
    </xf>
    <xf numFmtId="0" fontId="2" fillId="0" borderId="0" xfId="0" applyFont="1" applyAlignment="1">
      <alignment horizontal="left"/>
    </xf>
    <xf numFmtId="16" fontId="0" fillId="0" borderId="0" xfId="0" quotePrefix="1" applyNumberFormat="1"/>
    <xf numFmtId="0" fontId="2" fillId="0" borderId="0" xfId="0" applyFont="1"/>
    <xf numFmtId="0" fontId="2" fillId="0" borderId="0" xfId="0" applyFont="1" applyAlignment="1">
      <alignment horizontal="right"/>
    </xf>
    <xf numFmtId="0" fontId="4" fillId="0" borderId="0" xfId="0" applyFont="1" applyAlignment="1">
      <alignment horizontal="center"/>
    </xf>
    <xf numFmtId="0" fontId="8" fillId="0" borderId="0" xfId="0" applyFont="1" applyAlignment="1">
      <alignment horizontal="center" vertical="center"/>
    </xf>
    <xf numFmtId="0" fontId="9" fillId="0" borderId="0" xfId="0" applyFont="1" applyAlignment="1">
      <alignment horizontal="center" vertical="center"/>
    </xf>
    <xf numFmtId="9" fontId="9" fillId="0" borderId="0" xfId="1" applyFont="1" applyAlignment="1">
      <alignment horizontal="center" vertical="center"/>
    </xf>
    <xf numFmtId="9" fontId="9" fillId="0" borderId="0" xfId="0" applyNumberFormat="1" applyFont="1" applyAlignment="1">
      <alignment horizontal="center" vertical="center"/>
    </xf>
    <xf numFmtId="1" fontId="9" fillId="0" borderId="0" xfId="0" applyNumberFormat="1" applyFont="1" applyAlignment="1">
      <alignment horizontal="center" vertical="center"/>
    </xf>
    <xf numFmtId="2" fontId="2" fillId="0" borderId="0" xfId="0" applyNumberFormat="1" applyFont="1"/>
    <xf numFmtId="2" fontId="0" fillId="0" borderId="2" xfId="0" applyNumberFormat="1" applyFill="1" applyBorder="1" applyAlignment="1"/>
    <xf numFmtId="2" fontId="5" fillId="0" borderId="2" xfId="0" applyNumberFormat="1" applyFont="1" applyFill="1" applyBorder="1" applyAlignment="1"/>
    <xf numFmtId="0" fontId="0" fillId="0" borderId="2" xfId="0" applyBorder="1"/>
    <xf numFmtId="0" fontId="4" fillId="0" borderId="0" xfId="0" applyFont="1"/>
    <xf numFmtId="0" fontId="4" fillId="0" borderId="0" xfId="0" applyFont="1" applyAlignment="1">
      <alignment horizontal="right"/>
    </xf>
    <xf numFmtId="0" fontId="0" fillId="0" borderId="2" xfId="0" applyBorder="1" applyAlignment="1">
      <alignment horizontal="center"/>
    </xf>
    <xf numFmtId="9" fontId="0" fillId="0" borderId="2" xfId="1" applyFont="1" applyBorder="1"/>
    <xf numFmtId="0" fontId="0" fillId="0" borderId="0" xfId="0" quotePrefix="1"/>
    <xf numFmtId="0" fontId="10" fillId="0" borderId="0" xfId="0" applyFont="1"/>
    <xf numFmtId="0" fontId="11" fillId="0" borderId="0" xfId="0" applyFont="1"/>
    <xf numFmtId="2" fontId="12" fillId="0" borderId="0" xfId="0" applyNumberFormat="1" applyFont="1"/>
    <xf numFmtId="2" fontId="12" fillId="0" borderId="2" xfId="0" applyNumberFormat="1" applyFont="1" applyBorder="1"/>
    <xf numFmtId="9" fontId="12" fillId="0" borderId="2" xfId="1" applyFont="1" applyBorder="1"/>
    <xf numFmtId="0" fontId="12" fillId="0" borderId="0" xfId="0" applyFont="1"/>
    <xf numFmtId="0" fontId="6" fillId="0" borderId="0" xfId="0" applyFont="1"/>
    <xf numFmtId="2" fontId="0" fillId="0" borderId="2" xfId="0" applyNumberFormat="1" applyBorder="1" applyAlignment="1">
      <alignment horizontal="right" vertical="center"/>
    </xf>
    <xf numFmtId="0" fontId="0" fillId="0" borderId="0" xfId="0" applyBorder="1"/>
    <xf numFmtId="0" fontId="0" fillId="0" borderId="2" xfId="0" applyFill="1" applyBorder="1" applyAlignment="1"/>
    <xf numFmtId="2" fontId="9" fillId="0" borderId="0" xfId="0" applyNumberFormat="1" applyFont="1" applyAlignment="1">
      <alignment horizontal="center" vertical="center"/>
    </xf>
    <xf numFmtId="0" fontId="0" fillId="0" borderId="3" xfId="0" applyFill="1" applyBorder="1" applyAlignment="1">
      <alignment horizontal="center"/>
    </xf>
    <xf numFmtId="0" fontId="0" fillId="0" borderId="4" xfId="0" applyFill="1" applyBorder="1" applyAlignment="1">
      <alignment horizontal="center"/>
    </xf>
    <xf numFmtId="0" fontId="2" fillId="0" borderId="5" xfId="0" applyFont="1" applyFill="1" applyBorder="1" applyAlignment="1">
      <alignment wrapText="1"/>
    </xf>
    <xf numFmtId="0" fontId="2" fillId="0" borderId="6" xfId="0" applyFont="1" applyFill="1" applyBorder="1" applyAlignment="1">
      <alignment horizontal="center" wrapText="1"/>
    </xf>
    <xf numFmtId="0" fontId="2" fillId="0" borderId="7" xfId="0" applyFont="1" applyFill="1" applyBorder="1" applyAlignment="1">
      <alignment horizontal="center" wrapText="1"/>
    </xf>
    <xf numFmtId="0" fontId="0" fillId="0" borderId="8" xfId="0" applyFill="1" applyBorder="1" applyAlignment="1">
      <alignment horizontal="center"/>
    </xf>
    <xf numFmtId="2" fontId="0" fillId="0" borderId="9" xfId="0" applyNumberFormat="1" applyFill="1" applyBorder="1" applyAlignment="1"/>
    <xf numFmtId="0" fontId="0" fillId="0" borderId="9" xfId="0" applyFill="1" applyBorder="1" applyAlignment="1"/>
    <xf numFmtId="0" fontId="0" fillId="0" borderId="10" xfId="0" applyFill="1" applyBorder="1" applyAlignment="1">
      <alignment horizontal="center"/>
    </xf>
    <xf numFmtId="2" fontId="6" fillId="0" borderId="0" xfId="0" applyNumberFormat="1" applyFont="1" applyAlignment="1">
      <alignment horizontal="center" vertical="center"/>
    </xf>
    <xf numFmtId="2" fontId="0" fillId="0" borderId="0" xfId="0" applyNumberFormat="1" applyAlignment="1">
      <alignment horizontal="center" vertical="center"/>
    </xf>
    <xf numFmtId="2" fontId="0" fillId="0" borderId="0" xfId="0" applyNumberFormat="1" applyAlignment="1">
      <alignment horizontal="right" vertical="center"/>
    </xf>
    <xf numFmtId="2" fontId="6" fillId="0" borderId="0" xfId="0" applyNumberFormat="1" applyFont="1" applyFill="1" applyBorder="1" applyAlignment="1">
      <alignment horizontal="center" vertical="center"/>
    </xf>
    <xf numFmtId="2" fontId="6" fillId="0" borderId="0" xfId="0" applyNumberFormat="1" applyFont="1" applyAlignment="1">
      <alignment horizontal="left" vertical="center"/>
    </xf>
    <xf numFmtId="2" fontId="4" fillId="0" borderId="2" xfId="0" applyNumberFormat="1" applyFont="1" applyBorder="1" applyAlignment="1">
      <alignment horizontal="right" vertical="center"/>
    </xf>
    <xf numFmtId="2" fontId="13" fillId="0" borderId="2" xfId="0" applyNumberFormat="1" applyFont="1" applyBorder="1" applyAlignment="1"/>
    <xf numFmtId="2" fontId="4" fillId="0" borderId="0" xfId="0" applyNumberFormat="1" applyFont="1" applyAlignment="1">
      <alignment vertical="center"/>
    </xf>
    <xf numFmtId="2" fontId="0" fillId="0" borderId="0" xfId="0" applyNumberFormat="1" applyAlignment="1">
      <alignment vertical="center"/>
    </xf>
    <xf numFmtId="2" fontId="13" fillId="0" borderId="0" xfId="0" applyNumberFormat="1" applyFont="1" applyFill="1" applyBorder="1" applyAlignment="1"/>
    <xf numFmtId="0" fontId="0" fillId="2" borderId="0" xfId="0" applyFill="1"/>
    <xf numFmtId="0" fontId="7" fillId="2" borderId="1" xfId="0" applyFont="1" applyFill="1" applyBorder="1" applyAlignment="1">
      <alignment horizontal="centerContinuous"/>
    </xf>
    <xf numFmtId="164" fontId="9" fillId="0" borderId="0" xfId="0" applyNumberFormat="1" applyFont="1" applyAlignment="1">
      <alignment horizontal="center" vertical="center"/>
    </xf>
    <xf numFmtId="0" fontId="1" fillId="0" borderId="0" xfId="0" applyFont="1" applyAlignment="1">
      <alignment horizontal="center" vertical="center"/>
    </xf>
    <xf numFmtId="9" fontId="0" fillId="0" borderId="0" xfId="0" applyNumberFormat="1"/>
    <xf numFmtId="0" fontId="6" fillId="0" borderId="0" xfId="0" applyFont="1" applyAlignment="1">
      <alignment horizontal="left"/>
    </xf>
    <xf numFmtId="2" fontId="6" fillId="0" borderId="0" xfId="0" applyNumberFormat="1" applyFont="1" applyAlignment="1">
      <alignment horizontal="center" vertical="center"/>
    </xf>
    <xf numFmtId="0" fontId="2" fillId="0" borderId="0" xfId="0" applyFont="1" applyAlignment="1">
      <alignment horizontal="center"/>
    </xf>
    <xf numFmtId="0" fontId="4" fillId="0" borderId="0" xfId="0" applyFont="1" applyAlignment="1">
      <alignment horizontal="left" vertical="top" wrapText="1"/>
    </xf>
    <xf numFmtId="0" fontId="0" fillId="0" borderId="0" xfId="0" applyAlignment="1">
      <alignment horizontal="left" vertical="top" wrapText="1"/>
    </xf>
  </cellXfs>
  <cellStyles count="2">
    <cellStyle name="Normal" xfId="0" builtinId="0"/>
    <cellStyle name="Percent" xfId="1" builtinId="5"/>
  </cellStyles>
  <dxfs count="23">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0.000"/>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Times New Roman"/>
        <family val="1"/>
        <scheme val="none"/>
      </font>
      <numFmt numFmtId="2" formatCode="0.00"/>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Times New Roman"/>
        <family val="1"/>
        <scheme val="none"/>
      </font>
      <fill>
        <patternFill patternType="none">
          <fgColor indexed="64"/>
          <bgColor indexed="65"/>
        </patternFill>
      </fill>
      <alignment horizontal="center"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Frequency of Payment Types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5.2692038495188102E-2"/>
          <c:y val="0.10592347009255423"/>
          <c:w val="0.92013734313873541"/>
          <c:h val="0.81391786169747493"/>
        </c:manualLayout>
      </c:layout>
      <c:barChart>
        <c:barDir val="col"/>
        <c:grouping val="clustered"/>
        <c:varyColors val="0"/>
        <c:ser>
          <c:idx val="1"/>
          <c:order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Data!$L$58:$L$62</c:f>
              <c:strCache>
                <c:ptCount val="5"/>
                <c:pt idx="0">
                  <c:v>American Express</c:v>
                </c:pt>
                <c:pt idx="1">
                  <c:v>Discover</c:v>
                </c:pt>
                <c:pt idx="2">
                  <c:v>MasterCard</c:v>
                </c:pt>
                <c:pt idx="3">
                  <c:v>Proprietary Card</c:v>
                </c:pt>
                <c:pt idx="4">
                  <c:v>Visa</c:v>
                </c:pt>
              </c:strCache>
            </c:strRef>
          </c:cat>
          <c:val>
            <c:numRef>
              <c:f>Data!$M$58:$M$62</c:f>
              <c:numCache>
                <c:formatCode>General</c:formatCode>
                <c:ptCount val="5"/>
                <c:pt idx="0">
                  <c:v>2</c:v>
                </c:pt>
                <c:pt idx="1">
                  <c:v>4</c:v>
                </c:pt>
                <c:pt idx="2">
                  <c:v>14</c:v>
                </c:pt>
                <c:pt idx="3">
                  <c:v>70</c:v>
                </c:pt>
                <c:pt idx="4">
                  <c:v>10</c:v>
                </c:pt>
              </c:numCache>
            </c:numRef>
          </c:val>
          <c:extLst>
            <c:ext xmlns:c16="http://schemas.microsoft.com/office/drawing/2014/chart" uri="{C3380CC4-5D6E-409C-BE32-E72D297353CC}">
              <c16:uniqueId val="{00000005-23E1-4251-B1FE-008821DFCD71}"/>
            </c:ext>
          </c:extLst>
        </c:ser>
        <c:dLbls>
          <c:showLegendKey val="0"/>
          <c:showVal val="0"/>
          <c:showCatName val="0"/>
          <c:showSerName val="0"/>
          <c:showPercent val="0"/>
          <c:showBubbleSize val="0"/>
        </c:dLbls>
        <c:gapWidth val="100"/>
        <c:overlap val="-24"/>
        <c:axId val="1704559120"/>
        <c:axId val="1706530864"/>
      </c:barChart>
      <c:catAx>
        <c:axId val="170455912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06530864"/>
        <c:crosses val="autoZero"/>
        <c:auto val="0"/>
        <c:lblAlgn val="ctr"/>
        <c:lblOffset val="100"/>
        <c:noMultiLvlLbl val="0"/>
      </c:catAx>
      <c:valAx>
        <c:axId val="170653086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04559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Age v Net Sales</c:v>
          </c:tx>
          <c:spPr>
            <a:ln w="28575" cap="rnd">
              <a:noFill/>
              <a:round/>
            </a:ln>
            <a:effectLst/>
          </c:spPr>
          <c:marker>
            <c:symbol val="circle"/>
            <c:size val="5"/>
            <c:spPr>
              <a:solidFill>
                <a:schemeClr val="accent1"/>
              </a:solidFill>
              <a:ln w="9525">
                <a:solidFill>
                  <a:schemeClr val="accent1"/>
                </a:solidFill>
              </a:ln>
              <a:effectLst/>
            </c:spPr>
          </c:marker>
          <c:xVal>
            <c:numRef>
              <c:f>Data!$H$2:$H$101</c:f>
              <c:numCache>
                <c:formatCode>General</c:formatCode>
                <c:ptCount val="100"/>
                <c:pt idx="0">
                  <c:v>44</c:v>
                </c:pt>
                <c:pt idx="1">
                  <c:v>32</c:v>
                </c:pt>
                <c:pt idx="2">
                  <c:v>70</c:v>
                </c:pt>
                <c:pt idx="3">
                  <c:v>46</c:v>
                </c:pt>
                <c:pt idx="4">
                  <c:v>62</c:v>
                </c:pt>
                <c:pt idx="5">
                  <c:v>54</c:v>
                </c:pt>
                <c:pt idx="6">
                  <c:v>32</c:v>
                </c:pt>
                <c:pt idx="7">
                  <c:v>40</c:v>
                </c:pt>
                <c:pt idx="8">
                  <c:v>38</c:v>
                </c:pt>
                <c:pt idx="9">
                  <c:v>46</c:v>
                </c:pt>
                <c:pt idx="10">
                  <c:v>44</c:v>
                </c:pt>
                <c:pt idx="11">
                  <c:v>36</c:v>
                </c:pt>
                <c:pt idx="12">
                  <c:v>48</c:v>
                </c:pt>
                <c:pt idx="13">
                  <c:v>60</c:v>
                </c:pt>
                <c:pt idx="14">
                  <c:v>40</c:v>
                </c:pt>
                <c:pt idx="15">
                  <c:v>28</c:v>
                </c:pt>
                <c:pt idx="16">
                  <c:v>42</c:v>
                </c:pt>
                <c:pt idx="17">
                  <c:v>20</c:v>
                </c:pt>
                <c:pt idx="18">
                  <c:v>44</c:v>
                </c:pt>
                <c:pt idx="19">
                  <c:v>32</c:v>
                </c:pt>
                <c:pt idx="20">
                  <c:v>42</c:v>
                </c:pt>
                <c:pt idx="21">
                  <c:v>32</c:v>
                </c:pt>
                <c:pt idx="22">
                  <c:v>44</c:v>
                </c:pt>
                <c:pt idx="23">
                  <c:v>48</c:v>
                </c:pt>
                <c:pt idx="24">
                  <c:v>60</c:v>
                </c:pt>
                <c:pt idx="25">
                  <c:v>62</c:v>
                </c:pt>
                <c:pt idx="26">
                  <c:v>34</c:v>
                </c:pt>
                <c:pt idx="27">
                  <c:v>44</c:v>
                </c:pt>
                <c:pt idx="28">
                  <c:v>36</c:v>
                </c:pt>
                <c:pt idx="29">
                  <c:v>54</c:v>
                </c:pt>
                <c:pt idx="30">
                  <c:v>56</c:v>
                </c:pt>
                <c:pt idx="31">
                  <c:v>74</c:v>
                </c:pt>
                <c:pt idx="32">
                  <c:v>44</c:v>
                </c:pt>
                <c:pt idx="33">
                  <c:v>32</c:v>
                </c:pt>
                <c:pt idx="34">
                  <c:v>46</c:v>
                </c:pt>
                <c:pt idx="35">
                  <c:v>30</c:v>
                </c:pt>
                <c:pt idx="36">
                  <c:v>32</c:v>
                </c:pt>
                <c:pt idx="37">
                  <c:v>48</c:v>
                </c:pt>
                <c:pt idx="38">
                  <c:v>24</c:v>
                </c:pt>
                <c:pt idx="39">
                  <c:v>58</c:v>
                </c:pt>
                <c:pt idx="40">
                  <c:v>30</c:v>
                </c:pt>
                <c:pt idx="41">
                  <c:v>54</c:v>
                </c:pt>
                <c:pt idx="42">
                  <c:v>34</c:v>
                </c:pt>
                <c:pt idx="43">
                  <c:v>40</c:v>
                </c:pt>
                <c:pt idx="44">
                  <c:v>46</c:v>
                </c:pt>
                <c:pt idx="45">
                  <c:v>42</c:v>
                </c:pt>
                <c:pt idx="46">
                  <c:v>78</c:v>
                </c:pt>
                <c:pt idx="47">
                  <c:v>32</c:v>
                </c:pt>
                <c:pt idx="48">
                  <c:v>36</c:v>
                </c:pt>
                <c:pt idx="49">
                  <c:v>34</c:v>
                </c:pt>
                <c:pt idx="50">
                  <c:v>30</c:v>
                </c:pt>
                <c:pt idx="51">
                  <c:v>54</c:v>
                </c:pt>
                <c:pt idx="52">
                  <c:v>28</c:v>
                </c:pt>
                <c:pt idx="53">
                  <c:v>44</c:v>
                </c:pt>
                <c:pt idx="54">
                  <c:v>30</c:v>
                </c:pt>
                <c:pt idx="55">
                  <c:v>46</c:v>
                </c:pt>
                <c:pt idx="56">
                  <c:v>46</c:v>
                </c:pt>
                <c:pt idx="57">
                  <c:v>46</c:v>
                </c:pt>
                <c:pt idx="58">
                  <c:v>22</c:v>
                </c:pt>
                <c:pt idx="59">
                  <c:v>38</c:v>
                </c:pt>
                <c:pt idx="60">
                  <c:v>32</c:v>
                </c:pt>
                <c:pt idx="61">
                  <c:v>36</c:v>
                </c:pt>
                <c:pt idx="62">
                  <c:v>42</c:v>
                </c:pt>
                <c:pt idx="63">
                  <c:v>20</c:v>
                </c:pt>
                <c:pt idx="64">
                  <c:v>52</c:v>
                </c:pt>
                <c:pt idx="65">
                  <c:v>68</c:v>
                </c:pt>
                <c:pt idx="66">
                  <c:v>30</c:v>
                </c:pt>
                <c:pt idx="67">
                  <c:v>48</c:v>
                </c:pt>
                <c:pt idx="68">
                  <c:v>62</c:v>
                </c:pt>
                <c:pt idx="69">
                  <c:v>38</c:v>
                </c:pt>
                <c:pt idx="70">
                  <c:v>54</c:v>
                </c:pt>
                <c:pt idx="71">
                  <c:v>22</c:v>
                </c:pt>
                <c:pt idx="72">
                  <c:v>54</c:v>
                </c:pt>
                <c:pt idx="73">
                  <c:v>54</c:v>
                </c:pt>
                <c:pt idx="74">
                  <c:v>28</c:v>
                </c:pt>
                <c:pt idx="75">
                  <c:v>36</c:v>
                </c:pt>
                <c:pt idx="76">
                  <c:v>42</c:v>
                </c:pt>
                <c:pt idx="77">
                  <c:v>56</c:v>
                </c:pt>
                <c:pt idx="78">
                  <c:v>36</c:v>
                </c:pt>
                <c:pt idx="79">
                  <c:v>46</c:v>
                </c:pt>
                <c:pt idx="80">
                  <c:v>28</c:v>
                </c:pt>
                <c:pt idx="81">
                  <c:v>50</c:v>
                </c:pt>
                <c:pt idx="82">
                  <c:v>50</c:v>
                </c:pt>
                <c:pt idx="83">
                  <c:v>68</c:v>
                </c:pt>
                <c:pt idx="84">
                  <c:v>54</c:v>
                </c:pt>
                <c:pt idx="85">
                  <c:v>48</c:v>
                </c:pt>
                <c:pt idx="86">
                  <c:v>38</c:v>
                </c:pt>
                <c:pt idx="87">
                  <c:v>48</c:v>
                </c:pt>
                <c:pt idx="88">
                  <c:v>46</c:v>
                </c:pt>
                <c:pt idx="89">
                  <c:v>28</c:v>
                </c:pt>
                <c:pt idx="90">
                  <c:v>30</c:v>
                </c:pt>
                <c:pt idx="91">
                  <c:v>72</c:v>
                </c:pt>
                <c:pt idx="92">
                  <c:v>40</c:v>
                </c:pt>
                <c:pt idx="93">
                  <c:v>38</c:v>
                </c:pt>
                <c:pt idx="94">
                  <c:v>42</c:v>
                </c:pt>
                <c:pt idx="95">
                  <c:v>42</c:v>
                </c:pt>
                <c:pt idx="96">
                  <c:v>30</c:v>
                </c:pt>
                <c:pt idx="97">
                  <c:v>30</c:v>
                </c:pt>
                <c:pt idx="98">
                  <c:v>50</c:v>
                </c:pt>
                <c:pt idx="99">
                  <c:v>52</c:v>
                </c:pt>
              </c:numCache>
            </c:numRef>
          </c:xVal>
          <c:yVal>
            <c:numRef>
              <c:f>Data!$C$2:$C$101</c:f>
              <c:numCache>
                <c:formatCode>0.00</c:formatCode>
                <c:ptCount val="100"/>
                <c:pt idx="0">
                  <c:v>13.23</c:v>
                </c:pt>
                <c:pt idx="1">
                  <c:v>14.82</c:v>
                </c:pt>
                <c:pt idx="2">
                  <c:v>18</c:v>
                </c:pt>
                <c:pt idx="3">
                  <c:v>19.5</c:v>
                </c:pt>
                <c:pt idx="4">
                  <c:v>20.8</c:v>
                </c:pt>
                <c:pt idx="5">
                  <c:v>22.42</c:v>
                </c:pt>
                <c:pt idx="6">
                  <c:v>22.5</c:v>
                </c:pt>
                <c:pt idx="7">
                  <c:v>22.5</c:v>
                </c:pt>
                <c:pt idx="8">
                  <c:v>23.8</c:v>
                </c:pt>
                <c:pt idx="9">
                  <c:v>25</c:v>
                </c:pt>
                <c:pt idx="10">
                  <c:v>28.44</c:v>
                </c:pt>
                <c:pt idx="11">
                  <c:v>29.5</c:v>
                </c:pt>
                <c:pt idx="12">
                  <c:v>29.5</c:v>
                </c:pt>
                <c:pt idx="13">
                  <c:v>30.02</c:v>
                </c:pt>
                <c:pt idx="14">
                  <c:v>31.6</c:v>
                </c:pt>
                <c:pt idx="15">
                  <c:v>31.6</c:v>
                </c:pt>
                <c:pt idx="16">
                  <c:v>31.6</c:v>
                </c:pt>
                <c:pt idx="17">
                  <c:v>31.6</c:v>
                </c:pt>
                <c:pt idx="18">
                  <c:v>37.5</c:v>
                </c:pt>
                <c:pt idx="19">
                  <c:v>38.5</c:v>
                </c:pt>
                <c:pt idx="20">
                  <c:v>39</c:v>
                </c:pt>
                <c:pt idx="21">
                  <c:v>39.5</c:v>
                </c:pt>
                <c:pt idx="22">
                  <c:v>39.5</c:v>
                </c:pt>
                <c:pt idx="23">
                  <c:v>39.5</c:v>
                </c:pt>
                <c:pt idx="24">
                  <c:v>39.6</c:v>
                </c:pt>
                <c:pt idx="25">
                  <c:v>39.6</c:v>
                </c:pt>
                <c:pt idx="26">
                  <c:v>40</c:v>
                </c:pt>
                <c:pt idx="27">
                  <c:v>44.5</c:v>
                </c:pt>
                <c:pt idx="28">
                  <c:v>44.5</c:v>
                </c:pt>
                <c:pt idx="29">
                  <c:v>44.5</c:v>
                </c:pt>
                <c:pt idx="30">
                  <c:v>44.8</c:v>
                </c:pt>
                <c:pt idx="31">
                  <c:v>45.22</c:v>
                </c:pt>
                <c:pt idx="32">
                  <c:v>46</c:v>
                </c:pt>
                <c:pt idx="33">
                  <c:v>46.5</c:v>
                </c:pt>
                <c:pt idx="34">
                  <c:v>47.2</c:v>
                </c:pt>
                <c:pt idx="35">
                  <c:v>47.6</c:v>
                </c:pt>
                <c:pt idx="36">
                  <c:v>49.5</c:v>
                </c:pt>
                <c:pt idx="37">
                  <c:v>49.5</c:v>
                </c:pt>
                <c:pt idx="38">
                  <c:v>49.5</c:v>
                </c:pt>
                <c:pt idx="39">
                  <c:v>52.5</c:v>
                </c:pt>
                <c:pt idx="40">
                  <c:v>53.2</c:v>
                </c:pt>
                <c:pt idx="41">
                  <c:v>53.6</c:v>
                </c:pt>
                <c:pt idx="42">
                  <c:v>54</c:v>
                </c:pt>
                <c:pt idx="43">
                  <c:v>54.5</c:v>
                </c:pt>
                <c:pt idx="44">
                  <c:v>56.52</c:v>
                </c:pt>
                <c:pt idx="45">
                  <c:v>57.6</c:v>
                </c:pt>
                <c:pt idx="46">
                  <c:v>58</c:v>
                </c:pt>
                <c:pt idx="47">
                  <c:v>58</c:v>
                </c:pt>
                <c:pt idx="48">
                  <c:v>58.5</c:v>
                </c:pt>
                <c:pt idx="49">
                  <c:v>59.5</c:v>
                </c:pt>
                <c:pt idx="50">
                  <c:v>59.91</c:v>
                </c:pt>
                <c:pt idx="51">
                  <c:v>62.4</c:v>
                </c:pt>
                <c:pt idx="52">
                  <c:v>63.2</c:v>
                </c:pt>
                <c:pt idx="53">
                  <c:v>63.2</c:v>
                </c:pt>
                <c:pt idx="54">
                  <c:v>63.64</c:v>
                </c:pt>
                <c:pt idx="55">
                  <c:v>64.5</c:v>
                </c:pt>
                <c:pt idx="56">
                  <c:v>65.2</c:v>
                </c:pt>
                <c:pt idx="57">
                  <c:v>66</c:v>
                </c:pt>
                <c:pt idx="58">
                  <c:v>69</c:v>
                </c:pt>
                <c:pt idx="59">
                  <c:v>70.819999999999993</c:v>
                </c:pt>
                <c:pt idx="60">
                  <c:v>71.2</c:v>
                </c:pt>
                <c:pt idx="61">
                  <c:v>71.400000000000006</c:v>
                </c:pt>
                <c:pt idx="62">
                  <c:v>74</c:v>
                </c:pt>
                <c:pt idx="63">
                  <c:v>74</c:v>
                </c:pt>
                <c:pt idx="64">
                  <c:v>75</c:v>
                </c:pt>
                <c:pt idx="65">
                  <c:v>78</c:v>
                </c:pt>
                <c:pt idx="66">
                  <c:v>78</c:v>
                </c:pt>
                <c:pt idx="67">
                  <c:v>80.400000000000006</c:v>
                </c:pt>
                <c:pt idx="68">
                  <c:v>84.74</c:v>
                </c:pt>
                <c:pt idx="69">
                  <c:v>86.8</c:v>
                </c:pt>
                <c:pt idx="70">
                  <c:v>89</c:v>
                </c:pt>
                <c:pt idx="71">
                  <c:v>94</c:v>
                </c:pt>
                <c:pt idx="72">
                  <c:v>95.05</c:v>
                </c:pt>
                <c:pt idx="73">
                  <c:v>95.2</c:v>
                </c:pt>
                <c:pt idx="74">
                  <c:v>100.4</c:v>
                </c:pt>
                <c:pt idx="75">
                  <c:v>102.4</c:v>
                </c:pt>
                <c:pt idx="76">
                  <c:v>102.5</c:v>
                </c:pt>
                <c:pt idx="77">
                  <c:v>105.5</c:v>
                </c:pt>
                <c:pt idx="78">
                  <c:v>107</c:v>
                </c:pt>
                <c:pt idx="79">
                  <c:v>108.8</c:v>
                </c:pt>
                <c:pt idx="80">
                  <c:v>111.14</c:v>
                </c:pt>
                <c:pt idx="81">
                  <c:v>113</c:v>
                </c:pt>
                <c:pt idx="82">
                  <c:v>117.5</c:v>
                </c:pt>
                <c:pt idx="83">
                  <c:v>118.8</c:v>
                </c:pt>
                <c:pt idx="84">
                  <c:v>123.1</c:v>
                </c:pt>
                <c:pt idx="85">
                  <c:v>123.5</c:v>
                </c:pt>
                <c:pt idx="86">
                  <c:v>141.6</c:v>
                </c:pt>
                <c:pt idx="87">
                  <c:v>144</c:v>
                </c:pt>
                <c:pt idx="88">
                  <c:v>145.19999999999999</c:v>
                </c:pt>
                <c:pt idx="89">
                  <c:v>146.80000000000001</c:v>
                </c:pt>
                <c:pt idx="90">
                  <c:v>155.32</c:v>
                </c:pt>
                <c:pt idx="91">
                  <c:v>159.75</c:v>
                </c:pt>
                <c:pt idx="92">
                  <c:v>160.4</c:v>
                </c:pt>
                <c:pt idx="93">
                  <c:v>176.62</c:v>
                </c:pt>
                <c:pt idx="94">
                  <c:v>192.8</c:v>
                </c:pt>
                <c:pt idx="95">
                  <c:v>198.8</c:v>
                </c:pt>
                <c:pt idx="96">
                  <c:v>229.5</c:v>
                </c:pt>
                <c:pt idx="97">
                  <c:v>253</c:v>
                </c:pt>
                <c:pt idx="98">
                  <c:v>266</c:v>
                </c:pt>
                <c:pt idx="99">
                  <c:v>287.58999999999997</c:v>
                </c:pt>
              </c:numCache>
            </c:numRef>
          </c:yVal>
          <c:smooth val="0"/>
          <c:extLst>
            <c:ext xmlns:c16="http://schemas.microsoft.com/office/drawing/2014/chart" uri="{C3380CC4-5D6E-409C-BE32-E72D297353CC}">
              <c16:uniqueId val="{00000000-5EA4-7547-ADEF-A3B35DFADC7D}"/>
            </c:ext>
          </c:extLst>
        </c:ser>
        <c:dLbls>
          <c:showLegendKey val="0"/>
          <c:showVal val="0"/>
          <c:showCatName val="0"/>
          <c:showSerName val="0"/>
          <c:showPercent val="0"/>
          <c:showBubbleSize val="0"/>
        </c:dLbls>
        <c:axId val="1115226688"/>
        <c:axId val="1109079152"/>
      </c:scatterChart>
      <c:valAx>
        <c:axId val="1115226688"/>
        <c:scaling>
          <c:orientation val="minMax"/>
          <c:max val="80"/>
          <c:min val="1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079152"/>
        <c:crosses val="autoZero"/>
        <c:crossBetween val="midCat"/>
      </c:valAx>
      <c:valAx>
        <c:axId val="1109079152"/>
        <c:scaling>
          <c:orientation val="minMax"/>
          <c:max val="3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Net</a:t>
                </a:r>
                <a:r>
                  <a:rPr lang="en-US" baseline="0"/>
                  <a:t> Sales.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22668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a:t>
            </a:r>
            <a:r>
              <a:rPr lang="en-US" baseline="0"/>
              <a:t> Sales Frequency by Class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Data!$G$156</c:f>
              <c:strCache>
                <c:ptCount val="1"/>
                <c:pt idx="0">
                  <c:v>Frequency</c:v>
                </c:pt>
              </c:strCache>
            </c:strRef>
          </c:tx>
          <c:spPr>
            <a:solidFill>
              <a:schemeClr val="accent1"/>
            </a:solidFill>
            <a:ln>
              <a:noFill/>
            </a:ln>
            <a:effectLst/>
          </c:spPr>
          <c:invertIfNegative val="0"/>
          <c:val>
            <c:numRef>
              <c:f>Data!$G$157:$G$167</c:f>
              <c:numCache>
                <c:formatCode>General</c:formatCode>
                <c:ptCount val="11"/>
                <c:pt idx="0">
                  <c:v>14</c:v>
                </c:pt>
                <c:pt idx="1">
                  <c:v>40</c:v>
                </c:pt>
                <c:pt idx="2">
                  <c:v>21</c:v>
                </c:pt>
                <c:pt idx="3">
                  <c:v>14</c:v>
                </c:pt>
                <c:pt idx="4">
                  <c:v>7</c:v>
                </c:pt>
                <c:pt idx="5">
                  <c:v>5</c:v>
                </c:pt>
                <c:pt idx="6">
                  <c:v>3</c:v>
                </c:pt>
                <c:pt idx="7">
                  <c:v>2</c:v>
                </c:pt>
                <c:pt idx="8">
                  <c:v>3</c:v>
                </c:pt>
                <c:pt idx="9">
                  <c:v>2</c:v>
                </c:pt>
                <c:pt idx="10">
                  <c:v>1</c:v>
                </c:pt>
              </c:numCache>
            </c:numRef>
          </c:val>
          <c:extLst>
            <c:ext xmlns:c16="http://schemas.microsoft.com/office/drawing/2014/chart" uri="{C3380CC4-5D6E-409C-BE32-E72D297353CC}">
              <c16:uniqueId val="{00000000-CA44-734E-99A9-0CA5A98A0526}"/>
            </c:ext>
          </c:extLst>
        </c:ser>
        <c:dLbls>
          <c:showLegendKey val="0"/>
          <c:showVal val="0"/>
          <c:showCatName val="0"/>
          <c:showSerName val="0"/>
          <c:showPercent val="0"/>
          <c:showBubbleSize val="0"/>
        </c:dLbls>
        <c:gapWidth val="219"/>
        <c:overlap val="-27"/>
        <c:axId val="1127198320"/>
        <c:axId val="1129272080"/>
      </c:barChart>
      <c:catAx>
        <c:axId val="1127198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Class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272080"/>
        <c:crosses val="autoZero"/>
        <c:auto val="1"/>
        <c:lblAlgn val="ctr"/>
        <c:lblOffset val="100"/>
        <c:noMultiLvlLbl val="0"/>
      </c:catAx>
      <c:valAx>
        <c:axId val="1129272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198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Net Sales Box Plot</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Net Sales Box Plot</a:t>
          </a:r>
        </a:p>
      </cx:txPr>
    </cx:title>
    <cx:plotArea>
      <cx:plotAreaRegion>
        <cx:series layoutId="boxWhisker" uniqueId="{9DE79FFF-02B2-9847-A3E3-9D2E85BBECEE}">
          <cx:dataId val="0"/>
          <cx:layoutPr>
            <cx:visibility meanMarker="0" nonoutliers="0"/>
            <cx:statistics quartileMethod="exclusive"/>
          </cx:layoutPr>
        </cx:series>
      </cx:plotAreaRegion>
      <cx:axis id="0">
        <cx:catScaling/>
        <cx:title>
          <cx:tx>
            <cx:txData>
              <cx:v>Net Sales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Net Sales</a:t>
              </a:r>
            </a:p>
          </cx:txPr>
        </cx:title>
        <cx:tickLabels/>
        <cx:txPr>
          <a:bodyPr spcFirstLastPara="1" vertOverflow="ellipsis" horzOverflow="overflow" wrap="square" lIns="0" tIns="0" rIns="0" bIns="0" anchor="ctr" anchorCtr="1"/>
          <a:lstStyle/>
          <a:p>
            <a:pPr algn="ctr" rtl="0">
              <a:defRPr>
                <a:noFill/>
              </a:defRPr>
            </a:pPr>
            <a:endParaRPr lang="en-US" sz="900" b="0" i="0" u="none" strike="noStrike" baseline="0">
              <a:noFill/>
              <a:latin typeface="Calibri" panose="020F0502020204030204"/>
            </a:endParaRPr>
          </a:p>
        </cx:txPr>
      </cx:axis>
      <cx:axis id="1">
        <cx:valScaling/>
        <cx:title>
          <cx:tx>
            <cx:txData>
              <cx:v>Dollars ($)</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Dollars ($)</a:t>
              </a:r>
            </a:p>
          </cx:txPr>
        </cx:titl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8</xdr:col>
      <xdr:colOff>14287</xdr:colOff>
      <xdr:row>0</xdr:row>
      <xdr:rowOff>28164</xdr:rowOff>
    </xdr:from>
    <xdr:to>
      <xdr:col>22</xdr:col>
      <xdr:colOff>52386</xdr:colOff>
      <xdr:row>22</xdr:row>
      <xdr:rowOff>194440</xdr:rowOff>
    </xdr:to>
    <xdr:sp macro="" textlink="">
      <xdr:nvSpPr>
        <xdr:cNvPr id="5" name="TextBox 4">
          <a:extLst>
            <a:ext uri="{FF2B5EF4-FFF2-40B4-BE49-F238E27FC236}">
              <a16:creationId xmlns:a16="http://schemas.microsoft.com/office/drawing/2014/main" id="{30B92973-8FFE-40D4-A6D0-155342C143D8}"/>
            </a:ext>
          </a:extLst>
        </xdr:cNvPr>
        <xdr:cNvSpPr txBox="1"/>
      </xdr:nvSpPr>
      <xdr:spPr>
        <a:xfrm>
          <a:off x="6354880" y="28164"/>
          <a:ext cx="9784173" cy="49452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a:solidFill>
                <a:schemeClr val="dk1"/>
              </a:solidFill>
              <a:effectLst/>
              <a:latin typeface="Arial" panose="020B0604020202020204" pitchFamily="34" charset="0"/>
              <a:ea typeface="+mn-ea"/>
              <a:cs typeface="Arial" panose="020B0604020202020204" pitchFamily="34" charset="0"/>
            </a:rPr>
            <a:t>Pelican Stores, a division of National Clothing, is a chain of women’s apparel stores operating throughout the country. The chain recently ran a promotion in which discount coupons were sent to customers of other National Clothing stores. Data collected for a sample of 100 in-store credit card transactions at Pelican Stores during one day while the promotion was running are shown on the left. The proprietary card method of payment refers to charges made using a National Clothing charge card. Customers who made a purchase using a discount coupon are referred to as promotional customers and customers who made a purchase but did not use a discount coupon are referred to as regular customers. Because the promotional coupons were not sent to regular Pelican Stores customers, management considers the sales made to people presenting the promotional coupons as sales it would not otherwise make. Of course, Pelican also hopes that the promotional customers will continue to shop at its stores.</a:t>
          </a:r>
        </a:p>
        <a:p>
          <a:r>
            <a:rPr lang="en-US" sz="1200" b="0" i="0">
              <a:solidFill>
                <a:schemeClr val="dk1"/>
              </a:solidFill>
              <a:effectLst/>
              <a:latin typeface="Arial" panose="020B0604020202020204" pitchFamily="34" charset="0"/>
              <a:ea typeface="+mn-ea"/>
              <a:cs typeface="Arial" panose="020B0604020202020204" pitchFamily="34" charset="0"/>
            </a:rPr>
            <a:t>Most of the variables shown on</a:t>
          </a:r>
          <a:r>
            <a:rPr lang="en-US" sz="1200" b="0" i="0" baseline="0">
              <a:solidFill>
                <a:schemeClr val="dk1"/>
              </a:solidFill>
              <a:effectLst/>
              <a:latin typeface="Arial" panose="020B0604020202020204" pitchFamily="34" charset="0"/>
              <a:ea typeface="+mn-ea"/>
              <a:cs typeface="Arial" panose="020B0604020202020204" pitchFamily="34" charset="0"/>
            </a:rPr>
            <a:t> the left </a:t>
          </a:r>
          <a:r>
            <a:rPr lang="en-US" sz="1200" b="0" i="0">
              <a:solidFill>
                <a:schemeClr val="dk1"/>
              </a:solidFill>
              <a:effectLst/>
              <a:latin typeface="Arial" panose="020B0604020202020204" pitchFamily="34" charset="0"/>
              <a:ea typeface="+mn-ea"/>
              <a:cs typeface="Arial" panose="020B0604020202020204" pitchFamily="34" charset="0"/>
            </a:rPr>
            <a:t>are self-explanatory, but two of the variables require some clarification.</a:t>
          </a:r>
        </a:p>
        <a:p>
          <a:pPr fontAlgn="t"/>
          <a:endParaRPr lang="en-US" sz="1200" b="0" i="0">
            <a:solidFill>
              <a:schemeClr val="dk1"/>
            </a:solidFill>
            <a:effectLst/>
            <a:latin typeface="Arial" panose="020B0604020202020204" pitchFamily="34" charset="0"/>
            <a:ea typeface="+mn-ea"/>
            <a:cs typeface="Arial" panose="020B0604020202020204" pitchFamily="34" charset="0"/>
          </a:endParaRPr>
        </a:p>
        <a:p>
          <a:pPr fontAlgn="t"/>
          <a:r>
            <a:rPr lang="en-US" sz="1200" b="0" i="0">
              <a:solidFill>
                <a:schemeClr val="dk1"/>
              </a:solidFill>
              <a:effectLst/>
              <a:latin typeface="Arial" panose="020B0604020202020204" pitchFamily="34" charset="0"/>
              <a:ea typeface="+mn-ea"/>
              <a:cs typeface="Arial" panose="020B0604020202020204" pitchFamily="34" charset="0"/>
            </a:rPr>
            <a:t>Items: The total number of items purchased</a:t>
          </a:r>
        </a:p>
        <a:p>
          <a:pPr fontAlgn="t"/>
          <a:r>
            <a:rPr lang="en-US" sz="1200" b="0" i="0">
              <a:solidFill>
                <a:schemeClr val="dk1"/>
              </a:solidFill>
              <a:effectLst/>
              <a:latin typeface="Arial" panose="020B0604020202020204" pitchFamily="34" charset="0"/>
              <a:ea typeface="+mn-ea"/>
              <a:cs typeface="Arial" panose="020B0604020202020204" pitchFamily="34" charset="0"/>
            </a:rPr>
            <a:t>Net Sales: The total amount ($) charged to the credit card</a:t>
          </a:r>
        </a:p>
        <a:p>
          <a:endParaRPr lang="en-US" sz="1200">
            <a:latin typeface="Arial" panose="020B0604020202020204" pitchFamily="34" charset="0"/>
            <a:cs typeface="Arial" panose="020B0604020202020204" pitchFamily="34" charset="0"/>
          </a:endParaRPr>
        </a:p>
        <a:p>
          <a:r>
            <a:rPr lang="en-US" sz="1200" b="0" i="0">
              <a:solidFill>
                <a:schemeClr val="dk1"/>
              </a:solidFill>
              <a:effectLst/>
              <a:latin typeface="Arial" panose="020B0604020202020204" pitchFamily="34" charset="0"/>
              <a:ea typeface="+mn-ea"/>
              <a:cs typeface="Arial" panose="020B0604020202020204" pitchFamily="34" charset="0"/>
            </a:rPr>
            <a:t>Pelican’s management would like to use this sample data to learn about its customer base and to evaluate the promotion involving discount coupons.</a:t>
          </a:r>
          <a:r>
            <a:rPr lang="en-US" sz="1200" b="0" i="0" baseline="0">
              <a:solidFill>
                <a:schemeClr val="dk1"/>
              </a:solidFill>
              <a:effectLst/>
              <a:latin typeface="Arial" panose="020B0604020202020204" pitchFamily="34" charset="0"/>
              <a:ea typeface="+mn-ea"/>
              <a:cs typeface="Arial" panose="020B0604020202020204" pitchFamily="34" charset="0"/>
            </a:rPr>
            <a:t> Your managerial report should contain the following:</a:t>
          </a:r>
        </a:p>
        <a:p>
          <a:endParaRPr lang="en-US" sz="1200" b="0" i="0" baseline="0">
            <a:solidFill>
              <a:schemeClr val="dk1"/>
            </a:solidFill>
            <a:effectLst/>
            <a:latin typeface="Arial" panose="020B0604020202020204" pitchFamily="34" charset="0"/>
            <a:ea typeface="+mn-ea"/>
            <a:cs typeface="Arial" panose="020B0604020202020204" pitchFamily="34" charset="0"/>
          </a:endParaRPr>
        </a:p>
        <a:p>
          <a:r>
            <a:rPr lang="en-US" sz="1200" b="0" i="0">
              <a:solidFill>
                <a:schemeClr val="dk1"/>
              </a:solidFill>
              <a:effectLst/>
              <a:latin typeface="Arial" panose="020B0604020202020204" pitchFamily="34" charset="0"/>
              <a:ea typeface="+mn-ea"/>
              <a:cs typeface="Arial" panose="020B0604020202020204" pitchFamily="34" charset="0"/>
            </a:rPr>
            <a:t>1) Percent frequency distribution for key variables.</a:t>
          </a:r>
        </a:p>
        <a:p>
          <a:r>
            <a:rPr lang="en-US" sz="1200" b="0" i="0">
              <a:solidFill>
                <a:schemeClr val="dk1"/>
              </a:solidFill>
              <a:effectLst/>
              <a:latin typeface="Arial" panose="020B0604020202020204" pitchFamily="34" charset="0"/>
              <a:ea typeface="+mn-ea"/>
              <a:cs typeface="Arial" panose="020B0604020202020204" pitchFamily="34" charset="0"/>
            </a:rPr>
            <a:t>2) A bar chart or pie chart showing the number of customer purchases attributable to the method of payment.</a:t>
          </a:r>
        </a:p>
        <a:p>
          <a:r>
            <a:rPr lang="en-US" sz="1200" b="0" i="0">
              <a:solidFill>
                <a:schemeClr val="dk1"/>
              </a:solidFill>
              <a:effectLst/>
              <a:latin typeface="Arial" panose="020B0604020202020204" pitchFamily="34" charset="0"/>
              <a:ea typeface="+mn-ea"/>
              <a:cs typeface="Arial" panose="020B0604020202020204" pitchFamily="34" charset="0"/>
            </a:rPr>
            <a:t>3) A cross tabulation of type of customer (regular or promotional) versus net sales. Comment on any similarities or differences present.</a:t>
          </a:r>
        </a:p>
        <a:p>
          <a:r>
            <a:rPr lang="en-US" sz="1200" b="0" i="0">
              <a:solidFill>
                <a:schemeClr val="dk1"/>
              </a:solidFill>
              <a:effectLst/>
              <a:latin typeface="Arial" panose="020B0604020202020204" pitchFamily="34" charset="0"/>
              <a:ea typeface="+mn-ea"/>
              <a:cs typeface="Arial" panose="020B0604020202020204" pitchFamily="34" charset="0"/>
            </a:rPr>
            <a:t>4) A scatter diagram to explore the relationship between net sales and age. Comment on what the scatter diagram reveals. </a:t>
          </a:r>
        </a:p>
        <a:p>
          <a:r>
            <a:rPr lang="en-US" sz="1200" b="0" i="0">
              <a:solidFill>
                <a:schemeClr val="dk1"/>
              </a:solidFill>
              <a:effectLst/>
              <a:latin typeface="Arial" panose="020B0604020202020204" pitchFamily="34" charset="0"/>
              <a:ea typeface="+mn-ea"/>
              <a:cs typeface="Arial" panose="020B0604020202020204" pitchFamily="34" charset="0"/>
            </a:rPr>
            <a:t>5) For the variable "net sales": Compute descriptive statistics using individual formulas as well as using Data Analysis tool. Provide five point summary, quartiles, inner and outer fences to identify if there are any outliers in the data. </a:t>
          </a:r>
        </a:p>
        <a:p>
          <a:r>
            <a:rPr lang="en-US" sz="1200" b="0" i="0">
              <a:solidFill>
                <a:schemeClr val="dk1"/>
              </a:solidFill>
              <a:effectLst/>
              <a:latin typeface="Arial" panose="020B0604020202020204" pitchFamily="34" charset="0"/>
              <a:ea typeface="+mn-ea"/>
              <a:cs typeface="Arial" panose="020B0604020202020204" pitchFamily="34" charset="0"/>
            </a:rPr>
            <a:t>6) For the variable "net sales": Construct a full frequency distribution table and produce graphs such as Stem-and-Leaf Plot, Box-and-Whisker plot, Ogives, Histogram, Frequency polygon etc.</a:t>
          </a:r>
        </a:p>
        <a:p>
          <a:br>
            <a:rPr lang="en-US" sz="1200">
              <a:latin typeface="Arial" panose="020B0604020202020204" pitchFamily="34" charset="0"/>
              <a:cs typeface="Arial" panose="020B0604020202020204" pitchFamily="34" charset="0"/>
            </a:rPr>
          </a:br>
          <a:endParaRPr lang="en-US" sz="1200">
            <a:latin typeface="Arial" panose="020B0604020202020204" pitchFamily="34" charset="0"/>
            <a:cs typeface="Arial" panose="020B0604020202020204" pitchFamily="34" charset="0"/>
          </a:endParaRPr>
        </a:p>
      </xdr:txBody>
    </xdr:sp>
    <xdr:clientData/>
  </xdr:twoCellAnchor>
  <xdr:twoCellAnchor>
    <xdr:from>
      <xdr:col>10</xdr:col>
      <xdr:colOff>42862</xdr:colOff>
      <xdr:row>63</xdr:row>
      <xdr:rowOff>197438</xdr:rowOff>
    </xdr:from>
    <xdr:to>
      <xdr:col>16</xdr:col>
      <xdr:colOff>647700</xdr:colOff>
      <xdr:row>78</xdr:row>
      <xdr:rowOff>95250</xdr:rowOff>
    </xdr:to>
    <xdr:graphicFrame macro="">
      <xdr:nvGraphicFramePr>
        <xdr:cNvPr id="2" name="Chart 1">
          <a:extLst>
            <a:ext uri="{FF2B5EF4-FFF2-40B4-BE49-F238E27FC236}">
              <a16:creationId xmlns:a16="http://schemas.microsoft.com/office/drawing/2014/main" id="{C65FE525-ABF2-4064-A847-C5CC07DDA6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4703</xdr:colOff>
      <xdr:row>89</xdr:row>
      <xdr:rowOff>20695</xdr:rowOff>
    </xdr:from>
    <xdr:to>
      <xdr:col>15</xdr:col>
      <xdr:colOff>258703</xdr:colOff>
      <xdr:row>102</xdr:row>
      <xdr:rowOff>197555</xdr:rowOff>
    </xdr:to>
    <xdr:graphicFrame macro="">
      <xdr:nvGraphicFramePr>
        <xdr:cNvPr id="6" name="Chart 5">
          <a:extLst>
            <a:ext uri="{FF2B5EF4-FFF2-40B4-BE49-F238E27FC236}">
              <a16:creationId xmlns:a16="http://schemas.microsoft.com/office/drawing/2014/main" id="{10E5DDAC-D222-7644-83AB-C0731F3779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804333</xdr:colOff>
      <xdr:row>169</xdr:row>
      <xdr:rowOff>1882</xdr:rowOff>
    </xdr:from>
    <xdr:to>
      <xdr:col>4</xdr:col>
      <xdr:colOff>475074</xdr:colOff>
      <xdr:row>182</xdr:row>
      <xdr:rowOff>54564</xdr:rowOff>
    </xdr:to>
    <xdr:graphicFrame macro="">
      <xdr:nvGraphicFramePr>
        <xdr:cNvPr id="8" name="Chart 7">
          <a:extLst>
            <a:ext uri="{FF2B5EF4-FFF2-40B4-BE49-F238E27FC236}">
              <a16:creationId xmlns:a16="http://schemas.microsoft.com/office/drawing/2014/main" id="{5C0AEED6-DCD3-BE48-972B-3780E186A3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762001</xdr:colOff>
      <xdr:row>169</xdr:row>
      <xdr:rowOff>69361</xdr:rowOff>
    </xdr:from>
    <xdr:to>
      <xdr:col>8</xdr:col>
      <xdr:colOff>947616</xdr:colOff>
      <xdr:row>182</xdr:row>
      <xdr:rowOff>145561</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4E08B6BD-B1D8-8949-95D0-D7A40C03E7D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667376" y="33883111"/>
              <a:ext cx="4567115" cy="26765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19B443-8E54-1943-B04A-864A48CF0F88}" name="Table1" displayName="Table1" ref="A1:H101" totalsRowShown="0" headerRowDxfId="22" dataDxfId="20" headerRowBorderDxfId="21" tableBorderDxfId="19" totalsRowBorderDxfId="18">
  <autoFilter ref="A1:H101" xr:uid="{0917D7EE-DCF3-F348-A18C-3645827BB703}"/>
  <sortState xmlns:xlrd2="http://schemas.microsoft.com/office/spreadsheetml/2017/richdata2" ref="A2:H101">
    <sortCondition ref="C1:C101"/>
  </sortState>
  <tableColumns count="8">
    <tableColumn id="1" xr3:uid="{63F8AA06-B808-3F40-BBF0-83F503D8662E}" name="Customer" dataDxfId="17"/>
    <tableColumn id="2" xr3:uid="{29580BB8-FD2E-E542-8A80-C8A1B3E8517C}" name="Type of Customer" dataDxfId="16"/>
    <tableColumn id="3" xr3:uid="{393B6FFF-C00A-4145-ACCF-986B417142B2}" name="Net Sales" dataDxfId="15"/>
    <tableColumn id="4" xr3:uid="{FD0BBDE9-0F6D-4E49-B94B-A7AF95A74E39}" name="Method of Payment" dataDxfId="14"/>
    <tableColumn id="5" xr3:uid="{199E1225-F90E-7B40-8715-3C2276B6F265}" name="Items" dataDxfId="13"/>
    <tableColumn id="6" xr3:uid="{069577AF-4914-A24A-BE26-576577333FDA}" name="Gender" dataDxfId="12"/>
    <tableColumn id="7" xr3:uid="{B481FFF2-F1A7-3C4B-A6BA-8C7F45AAB1B6}" name="Marital Status" dataDxfId="11"/>
    <tableColumn id="8" xr3:uid="{33EA24AD-BF8D-A54A-BC24-4A4D6154A381}" name="Age" dataDxfId="10"/>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01F5413-2C04-D649-B543-38C6480B0126}" name="Table3" displayName="Table3" ref="B156:J167" totalsRowShown="0" headerRowDxfId="9">
  <autoFilter ref="B156:J167" xr:uid="{B4FE3E2A-CA37-4244-8B23-A429B4F5B9BD}"/>
  <tableColumns count="9">
    <tableColumn id="1" xr3:uid="{BFB751DF-3E04-1A4D-BAE5-A6183D9851E6}" name="Class" dataDxfId="8"/>
    <tableColumn id="2" xr3:uid="{52A519C5-E841-9A42-8FAD-BDCEE8A579AA}" name=" Lowerclass limit" dataDxfId="7">
      <calculatedColumnFormula>C156+$C$153</calculatedColumnFormula>
    </tableColumn>
    <tableColumn id="3" xr3:uid="{9595BAB9-C7B5-7B47-BBEA-09D7143C9726}" name=" upper class limit" dataDxfId="6">
      <calculatedColumnFormula>D156+$C$153</calculatedColumnFormula>
    </tableColumn>
    <tableColumn id="4" xr3:uid="{A0044767-4F83-2F41-B35E-EC4D891A7B9E}" name="class boundaries" dataDxfId="5"/>
    <tableColumn id="5" xr3:uid="{70F77DEA-71B8-3F4B-A000-787681356522}" name="Midpoint" dataDxfId="4">
      <calculatedColumnFormula>(D157+C157)/2</calculatedColumnFormula>
    </tableColumn>
    <tableColumn id="6" xr3:uid="{66C10B85-C9EE-274A-A78C-76AD9057E63F}" name="Frequency" dataDxfId="3">
      <calculatedColumnFormula array="1">INDEX(FREQUENCY(Sales,$E$157:$E$167),B157)</calculatedColumnFormula>
    </tableColumn>
    <tableColumn id="7" xr3:uid="{B557CCCC-BF38-4747-AD9C-E86CE4BDF85D}" name="Cum. Frequency" dataDxfId="2">
      <calculatedColumnFormula>H156+G157</calculatedColumnFormula>
    </tableColumn>
    <tableColumn id="8" xr3:uid="{5A7B0825-D03A-894C-8AAC-AA537B32A403}" name="Rel. Frequency (%)" dataDxfId="1" dataCellStyle="Percent">
      <calculatedColumnFormula>G157/100</calculatedColumnFormula>
    </tableColumn>
    <tableColumn id="9" xr3:uid="{0D27C5CA-F880-7047-99CC-120FC774B160}" name="Cum. Rel. Frequency (%)" dataDxfId="0" dataCellStyle="Percent"/>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ColWidth="8.875" defaultRowHeight="15.75" x14ac:dyDescent="0.25"/>
  <sheetData/>
  <phoneticPr fontId="3"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8.875" defaultRowHeight="15.75" x14ac:dyDescent="0.25"/>
  <sheetData/>
  <phoneticPr fontId="3"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8.875" defaultRowHeight="15.75" x14ac:dyDescent="0.25"/>
  <sheetData/>
  <phoneticPr fontId="3"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ColWidth="8.875" defaultRowHeight="15.75" x14ac:dyDescent="0.25"/>
  <sheetData/>
  <phoneticPr fontId="3"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ColWidth="8.875" defaultRowHeight="15.75" x14ac:dyDescent="0.25"/>
  <sheetData/>
  <phoneticPr fontId="3"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ColWidth="8.875" defaultRowHeight="15.75" x14ac:dyDescent="0.25"/>
  <sheetData/>
  <phoneticPr fontId="3"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168"/>
  <sheetViews>
    <sheetView tabSelected="1" topLeftCell="F52" zoomScale="67" zoomScaleNormal="130" workbookViewId="0">
      <selection activeCell="T77" sqref="T77"/>
    </sheetView>
  </sheetViews>
  <sheetFormatPr defaultColWidth="8.875" defaultRowHeight="15.75" x14ac:dyDescent="0.25"/>
  <cols>
    <col min="1" max="1" width="10.875" customWidth="1"/>
    <col min="2" max="2" width="17.875" style="34" customWidth="1"/>
    <col min="3" max="3" width="16.5" customWidth="1"/>
    <col min="4" max="4" width="19.125" customWidth="1"/>
    <col min="5" max="5" width="16.5" customWidth="1"/>
    <col min="6" max="6" width="10.5" customWidth="1"/>
    <col min="7" max="7" width="14.5" customWidth="1"/>
    <col min="8" max="8" width="16" customWidth="1"/>
    <col min="9" max="9" width="18.125" customWidth="1"/>
    <col min="10" max="10" width="22.875" customWidth="1"/>
    <col min="12" max="12" width="17.625" customWidth="1"/>
    <col min="13" max="13" width="12.375" customWidth="1"/>
  </cols>
  <sheetData>
    <row r="1" spans="1:8" x14ac:dyDescent="0.25">
      <c r="A1" s="39" t="s">
        <v>0</v>
      </c>
      <c r="B1" s="40" t="s">
        <v>14</v>
      </c>
      <c r="C1" s="40" t="s">
        <v>17</v>
      </c>
      <c r="D1" s="40" t="s">
        <v>1</v>
      </c>
      <c r="E1" s="40" t="s">
        <v>2</v>
      </c>
      <c r="F1" s="40" t="s">
        <v>3</v>
      </c>
      <c r="G1" s="40" t="s">
        <v>4</v>
      </c>
      <c r="H1" s="41" t="s">
        <v>5</v>
      </c>
    </row>
    <row r="2" spans="1:8" x14ac:dyDescent="0.25">
      <c r="A2" s="37">
        <v>39</v>
      </c>
      <c r="B2" s="18" t="s">
        <v>16</v>
      </c>
      <c r="C2" s="18">
        <v>13.23</v>
      </c>
      <c r="D2" s="35" t="s">
        <v>9</v>
      </c>
      <c r="E2" s="35">
        <v>5</v>
      </c>
      <c r="F2" s="35" t="s">
        <v>10</v>
      </c>
      <c r="G2" s="35" t="s">
        <v>8</v>
      </c>
      <c r="H2" s="38">
        <v>44</v>
      </c>
    </row>
    <row r="3" spans="1:8" x14ac:dyDescent="0.25">
      <c r="A3" s="37">
        <v>49</v>
      </c>
      <c r="B3" s="18" t="s">
        <v>16</v>
      </c>
      <c r="C3" s="18">
        <v>14.82</v>
      </c>
      <c r="D3" s="35" t="s">
        <v>9</v>
      </c>
      <c r="E3" s="35">
        <v>1</v>
      </c>
      <c r="F3" s="35" t="s">
        <v>10</v>
      </c>
      <c r="G3" s="35" t="s">
        <v>8</v>
      </c>
      <c r="H3" s="38">
        <v>32</v>
      </c>
    </row>
    <row r="4" spans="1:8" x14ac:dyDescent="0.25">
      <c r="A4" s="37">
        <v>30</v>
      </c>
      <c r="B4" s="18" t="s">
        <v>16</v>
      </c>
      <c r="C4" s="18">
        <v>18</v>
      </c>
      <c r="D4" s="35" t="s">
        <v>9</v>
      </c>
      <c r="E4" s="35">
        <v>1</v>
      </c>
      <c r="F4" s="35" t="s">
        <v>10</v>
      </c>
      <c r="G4" s="35" t="s">
        <v>8</v>
      </c>
      <c r="H4" s="38">
        <v>70</v>
      </c>
    </row>
    <row r="5" spans="1:8" x14ac:dyDescent="0.25">
      <c r="A5" s="37">
        <v>42</v>
      </c>
      <c r="B5" s="18" t="s">
        <v>16</v>
      </c>
      <c r="C5" s="18">
        <v>19.5</v>
      </c>
      <c r="D5" s="35" t="s">
        <v>11</v>
      </c>
      <c r="E5" s="35">
        <v>4</v>
      </c>
      <c r="F5" s="35" t="s">
        <v>10</v>
      </c>
      <c r="G5" s="35" t="s">
        <v>8</v>
      </c>
      <c r="H5" s="38">
        <v>46</v>
      </c>
    </row>
    <row r="6" spans="1:8" x14ac:dyDescent="0.25">
      <c r="A6" s="37">
        <v>86</v>
      </c>
      <c r="B6" s="18" t="s">
        <v>16</v>
      </c>
      <c r="C6" s="18">
        <v>20.8</v>
      </c>
      <c r="D6" s="35" t="s">
        <v>9</v>
      </c>
      <c r="E6" s="35">
        <v>1</v>
      </c>
      <c r="F6" s="35" t="s">
        <v>10</v>
      </c>
      <c r="G6" s="35" t="s">
        <v>8</v>
      </c>
      <c r="H6" s="38">
        <v>62</v>
      </c>
    </row>
    <row r="7" spans="1:8" x14ac:dyDescent="0.25">
      <c r="A7" s="37">
        <v>92</v>
      </c>
      <c r="B7" s="18" t="s">
        <v>16</v>
      </c>
      <c r="C7" s="18">
        <v>22.42</v>
      </c>
      <c r="D7" s="35" t="s">
        <v>9</v>
      </c>
      <c r="E7" s="35">
        <v>1</v>
      </c>
      <c r="F7" s="35" t="s">
        <v>10</v>
      </c>
      <c r="G7" s="35" t="s">
        <v>8</v>
      </c>
      <c r="H7" s="38">
        <v>54</v>
      </c>
    </row>
    <row r="8" spans="1:8" x14ac:dyDescent="0.25">
      <c r="A8" s="37">
        <v>3</v>
      </c>
      <c r="B8" s="19" t="s">
        <v>15</v>
      </c>
      <c r="C8" s="18">
        <v>22.5</v>
      </c>
      <c r="D8" s="35" t="s">
        <v>9</v>
      </c>
      <c r="E8" s="35">
        <v>1</v>
      </c>
      <c r="F8" s="35" t="s">
        <v>10</v>
      </c>
      <c r="G8" s="35" t="s">
        <v>8</v>
      </c>
      <c r="H8" s="38">
        <v>32</v>
      </c>
    </row>
    <row r="9" spans="1:8" x14ac:dyDescent="0.25">
      <c r="A9" s="37">
        <v>8</v>
      </c>
      <c r="B9" s="19" t="s">
        <v>15</v>
      </c>
      <c r="C9" s="18">
        <v>22.5</v>
      </c>
      <c r="D9" s="35" t="s">
        <v>11</v>
      </c>
      <c r="E9" s="35">
        <v>1</v>
      </c>
      <c r="F9" s="35" t="s">
        <v>10</v>
      </c>
      <c r="G9" s="35" t="s">
        <v>8</v>
      </c>
      <c r="H9" s="38">
        <v>40</v>
      </c>
    </row>
    <row r="10" spans="1:8" x14ac:dyDescent="0.25">
      <c r="A10" s="37">
        <v>45</v>
      </c>
      <c r="B10" s="18" t="s">
        <v>16</v>
      </c>
      <c r="C10" s="18">
        <v>23.8</v>
      </c>
      <c r="D10" s="35" t="s">
        <v>9</v>
      </c>
      <c r="E10" s="35">
        <v>2</v>
      </c>
      <c r="F10" s="35" t="s">
        <v>10</v>
      </c>
      <c r="G10" s="35" t="s">
        <v>8</v>
      </c>
      <c r="H10" s="38">
        <v>38</v>
      </c>
    </row>
    <row r="11" spans="1:8" x14ac:dyDescent="0.25">
      <c r="A11" s="37">
        <v>47</v>
      </c>
      <c r="B11" s="19" t="s">
        <v>15</v>
      </c>
      <c r="C11" s="18">
        <v>25</v>
      </c>
      <c r="D11" s="35" t="s">
        <v>18</v>
      </c>
      <c r="E11" s="35">
        <v>1</v>
      </c>
      <c r="F11" s="35" t="s">
        <v>10</v>
      </c>
      <c r="G11" s="35" t="s">
        <v>8</v>
      </c>
      <c r="H11" s="38">
        <v>46</v>
      </c>
    </row>
    <row r="12" spans="1:8" x14ac:dyDescent="0.25">
      <c r="A12" s="37">
        <v>100</v>
      </c>
      <c r="B12" s="18" t="s">
        <v>16</v>
      </c>
      <c r="C12" s="18">
        <v>28.44</v>
      </c>
      <c r="D12" s="35" t="s">
        <v>9</v>
      </c>
      <c r="E12" s="35">
        <v>1</v>
      </c>
      <c r="F12" s="35" t="s">
        <v>10</v>
      </c>
      <c r="G12" s="35" t="s">
        <v>8</v>
      </c>
      <c r="H12" s="38">
        <v>44</v>
      </c>
    </row>
    <row r="13" spans="1:8" x14ac:dyDescent="0.25">
      <c r="A13" s="37">
        <v>36</v>
      </c>
      <c r="B13" s="19" t="s">
        <v>15</v>
      </c>
      <c r="C13" s="18">
        <v>29.5</v>
      </c>
      <c r="D13" s="35" t="s">
        <v>18</v>
      </c>
      <c r="E13" s="35">
        <v>1</v>
      </c>
      <c r="F13" s="35" t="s">
        <v>7</v>
      </c>
      <c r="G13" s="35" t="s">
        <v>12</v>
      </c>
      <c r="H13" s="38">
        <v>36</v>
      </c>
    </row>
    <row r="14" spans="1:8" x14ac:dyDescent="0.25">
      <c r="A14" s="37">
        <v>11</v>
      </c>
      <c r="B14" s="19" t="s">
        <v>15</v>
      </c>
      <c r="C14" s="18">
        <v>29.5</v>
      </c>
      <c r="D14" s="35" t="s">
        <v>9</v>
      </c>
      <c r="E14" s="35">
        <v>1</v>
      </c>
      <c r="F14" s="35" t="s">
        <v>10</v>
      </c>
      <c r="G14" s="35" t="s">
        <v>8</v>
      </c>
      <c r="H14" s="38">
        <v>48</v>
      </c>
    </row>
    <row r="15" spans="1:8" x14ac:dyDescent="0.25">
      <c r="A15" s="37">
        <v>26</v>
      </c>
      <c r="B15" s="18" t="s">
        <v>16</v>
      </c>
      <c r="C15" s="18">
        <v>30.02</v>
      </c>
      <c r="D15" s="35" t="s">
        <v>9</v>
      </c>
      <c r="E15" s="35">
        <v>1</v>
      </c>
      <c r="F15" s="35" t="s">
        <v>10</v>
      </c>
      <c r="G15" s="35" t="s">
        <v>8</v>
      </c>
      <c r="H15" s="38">
        <v>60</v>
      </c>
    </row>
    <row r="16" spans="1:8" x14ac:dyDescent="0.25">
      <c r="A16" s="37">
        <v>12</v>
      </c>
      <c r="B16" s="18" t="s">
        <v>16</v>
      </c>
      <c r="C16" s="18">
        <v>31.6</v>
      </c>
      <c r="D16" s="35" t="s">
        <v>9</v>
      </c>
      <c r="E16" s="35">
        <v>1</v>
      </c>
      <c r="F16" s="35" t="s">
        <v>10</v>
      </c>
      <c r="G16" s="35" t="s">
        <v>8</v>
      </c>
      <c r="H16" s="38">
        <v>40</v>
      </c>
    </row>
    <row r="17" spans="1:14" x14ac:dyDescent="0.25">
      <c r="A17" s="37">
        <v>21</v>
      </c>
      <c r="B17" s="18" t="s">
        <v>16</v>
      </c>
      <c r="C17" s="18">
        <v>31.6</v>
      </c>
      <c r="D17" s="35" t="s">
        <v>9</v>
      </c>
      <c r="E17" s="35">
        <v>1</v>
      </c>
      <c r="F17" s="35" t="s">
        <v>10</v>
      </c>
      <c r="G17" s="35" t="s">
        <v>12</v>
      </c>
      <c r="H17" s="38">
        <v>28</v>
      </c>
    </row>
    <row r="18" spans="1:14" x14ac:dyDescent="0.25">
      <c r="A18" s="37">
        <v>64</v>
      </c>
      <c r="B18" s="18" t="s">
        <v>16</v>
      </c>
      <c r="C18" s="18">
        <v>31.6</v>
      </c>
      <c r="D18" s="35" t="s">
        <v>9</v>
      </c>
      <c r="E18" s="35">
        <v>1</v>
      </c>
      <c r="F18" s="35" t="s">
        <v>10</v>
      </c>
      <c r="G18" s="35" t="s">
        <v>12</v>
      </c>
      <c r="H18" s="38">
        <v>42</v>
      </c>
    </row>
    <row r="19" spans="1:14" x14ac:dyDescent="0.25">
      <c r="A19" s="37">
        <v>89</v>
      </c>
      <c r="B19" s="18" t="s">
        <v>16</v>
      </c>
      <c r="C19" s="18">
        <v>31.6</v>
      </c>
      <c r="D19" s="35" t="s">
        <v>9</v>
      </c>
      <c r="E19" s="35">
        <v>1</v>
      </c>
      <c r="F19" s="35" t="s">
        <v>10</v>
      </c>
      <c r="G19" s="35" t="s">
        <v>12</v>
      </c>
      <c r="H19" s="38">
        <v>20</v>
      </c>
    </row>
    <row r="20" spans="1:14" x14ac:dyDescent="0.25">
      <c r="A20" s="37">
        <v>85</v>
      </c>
      <c r="B20" s="19" t="s">
        <v>15</v>
      </c>
      <c r="C20" s="18">
        <v>37.5</v>
      </c>
      <c r="D20" s="35" t="s">
        <v>11</v>
      </c>
      <c r="E20" s="35">
        <v>2</v>
      </c>
      <c r="F20" s="35" t="s">
        <v>10</v>
      </c>
      <c r="G20" s="35" t="s">
        <v>8</v>
      </c>
      <c r="H20" s="38">
        <v>44</v>
      </c>
    </row>
    <row r="21" spans="1:14" x14ac:dyDescent="0.25">
      <c r="A21" s="37">
        <v>19</v>
      </c>
      <c r="B21" s="18" t="s">
        <v>16</v>
      </c>
      <c r="C21" s="18">
        <v>38.5</v>
      </c>
      <c r="D21" s="35" t="s">
        <v>18</v>
      </c>
      <c r="E21" s="35">
        <v>2</v>
      </c>
      <c r="F21" s="35" t="s">
        <v>10</v>
      </c>
      <c r="G21" s="35" t="s">
        <v>8</v>
      </c>
      <c r="H21" s="38">
        <v>32</v>
      </c>
    </row>
    <row r="22" spans="1:14" x14ac:dyDescent="0.25">
      <c r="A22" s="37">
        <v>77</v>
      </c>
      <c r="B22" s="19" t="s">
        <v>15</v>
      </c>
      <c r="C22" s="18">
        <v>39</v>
      </c>
      <c r="D22" s="35" t="s">
        <v>9</v>
      </c>
      <c r="E22" s="35">
        <v>2</v>
      </c>
      <c r="F22" s="35" t="s">
        <v>10</v>
      </c>
      <c r="G22" s="35" t="s">
        <v>8</v>
      </c>
      <c r="H22" s="38">
        <v>42</v>
      </c>
    </row>
    <row r="23" spans="1:14" x14ac:dyDescent="0.25">
      <c r="A23" s="37">
        <v>1</v>
      </c>
      <c r="B23" s="19" t="s">
        <v>15</v>
      </c>
      <c r="C23" s="18">
        <v>39.5</v>
      </c>
      <c r="D23" s="35" t="s">
        <v>6</v>
      </c>
      <c r="E23" s="35">
        <v>1</v>
      </c>
      <c r="F23" s="35" t="s">
        <v>7</v>
      </c>
      <c r="G23" s="35" t="s">
        <v>8</v>
      </c>
      <c r="H23" s="38">
        <v>32</v>
      </c>
    </row>
    <row r="24" spans="1:14" x14ac:dyDescent="0.25">
      <c r="A24" s="37">
        <v>96</v>
      </c>
      <c r="B24" s="19" t="s">
        <v>15</v>
      </c>
      <c r="C24" s="18">
        <v>39.5</v>
      </c>
      <c r="D24" s="35" t="s">
        <v>18</v>
      </c>
      <c r="E24" s="35">
        <v>1</v>
      </c>
      <c r="F24" s="35" t="s">
        <v>10</v>
      </c>
      <c r="G24" s="35" t="s">
        <v>8</v>
      </c>
      <c r="H24" s="38">
        <v>44</v>
      </c>
    </row>
    <row r="25" spans="1:14" x14ac:dyDescent="0.25">
      <c r="A25" s="37">
        <v>25</v>
      </c>
      <c r="B25" s="18" t="s">
        <v>16</v>
      </c>
      <c r="C25" s="18">
        <v>39.5</v>
      </c>
      <c r="D25" s="35" t="s">
        <v>11</v>
      </c>
      <c r="E25" s="35">
        <v>2</v>
      </c>
      <c r="F25" s="35" t="s">
        <v>7</v>
      </c>
      <c r="G25" s="35" t="s">
        <v>8</v>
      </c>
      <c r="H25" s="38">
        <v>48</v>
      </c>
    </row>
    <row r="26" spans="1:14" x14ac:dyDescent="0.25">
      <c r="A26" s="37">
        <v>46</v>
      </c>
      <c r="B26" s="18" t="s">
        <v>16</v>
      </c>
      <c r="C26" s="18">
        <v>39.6</v>
      </c>
      <c r="D26" s="35" t="s">
        <v>9</v>
      </c>
      <c r="E26" s="35">
        <v>2</v>
      </c>
      <c r="F26" s="35" t="s">
        <v>10</v>
      </c>
      <c r="G26" s="35" t="s">
        <v>8</v>
      </c>
      <c r="H26" s="38">
        <v>60</v>
      </c>
    </row>
    <row r="27" spans="1:14" x14ac:dyDescent="0.25">
      <c r="A27" s="37">
        <v>66</v>
      </c>
      <c r="B27" s="18" t="s">
        <v>16</v>
      </c>
      <c r="C27" s="18">
        <v>39.6</v>
      </c>
      <c r="D27" s="35" t="s">
        <v>9</v>
      </c>
      <c r="E27" s="35">
        <v>1</v>
      </c>
      <c r="F27" s="35" t="s">
        <v>10</v>
      </c>
      <c r="G27" s="35" t="s">
        <v>8</v>
      </c>
      <c r="H27" s="38">
        <v>62</v>
      </c>
    </row>
    <row r="28" spans="1:14" x14ac:dyDescent="0.25">
      <c r="A28" s="37">
        <v>34</v>
      </c>
      <c r="B28" s="19" t="s">
        <v>15</v>
      </c>
      <c r="C28" s="18">
        <v>40</v>
      </c>
      <c r="D28" s="35" t="s">
        <v>9</v>
      </c>
      <c r="E28" s="35">
        <v>1</v>
      </c>
      <c r="F28" s="35" t="s">
        <v>10</v>
      </c>
      <c r="G28" s="35" t="s">
        <v>8</v>
      </c>
      <c r="H28" s="38">
        <v>34</v>
      </c>
    </row>
    <row r="29" spans="1:14" x14ac:dyDescent="0.25">
      <c r="A29" s="37">
        <v>6</v>
      </c>
      <c r="B29" s="19" t="s">
        <v>15</v>
      </c>
      <c r="C29" s="18">
        <v>44.5</v>
      </c>
      <c r="D29" s="35" t="s">
        <v>18</v>
      </c>
      <c r="E29" s="35">
        <v>1</v>
      </c>
      <c r="F29" s="35" t="s">
        <v>10</v>
      </c>
      <c r="G29" s="35" t="s">
        <v>8</v>
      </c>
      <c r="H29" s="38">
        <v>44</v>
      </c>
    </row>
    <row r="30" spans="1:14" x14ac:dyDescent="0.25">
      <c r="A30" s="37">
        <v>10</v>
      </c>
      <c r="B30" s="19" t="s">
        <v>15</v>
      </c>
      <c r="C30" s="18">
        <v>44.5</v>
      </c>
      <c r="D30" s="35" t="s">
        <v>9</v>
      </c>
      <c r="E30" s="35">
        <v>1</v>
      </c>
      <c r="F30" s="35" t="s">
        <v>10</v>
      </c>
      <c r="G30" s="35" t="s">
        <v>8</v>
      </c>
      <c r="H30" s="38">
        <v>36</v>
      </c>
      <c r="K30" s="9" t="s">
        <v>19</v>
      </c>
      <c r="L30" s="3"/>
      <c r="M30" s="4"/>
    </row>
    <row r="31" spans="1:14" x14ac:dyDescent="0.25">
      <c r="A31" s="37">
        <v>27</v>
      </c>
      <c r="B31" s="19" t="s">
        <v>15</v>
      </c>
      <c r="C31" s="18">
        <v>44.5</v>
      </c>
      <c r="D31" s="35" t="s">
        <v>9</v>
      </c>
      <c r="E31" s="35">
        <v>1</v>
      </c>
      <c r="F31" s="35" t="s">
        <v>10</v>
      </c>
      <c r="G31" s="35" t="s">
        <v>8</v>
      </c>
      <c r="H31" s="38">
        <v>54</v>
      </c>
      <c r="K31" s="10" t="s">
        <v>52</v>
      </c>
      <c r="L31" s="7" t="s">
        <v>20</v>
      </c>
      <c r="M31" s="2"/>
    </row>
    <row r="32" spans="1:14" x14ac:dyDescent="0.25">
      <c r="A32" s="37">
        <v>20</v>
      </c>
      <c r="B32" s="18" t="s">
        <v>16</v>
      </c>
      <c r="C32" s="18">
        <v>44.8</v>
      </c>
      <c r="D32" s="35" t="s">
        <v>9</v>
      </c>
      <c r="E32" s="35">
        <v>6</v>
      </c>
      <c r="F32" s="35" t="s">
        <v>10</v>
      </c>
      <c r="G32" s="35" t="s">
        <v>8</v>
      </c>
      <c r="H32" s="38">
        <v>56</v>
      </c>
      <c r="M32" s="11" t="s">
        <v>21</v>
      </c>
      <c r="N32" s="21" t="s">
        <v>22</v>
      </c>
    </row>
    <row r="33" spans="1:14" x14ac:dyDescent="0.25">
      <c r="A33" s="37">
        <v>75</v>
      </c>
      <c r="B33" s="18" t="s">
        <v>16</v>
      </c>
      <c r="C33" s="18">
        <v>45.22</v>
      </c>
      <c r="D33" s="35" t="s">
        <v>9</v>
      </c>
      <c r="E33" s="35">
        <v>2</v>
      </c>
      <c r="F33" s="35" t="s">
        <v>10</v>
      </c>
      <c r="G33" s="35" t="s">
        <v>8</v>
      </c>
      <c r="H33" s="38">
        <v>74</v>
      </c>
      <c r="L33" s="22" t="s">
        <v>13</v>
      </c>
      <c r="M33" s="23">
        <f>COUNTA(D2:D3)</f>
        <v>2</v>
      </c>
      <c r="N33" s="24">
        <f>M33/$M$38</f>
        <v>0.02</v>
      </c>
    </row>
    <row r="34" spans="1:14" x14ac:dyDescent="0.25">
      <c r="A34" s="37">
        <v>84</v>
      </c>
      <c r="B34" s="18" t="s">
        <v>16</v>
      </c>
      <c r="C34" s="18">
        <v>46</v>
      </c>
      <c r="D34" s="35" t="s">
        <v>9</v>
      </c>
      <c r="E34" s="35">
        <v>3</v>
      </c>
      <c r="F34" s="35" t="s">
        <v>10</v>
      </c>
      <c r="G34" s="35" t="s">
        <v>8</v>
      </c>
      <c r="H34" s="38">
        <v>44</v>
      </c>
      <c r="L34" s="5" t="s">
        <v>6</v>
      </c>
      <c r="M34" s="23">
        <f>COUNTA(D4:D7)</f>
        <v>4</v>
      </c>
      <c r="N34" s="24">
        <f t="shared" ref="N34:N38" si="0">M34/$M$38</f>
        <v>0.04</v>
      </c>
    </row>
    <row r="35" spans="1:14" x14ac:dyDescent="0.25">
      <c r="A35" s="37">
        <v>74</v>
      </c>
      <c r="B35" s="18" t="s">
        <v>16</v>
      </c>
      <c r="C35" s="18">
        <v>46.5</v>
      </c>
      <c r="D35" s="35" t="s">
        <v>9</v>
      </c>
      <c r="E35" s="35">
        <v>2</v>
      </c>
      <c r="F35" s="35" t="s">
        <v>10</v>
      </c>
      <c r="G35" s="35" t="s">
        <v>8</v>
      </c>
      <c r="H35" s="38">
        <v>32</v>
      </c>
      <c r="L35" s="6" t="s">
        <v>18</v>
      </c>
      <c r="M35" s="23">
        <f>COUNTA(D8:D21)</f>
        <v>14</v>
      </c>
      <c r="N35" s="24">
        <f t="shared" si="0"/>
        <v>0.14000000000000001</v>
      </c>
    </row>
    <row r="36" spans="1:14" x14ac:dyDescent="0.25">
      <c r="A36" s="37">
        <v>69</v>
      </c>
      <c r="B36" s="18" t="s">
        <v>16</v>
      </c>
      <c r="C36" s="18">
        <v>47.2</v>
      </c>
      <c r="D36" s="35" t="s">
        <v>9</v>
      </c>
      <c r="E36" s="35">
        <v>2</v>
      </c>
      <c r="F36" s="35" t="s">
        <v>7</v>
      </c>
      <c r="G36" s="35" t="s">
        <v>8</v>
      </c>
      <c r="H36" s="38">
        <v>46</v>
      </c>
      <c r="L36" s="6" t="s">
        <v>9</v>
      </c>
      <c r="M36" s="23">
        <f>COUNTA(D22:D91)</f>
        <v>70</v>
      </c>
      <c r="N36" s="24">
        <f t="shared" si="0"/>
        <v>0.7</v>
      </c>
    </row>
    <row r="37" spans="1:14" x14ac:dyDescent="0.25">
      <c r="A37" s="37">
        <v>99</v>
      </c>
      <c r="B37" s="18" t="s">
        <v>16</v>
      </c>
      <c r="C37" s="18">
        <v>47.6</v>
      </c>
      <c r="D37" s="35" t="s">
        <v>9</v>
      </c>
      <c r="E37" s="35">
        <v>2</v>
      </c>
      <c r="F37" s="35" t="s">
        <v>10</v>
      </c>
      <c r="G37" s="35" t="s">
        <v>8</v>
      </c>
      <c r="H37" s="38">
        <v>30</v>
      </c>
      <c r="L37" s="6" t="s">
        <v>11</v>
      </c>
      <c r="M37" s="23">
        <f>COUNTA(D92:D101)</f>
        <v>10</v>
      </c>
      <c r="N37" s="24">
        <f t="shared" si="0"/>
        <v>0.1</v>
      </c>
    </row>
    <row r="38" spans="1:14" x14ac:dyDescent="0.25">
      <c r="A38" s="37">
        <v>55</v>
      </c>
      <c r="B38" s="19" t="s">
        <v>15</v>
      </c>
      <c r="C38" s="18">
        <v>49.5</v>
      </c>
      <c r="D38" s="35" t="s">
        <v>18</v>
      </c>
      <c r="E38" s="35">
        <v>2</v>
      </c>
      <c r="F38" s="35" t="s">
        <v>10</v>
      </c>
      <c r="G38" s="35" t="s">
        <v>8</v>
      </c>
      <c r="H38" s="38">
        <v>32</v>
      </c>
      <c r="L38" s="3" t="s">
        <v>55</v>
      </c>
      <c r="M38" s="23">
        <f>SUM(M33:M37)</f>
        <v>100</v>
      </c>
      <c r="N38" s="24">
        <f t="shared" si="0"/>
        <v>1</v>
      </c>
    </row>
    <row r="39" spans="1:14" x14ac:dyDescent="0.25">
      <c r="A39" s="37">
        <v>65</v>
      </c>
      <c r="B39" s="18" t="s">
        <v>16</v>
      </c>
      <c r="C39" s="18">
        <v>49.5</v>
      </c>
      <c r="D39" s="35" t="s">
        <v>9</v>
      </c>
      <c r="E39" s="35">
        <v>2</v>
      </c>
      <c r="F39" s="35" t="s">
        <v>10</v>
      </c>
      <c r="G39" s="35" t="s">
        <v>8</v>
      </c>
      <c r="H39" s="38">
        <v>48</v>
      </c>
    </row>
    <row r="40" spans="1:14" x14ac:dyDescent="0.25">
      <c r="A40" s="37">
        <v>15</v>
      </c>
      <c r="B40" s="19" t="s">
        <v>15</v>
      </c>
      <c r="C40" s="18">
        <v>49.5</v>
      </c>
      <c r="D40" s="35" t="s">
        <v>11</v>
      </c>
      <c r="E40" s="35">
        <v>1</v>
      </c>
      <c r="F40" s="35" t="s">
        <v>7</v>
      </c>
      <c r="G40" s="35" t="s">
        <v>12</v>
      </c>
      <c r="H40" s="38">
        <v>24</v>
      </c>
      <c r="K40" s="10" t="s">
        <v>53</v>
      </c>
      <c r="L40" s="9" t="s">
        <v>23</v>
      </c>
    </row>
    <row r="41" spans="1:14" x14ac:dyDescent="0.25">
      <c r="A41" s="37">
        <v>40</v>
      </c>
      <c r="B41" s="19" t="s">
        <v>15</v>
      </c>
      <c r="C41" s="18">
        <v>52.5</v>
      </c>
      <c r="D41" s="35" t="s">
        <v>9</v>
      </c>
      <c r="E41" s="35">
        <v>2</v>
      </c>
      <c r="F41" s="35" t="s">
        <v>10</v>
      </c>
      <c r="G41" s="35" t="s">
        <v>8</v>
      </c>
      <c r="H41" s="38">
        <v>58</v>
      </c>
      <c r="L41" t="s">
        <v>24</v>
      </c>
      <c r="M41" s="21" t="s">
        <v>21</v>
      </c>
      <c r="N41" s="21" t="s">
        <v>22</v>
      </c>
    </row>
    <row r="42" spans="1:14" x14ac:dyDescent="0.25">
      <c r="A42" s="37">
        <v>82</v>
      </c>
      <c r="B42" s="18" t="s">
        <v>16</v>
      </c>
      <c r="C42" s="18">
        <v>53.2</v>
      </c>
      <c r="D42" s="35" t="s">
        <v>9</v>
      </c>
      <c r="E42" s="35">
        <v>6</v>
      </c>
      <c r="F42" s="35" t="s">
        <v>10</v>
      </c>
      <c r="G42" s="35" t="s">
        <v>12</v>
      </c>
      <c r="H42" s="38">
        <v>30</v>
      </c>
      <c r="K42" s="8" t="s">
        <v>25</v>
      </c>
      <c r="L42">
        <v>3</v>
      </c>
      <c r="M42" s="20">
        <f>COUNTIF(Items, "&lt;=3")</f>
        <v>66</v>
      </c>
      <c r="N42" s="24">
        <f>M42/$M$48</f>
        <v>0.66</v>
      </c>
    </row>
    <row r="43" spans="1:14" x14ac:dyDescent="0.25">
      <c r="A43" s="37">
        <v>63</v>
      </c>
      <c r="B43" s="18" t="s">
        <v>16</v>
      </c>
      <c r="C43" s="18">
        <v>53.6</v>
      </c>
      <c r="D43" s="35" t="s">
        <v>9</v>
      </c>
      <c r="E43" s="35">
        <v>5</v>
      </c>
      <c r="F43" s="35" t="s">
        <v>10</v>
      </c>
      <c r="G43" s="35" t="s">
        <v>8</v>
      </c>
      <c r="H43" s="38">
        <v>54</v>
      </c>
      <c r="K43" s="25" t="s">
        <v>26</v>
      </c>
      <c r="L43">
        <v>6</v>
      </c>
      <c r="M43" s="20">
        <f>COUNTIFS(Items, "&gt;3", Items, "&lt;=6")</f>
        <v>26</v>
      </c>
      <c r="N43" s="24">
        <f t="shared" ref="N43:N48" si="1">M43/$M$48</f>
        <v>0.26</v>
      </c>
    </row>
    <row r="44" spans="1:14" x14ac:dyDescent="0.25">
      <c r="A44" s="37">
        <v>5</v>
      </c>
      <c r="B44" s="19" t="s">
        <v>15</v>
      </c>
      <c r="C44" s="18">
        <v>54</v>
      </c>
      <c r="D44" s="35" t="s">
        <v>18</v>
      </c>
      <c r="E44" s="35">
        <v>2</v>
      </c>
      <c r="F44" s="35" t="s">
        <v>10</v>
      </c>
      <c r="G44" s="35" t="s">
        <v>8</v>
      </c>
      <c r="H44" s="38">
        <v>34</v>
      </c>
      <c r="K44" s="25" t="s">
        <v>27</v>
      </c>
      <c r="L44">
        <v>9</v>
      </c>
      <c r="M44" s="20">
        <f>COUNTIFS(Items, "&gt;6", Items, "&lt;=9")</f>
        <v>5</v>
      </c>
      <c r="N44" s="24">
        <f t="shared" si="1"/>
        <v>0.05</v>
      </c>
    </row>
    <row r="45" spans="1:14" x14ac:dyDescent="0.25">
      <c r="A45" s="37">
        <v>18</v>
      </c>
      <c r="B45" s="19" t="s">
        <v>15</v>
      </c>
      <c r="C45" s="18">
        <v>54.5</v>
      </c>
      <c r="D45" s="35" t="s">
        <v>6</v>
      </c>
      <c r="E45" s="35">
        <v>3</v>
      </c>
      <c r="F45" s="35" t="s">
        <v>10</v>
      </c>
      <c r="G45" s="35" t="s">
        <v>8</v>
      </c>
      <c r="H45" s="38">
        <v>40</v>
      </c>
      <c r="K45" s="25" t="s">
        <v>28</v>
      </c>
      <c r="L45">
        <v>12</v>
      </c>
      <c r="M45" s="20">
        <f>COUNTIFS(Items, "&gt;9", Items, "&lt;=12")</f>
        <v>1</v>
      </c>
      <c r="N45" s="24">
        <f t="shared" si="1"/>
        <v>0.01</v>
      </c>
    </row>
    <row r="46" spans="1:14" x14ac:dyDescent="0.25">
      <c r="A46" s="37">
        <v>9</v>
      </c>
      <c r="B46" s="18" t="s">
        <v>16</v>
      </c>
      <c r="C46" s="18">
        <v>56.52</v>
      </c>
      <c r="D46" s="35" t="s">
        <v>9</v>
      </c>
      <c r="E46" s="35">
        <v>2</v>
      </c>
      <c r="F46" s="35" t="s">
        <v>10</v>
      </c>
      <c r="G46" s="35" t="s">
        <v>8</v>
      </c>
      <c r="H46" s="38">
        <v>46</v>
      </c>
      <c r="K46" s="25" t="s">
        <v>29</v>
      </c>
      <c r="L46">
        <v>15</v>
      </c>
      <c r="M46" s="20">
        <f>COUNTIFS(Items, "&gt;12", Items, "&lt;=15")</f>
        <v>1</v>
      </c>
      <c r="N46" s="24">
        <f t="shared" si="1"/>
        <v>0.01</v>
      </c>
    </row>
    <row r="47" spans="1:14" x14ac:dyDescent="0.25">
      <c r="A47" s="37">
        <v>90</v>
      </c>
      <c r="B47" s="18" t="s">
        <v>16</v>
      </c>
      <c r="C47" s="18">
        <v>57.6</v>
      </c>
      <c r="D47" s="35" t="s">
        <v>9</v>
      </c>
      <c r="E47" s="35">
        <v>6</v>
      </c>
      <c r="F47" s="35" t="s">
        <v>10</v>
      </c>
      <c r="G47" s="35" t="s">
        <v>8</v>
      </c>
      <c r="H47" s="38">
        <v>42</v>
      </c>
      <c r="K47" s="25" t="s">
        <v>30</v>
      </c>
      <c r="L47">
        <v>18</v>
      </c>
      <c r="M47" s="20">
        <f>COUNTIFS(Items, "&gt;=16", Items, "&lt;19")</f>
        <v>1</v>
      </c>
      <c r="N47" s="24">
        <f t="shared" si="1"/>
        <v>0.01</v>
      </c>
    </row>
    <row r="48" spans="1:14" x14ac:dyDescent="0.25">
      <c r="A48" s="37">
        <v>53</v>
      </c>
      <c r="B48" s="19" t="s">
        <v>15</v>
      </c>
      <c r="C48" s="18">
        <v>58</v>
      </c>
      <c r="D48" s="35" t="s">
        <v>6</v>
      </c>
      <c r="E48" s="35">
        <v>1</v>
      </c>
      <c r="F48" s="35" t="s">
        <v>10</v>
      </c>
      <c r="G48" s="35" t="s">
        <v>12</v>
      </c>
      <c r="H48" s="38">
        <v>78</v>
      </c>
      <c r="L48" t="s">
        <v>55</v>
      </c>
      <c r="M48" s="20">
        <f>SUM(M42:M47)</f>
        <v>100</v>
      </c>
      <c r="N48" s="24">
        <f t="shared" si="1"/>
        <v>1</v>
      </c>
    </row>
    <row r="49" spans="1:18" x14ac:dyDescent="0.25">
      <c r="A49" s="37">
        <v>72</v>
      </c>
      <c r="B49" s="18" t="s">
        <v>16</v>
      </c>
      <c r="C49" s="18">
        <v>58</v>
      </c>
      <c r="D49" s="35" t="s">
        <v>18</v>
      </c>
      <c r="E49" s="35">
        <v>4</v>
      </c>
      <c r="F49" s="35" t="s">
        <v>10</v>
      </c>
      <c r="G49" s="35" t="s">
        <v>8</v>
      </c>
      <c r="H49" s="38">
        <v>32</v>
      </c>
    </row>
    <row r="50" spans="1:18" x14ac:dyDescent="0.25">
      <c r="A50" s="37">
        <v>83</v>
      </c>
      <c r="B50" s="18" t="s">
        <v>16</v>
      </c>
      <c r="C50" s="18">
        <v>58.5</v>
      </c>
      <c r="D50" s="35" t="s">
        <v>11</v>
      </c>
      <c r="E50" s="35">
        <v>4</v>
      </c>
      <c r="F50" s="35" t="s">
        <v>10</v>
      </c>
      <c r="G50" s="35" t="s">
        <v>8</v>
      </c>
      <c r="H50" s="38">
        <v>36</v>
      </c>
    </row>
    <row r="51" spans="1:18" x14ac:dyDescent="0.25">
      <c r="A51" s="37">
        <v>67</v>
      </c>
      <c r="B51" s="18" t="s">
        <v>16</v>
      </c>
      <c r="C51" s="18">
        <v>59.5</v>
      </c>
      <c r="D51" s="35" t="s">
        <v>9</v>
      </c>
      <c r="E51" s="35">
        <v>2</v>
      </c>
      <c r="F51" s="35" t="s">
        <v>10</v>
      </c>
      <c r="G51" s="35" t="s">
        <v>8</v>
      </c>
      <c r="H51" s="38">
        <v>34</v>
      </c>
      <c r="K51" s="10" t="s">
        <v>54</v>
      </c>
      <c r="L51" s="9" t="s">
        <v>31</v>
      </c>
      <c r="P51" s="9" t="s">
        <v>68</v>
      </c>
      <c r="Q51" s="63" t="s">
        <v>69</v>
      </c>
      <c r="R51" s="63"/>
    </row>
    <row r="52" spans="1:18" x14ac:dyDescent="0.25">
      <c r="A52" s="37">
        <v>62</v>
      </c>
      <c r="B52" s="18" t="s">
        <v>16</v>
      </c>
      <c r="C52" s="18">
        <v>59.91</v>
      </c>
      <c r="D52" s="35" t="s">
        <v>9</v>
      </c>
      <c r="E52" s="35">
        <v>3</v>
      </c>
      <c r="F52" s="35" t="s">
        <v>10</v>
      </c>
      <c r="G52" s="35" t="s">
        <v>12</v>
      </c>
      <c r="H52" s="38">
        <v>30</v>
      </c>
      <c r="L52" s="9"/>
      <c r="M52" s="21" t="s">
        <v>21</v>
      </c>
      <c r="N52" s="21" t="s">
        <v>22</v>
      </c>
      <c r="Q52" s="21" t="s">
        <v>21</v>
      </c>
      <c r="R52" s="21" t="s">
        <v>22</v>
      </c>
    </row>
    <row r="53" spans="1:18" x14ac:dyDescent="0.25">
      <c r="A53" s="37">
        <v>44</v>
      </c>
      <c r="B53" s="18" t="s">
        <v>16</v>
      </c>
      <c r="C53" s="18">
        <v>62.4</v>
      </c>
      <c r="D53" s="35" t="s">
        <v>9</v>
      </c>
      <c r="E53" s="35">
        <v>1</v>
      </c>
      <c r="F53" s="35" t="s">
        <v>10</v>
      </c>
      <c r="G53" s="35" t="s">
        <v>8</v>
      </c>
      <c r="H53" s="38">
        <v>54</v>
      </c>
      <c r="L53" s="10" t="s">
        <v>16</v>
      </c>
      <c r="M53" s="20">
        <f>COUNTIF(TypeC, "promotional")</f>
        <v>70</v>
      </c>
      <c r="N53" s="24">
        <f>M53/$M$48</f>
        <v>0.7</v>
      </c>
      <c r="P53" t="s">
        <v>7</v>
      </c>
      <c r="Q53" s="20">
        <f>COUNTIF(F2:F101, "male")</f>
        <v>7</v>
      </c>
      <c r="R53" s="24">
        <f>Q53/100</f>
        <v>7.0000000000000007E-2</v>
      </c>
    </row>
    <row r="54" spans="1:18" x14ac:dyDescent="0.25">
      <c r="A54" s="37">
        <v>31</v>
      </c>
      <c r="B54" s="18" t="s">
        <v>16</v>
      </c>
      <c r="C54" s="18">
        <v>63.2</v>
      </c>
      <c r="D54" s="35" t="s">
        <v>18</v>
      </c>
      <c r="E54" s="35">
        <v>2</v>
      </c>
      <c r="F54" s="35" t="s">
        <v>10</v>
      </c>
      <c r="G54" s="35" t="s">
        <v>8</v>
      </c>
      <c r="H54" s="38">
        <v>28</v>
      </c>
      <c r="L54" s="10" t="s">
        <v>15</v>
      </c>
      <c r="M54" s="20">
        <f>COUNTIF(TypeC, "regular")</f>
        <v>30</v>
      </c>
      <c r="N54" s="24">
        <f>M54/$M$48</f>
        <v>0.3</v>
      </c>
      <c r="P54" t="s">
        <v>10</v>
      </c>
      <c r="Q54" s="20">
        <f>COUNTIF(F2:F101, "Female")</f>
        <v>93</v>
      </c>
      <c r="R54" s="24">
        <f>Q54/100</f>
        <v>0.93</v>
      </c>
    </row>
    <row r="55" spans="1:18" x14ac:dyDescent="0.25">
      <c r="A55" s="37">
        <v>33</v>
      </c>
      <c r="B55" s="18" t="s">
        <v>16</v>
      </c>
      <c r="C55" s="18">
        <v>63.2</v>
      </c>
      <c r="D55" s="35" t="s">
        <v>9</v>
      </c>
      <c r="E55" s="35">
        <v>3</v>
      </c>
      <c r="F55" s="35" t="s">
        <v>10</v>
      </c>
      <c r="G55" s="35" t="s">
        <v>8</v>
      </c>
      <c r="H55" s="38">
        <v>44</v>
      </c>
    </row>
    <row r="56" spans="1:18" x14ac:dyDescent="0.25">
      <c r="A56" s="37">
        <v>48</v>
      </c>
      <c r="B56" s="18" t="s">
        <v>16</v>
      </c>
      <c r="C56" s="18">
        <v>63.64</v>
      </c>
      <c r="D56" s="35" t="s">
        <v>9</v>
      </c>
      <c r="E56" s="35">
        <v>3</v>
      </c>
      <c r="F56" s="35" t="s">
        <v>10</v>
      </c>
      <c r="G56" s="35" t="s">
        <v>8</v>
      </c>
      <c r="H56" s="38">
        <v>30</v>
      </c>
      <c r="K56" s="9" t="s">
        <v>56</v>
      </c>
      <c r="O56" s="1"/>
    </row>
    <row r="57" spans="1:18" x14ac:dyDescent="0.25">
      <c r="A57" s="37">
        <v>14</v>
      </c>
      <c r="B57" s="18" t="s">
        <v>16</v>
      </c>
      <c r="C57" s="18">
        <v>64.5</v>
      </c>
      <c r="D57" s="35" t="s">
        <v>11</v>
      </c>
      <c r="E57" s="35">
        <v>2</v>
      </c>
      <c r="F57" s="35" t="s">
        <v>10</v>
      </c>
      <c r="G57" s="35" t="s">
        <v>8</v>
      </c>
      <c r="H57" s="38">
        <v>46</v>
      </c>
      <c r="M57" t="s">
        <v>21</v>
      </c>
      <c r="N57" s="21"/>
      <c r="O57" s="1"/>
    </row>
    <row r="58" spans="1:18" x14ac:dyDescent="0.25">
      <c r="A58" s="37">
        <v>59</v>
      </c>
      <c r="B58" s="18" t="s">
        <v>16</v>
      </c>
      <c r="C58" s="18">
        <v>65.2</v>
      </c>
      <c r="D58" s="35" t="s">
        <v>18</v>
      </c>
      <c r="E58" s="35">
        <v>4</v>
      </c>
      <c r="F58" s="35" t="s">
        <v>10</v>
      </c>
      <c r="G58" s="35" t="s">
        <v>8</v>
      </c>
      <c r="H58" s="38">
        <v>46</v>
      </c>
      <c r="L58" s="3" t="s">
        <v>13</v>
      </c>
      <c r="M58" s="20">
        <f>M33</f>
        <v>2</v>
      </c>
      <c r="O58" s="1"/>
    </row>
    <row r="59" spans="1:18" x14ac:dyDescent="0.25">
      <c r="A59" s="37">
        <v>95</v>
      </c>
      <c r="B59" s="19" t="s">
        <v>15</v>
      </c>
      <c r="C59" s="18">
        <v>66</v>
      </c>
      <c r="D59" s="35" t="s">
        <v>13</v>
      </c>
      <c r="E59" s="35">
        <v>3</v>
      </c>
      <c r="F59" s="35" t="s">
        <v>10</v>
      </c>
      <c r="G59" s="35" t="s">
        <v>8</v>
      </c>
      <c r="H59" s="38">
        <v>46</v>
      </c>
      <c r="L59" s="3" t="s">
        <v>6</v>
      </c>
      <c r="M59" s="20">
        <f t="shared" ref="M59:M62" si="2">M34</f>
        <v>4</v>
      </c>
      <c r="O59" s="1"/>
    </row>
    <row r="60" spans="1:18" x14ac:dyDescent="0.25">
      <c r="A60" s="37">
        <v>73</v>
      </c>
      <c r="B60" s="19" t="s">
        <v>15</v>
      </c>
      <c r="C60" s="18">
        <v>69</v>
      </c>
      <c r="D60" s="35" t="s">
        <v>9</v>
      </c>
      <c r="E60" s="35">
        <v>1</v>
      </c>
      <c r="F60" s="35" t="s">
        <v>10</v>
      </c>
      <c r="G60" s="35" t="s">
        <v>12</v>
      </c>
      <c r="H60" s="38">
        <v>22</v>
      </c>
      <c r="L60" s="3" t="s">
        <v>18</v>
      </c>
      <c r="M60" s="20">
        <f t="shared" si="2"/>
        <v>14</v>
      </c>
      <c r="O60" s="1"/>
    </row>
    <row r="61" spans="1:18" x14ac:dyDescent="0.25">
      <c r="A61" s="37">
        <v>22</v>
      </c>
      <c r="B61" s="18" t="s">
        <v>16</v>
      </c>
      <c r="C61" s="18">
        <v>70.819999999999993</v>
      </c>
      <c r="D61" s="35" t="s">
        <v>9</v>
      </c>
      <c r="E61" s="35">
        <v>4</v>
      </c>
      <c r="F61" s="35" t="s">
        <v>10</v>
      </c>
      <c r="G61" s="35" t="s">
        <v>8</v>
      </c>
      <c r="H61" s="38">
        <v>38</v>
      </c>
      <c r="L61" s="3" t="s">
        <v>9</v>
      </c>
      <c r="M61" s="20">
        <f t="shared" si="2"/>
        <v>70</v>
      </c>
      <c r="O61" s="1"/>
    </row>
    <row r="62" spans="1:18" x14ac:dyDescent="0.25">
      <c r="A62" s="37">
        <v>29</v>
      </c>
      <c r="B62" s="18" t="s">
        <v>16</v>
      </c>
      <c r="C62" s="18">
        <v>71.2</v>
      </c>
      <c r="D62" s="35" t="s">
        <v>9</v>
      </c>
      <c r="E62" s="35">
        <v>3</v>
      </c>
      <c r="F62" s="35" t="s">
        <v>10</v>
      </c>
      <c r="G62" s="35" t="s">
        <v>8</v>
      </c>
      <c r="H62" s="38">
        <v>32</v>
      </c>
      <c r="L62" s="3" t="s">
        <v>11</v>
      </c>
      <c r="M62" s="20">
        <f t="shared" si="2"/>
        <v>10</v>
      </c>
      <c r="O62" s="17"/>
    </row>
    <row r="63" spans="1:18" x14ac:dyDescent="0.25">
      <c r="A63" s="37">
        <v>16</v>
      </c>
      <c r="B63" s="18" t="s">
        <v>16</v>
      </c>
      <c r="C63" s="18">
        <v>71.400000000000006</v>
      </c>
      <c r="D63" s="35" t="s">
        <v>9</v>
      </c>
      <c r="E63" s="35">
        <v>2</v>
      </c>
      <c r="F63" s="35" t="s">
        <v>7</v>
      </c>
      <c r="G63" s="35" t="s">
        <v>12</v>
      </c>
      <c r="H63" s="38">
        <v>36</v>
      </c>
    </row>
    <row r="64" spans="1:18" x14ac:dyDescent="0.25">
      <c r="A64" s="37">
        <v>24</v>
      </c>
      <c r="B64" s="19" t="s">
        <v>15</v>
      </c>
      <c r="C64" s="18">
        <v>74</v>
      </c>
      <c r="D64" s="35" t="s">
        <v>9</v>
      </c>
      <c r="E64" s="35">
        <v>2</v>
      </c>
      <c r="F64" s="35" t="s">
        <v>10</v>
      </c>
      <c r="G64" s="35" t="s">
        <v>8</v>
      </c>
      <c r="H64" s="38">
        <v>42</v>
      </c>
      <c r="K64" t="s">
        <v>57</v>
      </c>
    </row>
    <row r="65" spans="1:15" x14ac:dyDescent="0.25">
      <c r="A65" s="37">
        <v>54</v>
      </c>
      <c r="B65" s="19" t="s">
        <v>15</v>
      </c>
      <c r="C65" s="18">
        <v>74</v>
      </c>
      <c r="D65" s="35" t="s">
        <v>11</v>
      </c>
      <c r="E65" s="35">
        <v>2</v>
      </c>
      <c r="F65" s="35" t="s">
        <v>10</v>
      </c>
      <c r="G65" s="35" t="s">
        <v>12</v>
      </c>
      <c r="H65" s="38">
        <v>20</v>
      </c>
    </row>
    <row r="66" spans="1:15" x14ac:dyDescent="0.25">
      <c r="A66" s="37">
        <v>32</v>
      </c>
      <c r="B66" s="19" t="s">
        <v>15</v>
      </c>
      <c r="C66" s="18">
        <v>75</v>
      </c>
      <c r="D66" s="35" t="s">
        <v>9</v>
      </c>
      <c r="E66" s="35">
        <v>1</v>
      </c>
      <c r="F66" s="35" t="s">
        <v>10</v>
      </c>
      <c r="G66" s="35" t="s">
        <v>8</v>
      </c>
      <c r="H66" s="38">
        <v>52</v>
      </c>
    </row>
    <row r="67" spans="1:15" x14ac:dyDescent="0.25">
      <c r="A67" s="37">
        <v>81</v>
      </c>
      <c r="B67" s="18" t="s">
        <v>16</v>
      </c>
      <c r="C67" s="18">
        <v>78</v>
      </c>
      <c r="D67" s="35" t="s">
        <v>18</v>
      </c>
      <c r="E67" s="35">
        <v>2</v>
      </c>
      <c r="F67" s="35" t="s">
        <v>10</v>
      </c>
      <c r="G67" s="35" t="s">
        <v>8</v>
      </c>
      <c r="H67" s="38">
        <v>68</v>
      </c>
    </row>
    <row r="68" spans="1:15" x14ac:dyDescent="0.25">
      <c r="A68" s="37">
        <v>7</v>
      </c>
      <c r="B68" s="18" t="s">
        <v>16</v>
      </c>
      <c r="C68" s="18">
        <v>78</v>
      </c>
      <c r="D68" s="35" t="s">
        <v>9</v>
      </c>
      <c r="E68" s="35">
        <v>2</v>
      </c>
      <c r="F68" s="35" t="s">
        <v>10</v>
      </c>
      <c r="G68" s="35" t="s">
        <v>8</v>
      </c>
      <c r="H68" s="38">
        <v>30</v>
      </c>
    </row>
    <row r="69" spans="1:15" x14ac:dyDescent="0.25">
      <c r="A69" s="37">
        <v>58</v>
      </c>
      <c r="B69" s="18" t="s">
        <v>16</v>
      </c>
      <c r="C69" s="18">
        <v>80.400000000000006</v>
      </c>
      <c r="D69" s="35" t="s">
        <v>9</v>
      </c>
      <c r="E69" s="35">
        <v>2</v>
      </c>
      <c r="F69" s="35" t="s">
        <v>10</v>
      </c>
      <c r="G69" s="35" t="s">
        <v>8</v>
      </c>
      <c r="H69" s="38">
        <v>48</v>
      </c>
    </row>
    <row r="70" spans="1:15" x14ac:dyDescent="0.25">
      <c r="A70" s="37">
        <v>76</v>
      </c>
      <c r="B70" s="18" t="s">
        <v>16</v>
      </c>
      <c r="C70" s="18">
        <v>84.74</v>
      </c>
      <c r="D70" s="35" t="s">
        <v>9</v>
      </c>
      <c r="E70" s="35">
        <v>4</v>
      </c>
      <c r="F70" s="35" t="s">
        <v>10</v>
      </c>
      <c r="G70" s="35" t="s">
        <v>8</v>
      </c>
      <c r="H70" s="38">
        <v>62</v>
      </c>
    </row>
    <row r="71" spans="1:15" x14ac:dyDescent="0.25">
      <c r="A71" s="37">
        <v>79</v>
      </c>
      <c r="B71" s="18" t="s">
        <v>16</v>
      </c>
      <c r="C71" s="18">
        <v>86.8</v>
      </c>
      <c r="D71" s="35" t="s">
        <v>9</v>
      </c>
      <c r="E71" s="35">
        <v>3</v>
      </c>
      <c r="F71" s="35" t="s">
        <v>10</v>
      </c>
      <c r="G71" s="35" t="s">
        <v>8</v>
      </c>
      <c r="H71" s="38">
        <v>38</v>
      </c>
    </row>
    <row r="72" spans="1:15" x14ac:dyDescent="0.25">
      <c r="A72" s="37">
        <v>80</v>
      </c>
      <c r="B72" s="19" t="s">
        <v>15</v>
      </c>
      <c r="C72" s="18">
        <v>89</v>
      </c>
      <c r="D72" s="35" t="s">
        <v>6</v>
      </c>
      <c r="E72" s="35">
        <v>2</v>
      </c>
      <c r="F72" s="35" t="s">
        <v>10</v>
      </c>
      <c r="G72" s="35" t="s">
        <v>8</v>
      </c>
      <c r="H72" s="38">
        <v>54</v>
      </c>
    </row>
    <row r="73" spans="1:15" x14ac:dyDescent="0.25">
      <c r="A73" s="37">
        <v>17</v>
      </c>
      <c r="B73" s="18" t="s">
        <v>16</v>
      </c>
      <c r="C73" s="18">
        <v>94</v>
      </c>
      <c r="D73" s="35" t="s">
        <v>9</v>
      </c>
      <c r="E73" s="35">
        <v>3</v>
      </c>
      <c r="F73" s="35" t="s">
        <v>10</v>
      </c>
      <c r="G73" s="35" t="s">
        <v>12</v>
      </c>
      <c r="H73" s="38">
        <v>22</v>
      </c>
    </row>
    <row r="74" spans="1:15" x14ac:dyDescent="0.25">
      <c r="A74" s="37">
        <v>70</v>
      </c>
      <c r="B74" s="18" t="s">
        <v>16</v>
      </c>
      <c r="C74" s="18">
        <v>95.05</v>
      </c>
      <c r="D74" s="35" t="s">
        <v>9</v>
      </c>
      <c r="E74" s="35">
        <v>8</v>
      </c>
      <c r="F74" s="35" t="s">
        <v>10</v>
      </c>
      <c r="G74" s="35" t="s">
        <v>8</v>
      </c>
      <c r="H74" s="38">
        <v>54</v>
      </c>
    </row>
    <row r="75" spans="1:15" x14ac:dyDescent="0.25">
      <c r="A75" s="37">
        <v>91</v>
      </c>
      <c r="B75" s="18" t="s">
        <v>16</v>
      </c>
      <c r="C75" s="18">
        <v>95.2</v>
      </c>
      <c r="D75" s="35" t="s">
        <v>9</v>
      </c>
      <c r="E75" s="35">
        <v>4</v>
      </c>
      <c r="F75" s="35" t="s">
        <v>10</v>
      </c>
      <c r="G75" s="35" t="s">
        <v>8</v>
      </c>
      <c r="H75" s="38">
        <v>54</v>
      </c>
    </row>
    <row r="76" spans="1:15" x14ac:dyDescent="0.25">
      <c r="A76" s="37">
        <v>4</v>
      </c>
      <c r="B76" s="18" t="s">
        <v>16</v>
      </c>
      <c r="C76" s="18">
        <v>100.4</v>
      </c>
      <c r="D76" s="35" t="s">
        <v>9</v>
      </c>
      <c r="E76" s="35">
        <v>5</v>
      </c>
      <c r="F76" s="35" t="s">
        <v>10</v>
      </c>
      <c r="G76" s="35" t="s">
        <v>8</v>
      </c>
      <c r="H76" s="38">
        <v>28</v>
      </c>
    </row>
    <row r="77" spans="1:15" x14ac:dyDescent="0.25">
      <c r="A77" s="37">
        <v>2</v>
      </c>
      <c r="B77" s="18" t="s">
        <v>16</v>
      </c>
      <c r="C77" s="18">
        <v>102.4</v>
      </c>
      <c r="D77" s="35" t="s">
        <v>9</v>
      </c>
      <c r="E77" s="35">
        <v>1</v>
      </c>
      <c r="F77" s="35" t="s">
        <v>10</v>
      </c>
      <c r="G77" s="35" t="s">
        <v>8</v>
      </c>
      <c r="H77" s="38">
        <v>36</v>
      </c>
    </row>
    <row r="78" spans="1:15" x14ac:dyDescent="0.25">
      <c r="A78" s="37">
        <v>37</v>
      </c>
      <c r="B78" s="19" t="s">
        <v>15</v>
      </c>
      <c r="C78" s="18">
        <v>102.5</v>
      </c>
      <c r="D78" s="35" t="s">
        <v>11</v>
      </c>
      <c r="E78" s="35">
        <v>2</v>
      </c>
      <c r="F78" s="35" t="s">
        <v>10</v>
      </c>
      <c r="G78" s="35" t="s">
        <v>12</v>
      </c>
      <c r="H78" s="38">
        <v>42</v>
      </c>
    </row>
    <row r="79" spans="1:15" x14ac:dyDescent="0.25">
      <c r="A79" s="37">
        <v>35</v>
      </c>
      <c r="B79" s="18" t="s">
        <v>16</v>
      </c>
      <c r="C79" s="18">
        <v>105.5</v>
      </c>
      <c r="D79" s="35" t="s">
        <v>18</v>
      </c>
      <c r="E79" s="35">
        <v>5</v>
      </c>
      <c r="F79" s="35" t="s">
        <v>10</v>
      </c>
      <c r="G79" s="35" t="s">
        <v>8</v>
      </c>
      <c r="H79" s="38">
        <v>56</v>
      </c>
    </row>
    <row r="80" spans="1:15" x14ac:dyDescent="0.25">
      <c r="A80" s="37">
        <v>88</v>
      </c>
      <c r="B80" s="19" t="s">
        <v>15</v>
      </c>
      <c r="C80" s="18">
        <v>107</v>
      </c>
      <c r="D80" s="35" t="s">
        <v>9</v>
      </c>
      <c r="E80" s="35">
        <v>4</v>
      </c>
      <c r="F80" s="35" t="s">
        <v>10</v>
      </c>
      <c r="G80" s="35" t="s">
        <v>8</v>
      </c>
      <c r="H80" s="38">
        <v>36</v>
      </c>
      <c r="K80" s="9" t="s">
        <v>32</v>
      </c>
      <c r="O80" s="1"/>
    </row>
    <row r="81" spans="1:15" x14ac:dyDescent="0.25">
      <c r="A81" s="37">
        <v>61</v>
      </c>
      <c r="B81" s="18" t="s">
        <v>16</v>
      </c>
      <c r="C81" s="18">
        <v>108.8</v>
      </c>
      <c r="D81" s="35" t="s">
        <v>9</v>
      </c>
      <c r="E81" s="35">
        <v>1</v>
      </c>
      <c r="F81" s="35" t="s">
        <v>10</v>
      </c>
      <c r="G81" s="35" t="s">
        <v>8</v>
      </c>
      <c r="H81" s="38">
        <v>46</v>
      </c>
      <c r="L81" s="26" t="s">
        <v>14</v>
      </c>
      <c r="M81" s="26" t="s">
        <v>17</v>
      </c>
      <c r="N81" s="27" t="s">
        <v>58</v>
      </c>
      <c r="O81" s="28"/>
    </row>
    <row r="82" spans="1:15" x14ac:dyDescent="0.25">
      <c r="A82" s="37">
        <v>78</v>
      </c>
      <c r="B82" s="18" t="s">
        <v>16</v>
      </c>
      <c r="C82" s="18">
        <v>111.14</v>
      </c>
      <c r="D82" s="35" t="s">
        <v>9</v>
      </c>
      <c r="E82" s="35">
        <v>4</v>
      </c>
      <c r="F82" s="35" t="s">
        <v>10</v>
      </c>
      <c r="G82" s="35" t="s">
        <v>8</v>
      </c>
      <c r="H82" s="38">
        <v>28</v>
      </c>
      <c r="L82" s="26" t="s">
        <v>16</v>
      </c>
      <c r="M82" s="29">
        <f>SUMIFS(Sales, TypeC, "Promotional")</f>
        <v>5900.3000000000011</v>
      </c>
      <c r="N82" s="30">
        <f>M82/$M$84</f>
        <v>0.76034303902681044</v>
      </c>
      <c r="O82" s="28"/>
    </row>
    <row r="83" spans="1:15" x14ac:dyDescent="0.25">
      <c r="A83" s="37">
        <v>60</v>
      </c>
      <c r="B83" s="18" t="s">
        <v>16</v>
      </c>
      <c r="C83" s="18">
        <v>113</v>
      </c>
      <c r="D83" s="35" t="s">
        <v>9</v>
      </c>
      <c r="E83" s="35">
        <v>4</v>
      </c>
      <c r="F83" s="35" t="s">
        <v>10</v>
      </c>
      <c r="G83" s="35" t="s">
        <v>12</v>
      </c>
      <c r="H83" s="38">
        <v>50</v>
      </c>
      <c r="L83" s="26" t="s">
        <v>15</v>
      </c>
      <c r="M83" s="29">
        <f>SUMIFS(Sales, TypeC, "=regular")</f>
        <v>1859.75</v>
      </c>
      <c r="N83" s="30">
        <f>M83/$M$84</f>
        <v>0.23965696097318956</v>
      </c>
      <c r="O83" s="28"/>
    </row>
    <row r="84" spans="1:15" x14ac:dyDescent="0.25">
      <c r="A84" s="37">
        <v>38</v>
      </c>
      <c r="B84" s="18" t="s">
        <v>16</v>
      </c>
      <c r="C84" s="18">
        <v>117.5</v>
      </c>
      <c r="D84" s="35" t="s">
        <v>9</v>
      </c>
      <c r="E84" s="35">
        <v>6</v>
      </c>
      <c r="F84" s="35" t="s">
        <v>10</v>
      </c>
      <c r="G84" s="35" t="s">
        <v>8</v>
      </c>
      <c r="H84" s="38">
        <v>50</v>
      </c>
      <c r="L84" s="26" t="s">
        <v>55</v>
      </c>
      <c r="M84" s="29">
        <f>SUM(M82:M83)</f>
        <v>7760.0500000000011</v>
      </c>
      <c r="N84" s="31"/>
      <c r="O84" s="28"/>
    </row>
    <row r="85" spans="1:15" x14ac:dyDescent="0.25">
      <c r="A85" s="37">
        <v>52</v>
      </c>
      <c r="B85" s="18" t="s">
        <v>16</v>
      </c>
      <c r="C85" s="18">
        <v>118.8</v>
      </c>
      <c r="D85" s="35" t="s">
        <v>9</v>
      </c>
      <c r="E85" s="35">
        <v>5</v>
      </c>
      <c r="F85" s="35" t="s">
        <v>7</v>
      </c>
      <c r="G85" s="35" t="s">
        <v>8</v>
      </c>
      <c r="H85" s="38">
        <v>68</v>
      </c>
    </row>
    <row r="86" spans="1:15" x14ac:dyDescent="0.25">
      <c r="A86" s="37">
        <v>57</v>
      </c>
      <c r="B86" s="18" t="s">
        <v>16</v>
      </c>
      <c r="C86" s="18">
        <v>123.1</v>
      </c>
      <c r="D86" s="35" t="s">
        <v>9</v>
      </c>
      <c r="E86" s="35">
        <v>6</v>
      </c>
      <c r="F86" s="35" t="s">
        <v>10</v>
      </c>
      <c r="G86" s="35" t="s">
        <v>8</v>
      </c>
      <c r="H86" s="38">
        <v>54</v>
      </c>
    </row>
    <row r="87" spans="1:15" x14ac:dyDescent="0.25">
      <c r="A87" s="37">
        <v>43</v>
      </c>
      <c r="B87" s="19" t="s">
        <v>15</v>
      </c>
      <c r="C87" s="18">
        <v>123.5</v>
      </c>
      <c r="D87" s="35" t="s">
        <v>9</v>
      </c>
      <c r="E87" s="35">
        <v>2</v>
      </c>
      <c r="F87" s="35" t="s">
        <v>10</v>
      </c>
      <c r="G87" s="35" t="s">
        <v>8</v>
      </c>
      <c r="H87" s="38">
        <v>48</v>
      </c>
    </row>
    <row r="88" spans="1:15" x14ac:dyDescent="0.25">
      <c r="A88" s="37">
        <v>56</v>
      </c>
      <c r="B88" s="18" t="s">
        <v>16</v>
      </c>
      <c r="C88" s="18">
        <v>141.6</v>
      </c>
      <c r="D88" s="35" t="s">
        <v>9</v>
      </c>
      <c r="E88" s="35">
        <v>3</v>
      </c>
      <c r="F88" s="35" t="s">
        <v>10</v>
      </c>
      <c r="G88" s="35" t="s">
        <v>8</v>
      </c>
      <c r="H88" s="38">
        <v>38</v>
      </c>
      <c r="K88" s="9" t="s">
        <v>59</v>
      </c>
    </row>
    <row r="89" spans="1:15" x14ac:dyDescent="0.25">
      <c r="A89" s="37">
        <v>87</v>
      </c>
      <c r="B89" s="19" t="s">
        <v>15</v>
      </c>
      <c r="C89" s="18">
        <v>144</v>
      </c>
      <c r="D89" s="35" t="s">
        <v>18</v>
      </c>
      <c r="E89" s="35">
        <v>6</v>
      </c>
      <c r="F89" s="35" t="s">
        <v>10</v>
      </c>
      <c r="G89" s="35" t="s">
        <v>12</v>
      </c>
      <c r="H89" s="38">
        <v>48</v>
      </c>
    </row>
    <row r="90" spans="1:15" x14ac:dyDescent="0.25">
      <c r="A90" s="37">
        <v>50</v>
      </c>
      <c r="B90" s="18" t="s">
        <v>16</v>
      </c>
      <c r="C90" s="18">
        <v>145.19999999999999</v>
      </c>
      <c r="D90" s="35" t="s">
        <v>18</v>
      </c>
      <c r="E90" s="35">
        <v>9</v>
      </c>
      <c r="F90" s="35" t="s">
        <v>10</v>
      </c>
      <c r="G90" s="35" t="s">
        <v>8</v>
      </c>
      <c r="H90" s="38">
        <v>46</v>
      </c>
    </row>
    <row r="91" spans="1:15" x14ac:dyDescent="0.25">
      <c r="A91" s="37">
        <v>68</v>
      </c>
      <c r="B91" s="18" t="s">
        <v>16</v>
      </c>
      <c r="C91" s="18">
        <v>146.80000000000001</v>
      </c>
      <c r="D91" s="35" t="s">
        <v>9</v>
      </c>
      <c r="E91" s="35">
        <v>5</v>
      </c>
      <c r="F91" s="35" t="s">
        <v>10</v>
      </c>
      <c r="G91" s="35" t="s">
        <v>8</v>
      </c>
      <c r="H91" s="38">
        <v>28</v>
      </c>
    </row>
    <row r="92" spans="1:15" x14ac:dyDescent="0.25">
      <c r="A92" s="37">
        <v>71</v>
      </c>
      <c r="B92" s="18" t="s">
        <v>16</v>
      </c>
      <c r="C92" s="18">
        <v>155.32</v>
      </c>
      <c r="D92" s="35" t="s">
        <v>9</v>
      </c>
      <c r="E92" s="35">
        <v>5</v>
      </c>
      <c r="F92" s="35" t="s">
        <v>10</v>
      </c>
      <c r="G92" s="35" t="s">
        <v>8</v>
      </c>
      <c r="H92" s="38">
        <v>30</v>
      </c>
    </row>
    <row r="93" spans="1:15" x14ac:dyDescent="0.25">
      <c r="A93" s="37">
        <v>93</v>
      </c>
      <c r="B93" s="19" t="s">
        <v>15</v>
      </c>
      <c r="C93" s="18">
        <v>159.75</v>
      </c>
      <c r="D93" s="35" t="s">
        <v>9</v>
      </c>
      <c r="E93" s="35">
        <v>5</v>
      </c>
      <c r="F93" s="35" t="s">
        <v>10</v>
      </c>
      <c r="G93" s="35" t="s">
        <v>8</v>
      </c>
      <c r="H93" s="38">
        <v>72</v>
      </c>
    </row>
    <row r="94" spans="1:15" x14ac:dyDescent="0.25">
      <c r="A94" s="37">
        <v>13</v>
      </c>
      <c r="B94" s="18" t="s">
        <v>16</v>
      </c>
      <c r="C94" s="18">
        <v>160.4</v>
      </c>
      <c r="D94" s="35" t="s">
        <v>11</v>
      </c>
      <c r="E94" s="35">
        <v>9</v>
      </c>
      <c r="F94" s="35" t="s">
        <v>10</v>
      </c>
      <c r="G94" s="35" t="s">
        <v>8</v>
      </c>
      <c r="H94" s="38">
        <v>40</v>
      </c>
    </row>
    <row r="95" spans="1:15" x14ac:dyDescent="0.25">
      <c r="A95" s="37">
        <v>51</v>
      </c>
      <c r="B95" s="18" t="s">
        <v>16</v>
      </c>
      <c r="C95" s="18">
        <v>176.62</v>
      </c>
      <c r="D95" s="35" t="s">
        <v>9</v>
      </c>
      <c r="E95" s="35">
        <v>6</v>
      </c>
      <c r="F95" s="35" t="s">
        <v>10</v>
      </c>
      <c r="G95" s="35" t="s">
        <v>8</v>
      </c>
      <c r="H95" s="38">
        <v>38</v>
      </c>
    </row>
    <row r="96" spans="1:15" x14ac:dyDescent="0.25">
      <c r="A96" s="37">
        <v>28</v>
      </c>
      <c r="B96" s="18" t="s">
        <v>16</v>
      </c>
      <c r="C96" s="18">
        <v>192.8</v>
      </c>
      <c r="D96" s="35" t="s">
        <v>9</v>
      </c>
      <c r="E96" s="35">
        <v>5</v>
      </c>
      <c r="F96" s="35" t="s">
        <v>10</v>
      </c>
      <c r="G96" s="35" t="s">
        <v>12</v>
      </c>
      <c r="H96" s="38">
        <v>42</v>
      </c>
    </row>
    <row r="97" spans="1:18" x14ac:dyDescent="0.25">
      <c r="A97" s="37">
        <v>41</v>
      </c>
      <c r="B97" s="18" t="s">
        <v>16</v>
      </c>
      <c r="C97" s="18">
        <v>198.8</v>
      </c>
      <c r="D97" s="35" t="s">
        <v>9</v>
      </c>
      <c r="E97" s="35">
        <v>13</v>
      </c>
      <c r="F97" s="35" t="s">
        <v>10</v>
      </c>
      <c r="G97" s="35" t="s">
        <v>8</v>
      </c>
      <c r="H97" s="38">
        <v>42</v>
      </c>
    </row>
    <row r="98" spans="1:18" x14ac:dyDescent="0.25">
      <c r="A98" s="37">
        <v>94</v>
      </c>
      <c r="B98" s="18" t="s">
        <v>16</v>
      </c>
      <c r="C98" s="18">
        <v>229.5</v>
      </c>
      <c r="D98" s="35" t="s">
        <v>9</v>
      </c>
      <c r="E98" s="35">
        <v>17</v>
      </c>
      <c r="F98" s="35" t="s">
        <v>10</v>
      </c>
      <c r="G98" s="35" t="s">
        <v>8</v>
      </c>
      <c r="H98" s="38">
        <v>30</v>
      </c>
    </row>
    <row r="99" spans="1:18" x14ac:dyDescent="0.25">
      <c r="A99" s="37">
        <v>97</v>
      </c>
      <c r="B99" s="18" t="s">
        <v>16</v>
      </c>
      <c r="C99" s="18">
        <v>253</v>
      </c>
      <c r="D99" s="35" t="s">
        <v>9</v>
      </c>
      <c r="E99" s="35">
        <v>9</v>
      </c>
      <c r="F99" s="35" t="s">
        <v>10</v>
      </c>
      <c r="G99" s="35" t="s">
        <v>8</v>
      </c>
      <c r="H99" s="38">
        <v>30</v>
      </c>
    </row>
    <row r="100" spans="1:18" x14ac:dyDescent="0.25">
      <c r="A100" s="37">
        <v>23</v>
      </c>
      <c r="B100" s="18" t="s">
        <v>16</v>
      </c>
      <c r="C100" s="18">
        <v>266</v>
      </c>
      <c r="D100" s="35" t="s">
        <v>13</v>
      </c>
      <c r="E100" s="35">
        <v>7</v>
      </c>
      <c r="F100" s="35" t="s">
        <v>10</v>
      </c>
      <c r="G100" s="35" t="s">
        <v>8</v>
      </c>
      <c r="H100" s="38">
        <v>50</v>
      </c>
    </row>
    <row r="101" spans="1:18" x14ac:dyDescent="0.25">
      <c r="A101" s="42">
        <v>98</v>
      </c>
      <c r="B101" s="43" t="s">
        <v>16</v>
      </c>
      <c r="C101" s="43">
        <v>287.58999999999997</v>
      </c>
      <c r="D101" s="44" t="s">
        <v>9</v>
      </c>
      <c r="E101" s="44">
        <v>10</v>
      </c>
      <c r="F101" s="44" t="s">
        <v>10</v>
      </c>
      <c r="G101" s="44" t="s">
        <v>8</v>
      </c>
      <c r="H101" s="45">
        <v>52</v>
      </c>
    </row>
    <row r="102" spans="1:18" x14ac:dyDescent="0.25">
      <c r="C102" s="1">
        <f>SUM(C2:C101)</f>
        <v>7760.0500000000011</v>
      </c>
      <c r="E102">
        <f>SUM(E2:E101)</f>
        <v>322</v>
      </c>
    </row>
    <row r="105" spans="1:18" x14ac:dyDescent="0.25">
      <c r="K105" s="64" t="s">
        <v>70</v>
      </c>
      <c r="L105" s="65"/>
      <c r="M105" s="65"/>
      <c r="N105" s="65"/>
      <c r="O105" s="65"/>
      <c r="P105" s="65"/>
      <c r="Q105" s="65"/>
      <c r="R105" s="65"/>
    </row>
    <row r="106" spans="1:18" x14ac:dyDescent="0.25">
      <c r="K106" s="65"/>
      <c r="L106" s="65"/>
      <c r="M106" s="65"/>
      <c r="N106" s="65"/>
      <c r="O106" s="65"/>
      <c r="P106" s="65"/>
      <c r="Q106" s="65"/>
      <c r="R106" s="65"/>
    </row>
    <row r="107" spans="1:18" x14ac:dyDescent="0.25">
      <c r="K107" s="65"/>
      <c r="L107" s="65"/>
      <c r="M107" s="65"/>
      <c r="N107" s="65"/>
      <c r="O107" s="65"/>
      <c r="P107" s="65"/>
      <c r="Q107" s="65"/>
      <c r="R107" s="65"/>
    </row>
    <row r="108" spans="1:18" x14ac:dyDescent="0.25">
      <c r="K108" s="65"/>
      <c r="L108" s="65"/>
      <c r="M108" s="65"/>
      <c r="N108" s="65"/>
      <c r="O108" s="65"/>
      <c r="P108" s="65"/>
      <c r="Q108" s="65"/>
      <c r="R108" s="65"/>
    </row>
    <row r="110" spans="1:18" x14ac:dyDescent="0.25">
      <c r="K110" s="32" t="s">
        <v>60</v>
      </c>
    </row>
    <row r="111" spans="1:18" x14ac:dyDescent="0.25">
      <c r="K111" s="61" t="s">
        <v>61</v>
      </c>
      <c r="L111" s="61"/>
    </row>
    <row r="112" spans="1:18" x14ac:dyDescent="0.25">
      <c r="K112" s="46" t="s">
        <v>33</v>
      </c>
      <c r="L112" s="33">
        <f>COUNT(Sales)</f>
        <v>113</v>
      </c>
    </row>
    <row r="113" spans="11:14" x14ac:dyDescent="0.25">
      <c r="K113" s="46" t="s">
        <v>34</v>
      </c>
      <c r="L113" s="33">
        <f>AVERAGE(Sales)</f>
        <v>152.21327433628321</v>
      </c>
    </row>
    <row r="114" spans="11:14" x14ac:dyDescent="0.25">
      <c r="K114" s="46" t="s">
        <v>35</v>
      </c>
      <c r="L114" s="33">
        <f>STDEV(Sales)</f>
        <v>724.91770576223064</v>
      </c>
    </row>
    <row r="115" spans="11:14" x14ac:dyDescent="0.25">
      <c r="K115" s="46" t="s">
        <v>36</v>
      </c>
      <c r="L115" s="33">
        <f>MODE(Sales)</f>
        <v>31.6</v>
      </c>
      <c r="M115" s="21" t="s">
        <v>78</v>
      </c>
      <c r="N115">
        <f>COUNT(_xlfn.MODE.MULT(Sales))</f>
        <v>1</v>
      </c>
    </row>
    <row r="116" spans="11:14" x14ac:dyDescent="0.25">
      <c r="K116" s="46" t="s">
        <v>37</v>
      </c>
      <c r="L116" s="33">
        <f>MIN(Sales)</f>
        <v>0</v>
      </c>
    </row>
    <row r="117" spans="11:14" x14ac:dyDescent="0.25">
      <c r="K117" s="46" t="s">
        <v>38</v>
      </c>
      <c r="L117" s="33">
        <f>MAX(Sales)</f>
        <v>7760.0500000000011</v>
      </c>
    </row>
    <row r="118" spans="11:14" x14ac:dyDescent="0.25">
      <c r="K118" s="46" t="s">
        <v>39</v>
      </c>
      <c r="L118" s="33">
        <f>L117-L116</f>
        <v>7760.0500000000011</v>
      </c>
    </row>
    <row r="119" spans="11:14" x14ac:dyDescent="0.25">
      <c r="K119" s="46" t="s">
        <v>40</v>
      </c>
      <c r="L119" s="33">
        <f>MEDIAN(Sales)</f>
        <v>63.2</v>
      </c>
    </row>
    <row r="120" spans="11:14" x14ac:dyDescent="0.25">
      <c r="K120" s="46" t="s">
        <v>41</v>
      </c>
      <c r="L120" s="33">
        <f>SKEW(Sales)</f>
        <v>10.504418820149272</v>
      </c>
    </row>
    <row r="121" spans="11:14" x14ac:dyDescent="0.25">
      <c r="K121" s="47"/>
      <c r="L121" s="48"/>
    </row>
    <row r="122" spans="11:14" x14ac:dyDescent="0.25">
      <c r="K122" s="62" t="s">
        <v>42</v>
      </c>
      <c r="L122" s="62"/>
    </row>
    <row r="123" spans="11:14" x14ac:dyDescent="0.25">
      <c r="K123" s="49" t="s">
        <v>37</v>
      </c>
      <c r="L123" s="1">
        <f>QUARTILE(Sales,0)</f>
        <v>0</v>
      </c>
    </row>
    <row r="124" spans="11:14" x14ac:dyDescent="0.25">
      <c r="K124" s="46" t="s">
        <v>43</v>
      </c>
      <c r="L124" s="33">
        <f>QUARTILE(Sales,1)</f>
        <v>39.6</v>
      </c>
    </row>
    <row r="125" spans="11:14" x14ac:dyDescent="0.25">
      <c r="K125" s="46" t="s">
        <v>40</v>
      </c>
      <c r="L125" s="33">
        <f>QUARTILE(Sales,2)</f>
        <v>63.2</v>
      </c>
    </row>
    <row r="126" spans="11:14" x14ac:dyDescent="0.25">
      <c r="K126" s="46" t="s">
        <v>44</v>
      </c>
      <c r="L126" s="33">
        <f>QUARTILE(Sales,3)</f>
        <v>108.8</v>
      </c>
    </row>
    <row r="127" spans="11:14" x14ac:dyDescent="0.25">
      <c r="K127" s="46" t="s">
        <v>38</v>
      </c>
      <c r="L127" s="33">
        <f>QUARTILE(Sales,4)</f>
        <v>7760.0500000000011</v>
      </c>
    </row>
    <row r="128" spans="11:14" x14ac:dyDescent="0.25">
      <c r="K128" s="46" t="s">
        <v>45</v>
      </c>
      <c r="L128" s="33">
        <f>L126-L124</f>
        <v>69.199999999999989</v>
      </c>
    </row>
    <row r="129" spans="9:15" x14ac:dyDescent="0.25">
      <c r="K129" s="46" t="s">
        <v>46</v>
      </c>
      <c r="L129" s="33">
        <f>L124-(1.5*L128)</f>
        <v>-64.199999999999989</v>
      </c>
      <c r="M129" s="2" t="s">
        <v>48</v>
      </c>
      <c r="N129" s="20">
        <f>L126+(1.5*L128)</f>
        <v>212.59999999999997</v>
      </c>
    </row>
    <row r="130" spans="9:15" x14ac:dyDescent="0.25">
      <c r="K130" s="46" t="s">
        <v>47</v>
      </c>
      <c r="L130" s="33">
        <f>L124-(3*L128)</f>
        <v>-167.99999999999997</v>
      </c>
      <c r="M130" s="2" t="s">
        <v>48</v>
      </c>
      <c r="N130" s="20">
        <f>L126+(3*L128)</f>
        <v>316.39999999999998</v>
      </c>
    </row>
    <row r="131" spans="9:15" x14ac:dyDescent="0.25">
      <c r="K131" s="47"/>
      <c r="L131" s="48"/>
    </row>
    <row r="132" spans="9:15" x14ac:dyDescent="0.25">
      <c r="K132" s="50" t="s">
        <v>62</v>
      </c>
      <c r="L132" s="51"/>
    </row>
    <row r="133" spans="9:15" x14ac:dyDescent="0.25">
      <c r="K133" s="52">
        <v>287.58999999999997</v>
      </c>
      <c r="L133" s="48"/>
    </row>
    <row r="134" spans="9:15" x14ac:dyDescent="0.25">
      <c r="K134" s="50" t="s">
        <v>63</v>
      </c>
      <c r="L134" s="33"/>
    </row>
    <row r="135" spans="9:15" x14ac:dyDescent="0.25">
      <c r="K135" s="53">
        <v>192.8</v>
      </c>
      <c r="L135" s="54">
        <v>198.8</v>
      </c>
      <c r="M135" s="1">
        <v>229.5</v>
      </c>
      <c r="N135" s="1">
        <v>253</v>
      </c>
      <c r="O135" s="1">
        <v>266</v>
      </c>
    </row>
    <row r="136" spans="9:15" ht="16.5" thickBot="1" x14ac:dyDescent="0.3"/>
    <row r="137" spans="9:15" x14ac:dyDescent="0.25">
      <c r="I137" s="56"/>
      <c r="J137" s="56"/>
      <c r="K137" s="57" t="s">
        <v>64</v>
      </c>
      <c r="L137" s="57"/>
      <c r="M137" s="56"/>
      <c r="N137" s="56"/>
      <c r="O137" s="21" t="s">
        <v>71</v>
      </c>
    </row>
    <row r="144" spans="9:15" x14ac:dyDescent="0.25">
      <c r="L144" s="55"/>
    </row>
    <row r="145" spans="2:12" x14ac:dyDescent="0.25">
      <c r="L145" s="55"/>
    </row>
    <row r="146" spans="2:12" x14ac:dyDescent="0.25">
      <c r="L146" s="55"/>
    </row>
    <row r="147" spans="2:12" x14ac:dyDescent="0.25">
      <c r="L147" s="55"/>
    </row>
    <row r="148" spans="2:12" x14ac:dyDescent="0.25">
      <c r="B148" s="32" t="s">
        <v>65</v>
      </c>
      <c r="L148" s="55"/>
    </row>
    <row r="149" spans="2:12" x14ac:dyDescent="0.25">
      <c r="B149" s="32" t="s">
        <v>66</v>
      </c>
    </row>
    <row r="150" spans="2:12" x14ac:dyDescent="0.25">
      <c r="B150" s="32" t="s">
        <v>67</v>
      </c>
    </row>
    <row r="151" spans="2:12" x14ac:dyDescent="0.25">
      <c r="B151" s="32"/>
    </row>
    <row r="152" spans="2:12" x14ac:dyDescent="0.25">
      <c r="B152" s="32"/>
    </row>
    <row r="153" spans="2:12" x14ac:dyDescent="0.25">
      <c r="B153" s="12" t="s">
        <v>49</v>
      </c>
      <c r="C153" s="13">
        <v>30</v>
      </c>
      <c r="D153" s="13"/>
      <c r="E153" s="13"/>
      <c r="F153" s="13"/>
      <c r="G153" s="13"/>
      <c r="H153" s="13"/>
      <c r="I153" s="13"/>
      <c r="J153" s="13"/>
    </row>
    <row r="154" spans="2:12" x14ac:dyDescent="0.25">
      <c r="B154" s="12"/>
      <c r="C154" s="12"/>
      <c r="D154" s="12"/>
      <c r="E154" s="12"/>
      <c r="F154" s="12"/>
      <c r="G154" s="12"/>
      <c r="H154" s="12"/>
      <c r="I154" s="12"/>
      <c r="J154" s="12"/>
    </row>
    <row r="155" spans="2:12" x14ac:dyDescent="0.25">
      <c r="B155" s="12"/>
      <c r="C155" s="12"/>
      <c r="D155" s="12"/>
      <c r="E155" s="12"/>
      <c r="F155" s="12"/>
      <c r="G155" s="12"/>
      <c r="H155" s="12"/>
      <c r="I155" s="12"/>
      <c r="J155" s="12"/>
    </row>
    <row r="156" spans="2:12" x14ac:dyDescent="0.25">
      <c r="B156" s="12" t="s">
        <v>50</v>
      </c>
      <c r="C156" s="12" t="s">
        <v>72</v>
      </c>
      <c r="D156" s="12" t="s">
        <v>73</v>
      </c>
      <c r="E156" s="12" t="s">
        <v>74</v>
      </c>
      <c r="F156" s="12" t="s">
        <v>51</v>
      </c>
      <c r="G156" s="12" t="s">
        <v>21</v>
      </c>
      <c r="H156" s="12" t="s">
        <v>75</v>
      </c>
      <c r="I156" s="12" t="s">
        <v>76</v>
      </c>
      <c r="J156" s="12" t="s">
        <v>77</v>
      </c>
    </row>
    <row r="157" spans="2:12" x14ac:dyDescent="0.25">
      <c r="B157" s="13">
        <v>1</v>
      </c>
      <c r="C157" s="13">
        <v>0</v>
      </c>
      <c r="D157" s="36">
        <f>C158-0.01</f>
        <v>29.99</v>
      </c>
      <c r="E157" s="58">
        <f>(D157+C158)/2</f>
        <v>29.994999999999997</v>
      </c>
      <c r="F157" s="16">
        <f>(D157+C157)/2</f>
        <v>14.994999999999999</v>
      </c>
      <c r="G157" s="13" cm="1">
        <f t="array" ref="G157">INDEX(FREQUENCY(Sales,$E$157:$E$167),B157)</f>
        <v>14</v>
      </c>
      <c r="H157" s="13">
        <f>G157</f>
        <v>14</v>
      </c>
      <c r="I157" s="14">
        <f>G157/100</f>
        <v>0.14000000000000001</v>
      </c>
      <c r="J157" s="14">
        <f>I157</f>
        <v>0.14000000000000001</v>
      </c>
    </row>
    <row r="158" spans="2:12" x14ac:dyDescent="0.25">
      <c r="B158" s="13">
        <v>2</v>
      </c>
      <c r="C158" s="13">
        <f>C157+$C$153</f>
        <v>30</v>
      </c>
      <c r="D158" s="36">
        <f>D157+$C$153</f>
        <v>59.989999999999995</v>
      </c>
      <c r="E158" s="58">
        <f t="shared" ref="E158:E166" si="3">(D158+C159)/2</f>
        <v>59.994999999999997</v>
      </c>
      <c r="F158" s="16">
        <f t="shared" ref="F158:F167" si="4">(D158+C158)/2</f>
        <v>44.994999999999997</v>
      </c>
      <c r="G158" s="13" cm="1">
        <f t="array" ref="G158">INDEX(FREQUENCY(Sales,$E$157:$E$167),B158)</f>
        <v>40</v>
      </c>
      <c r="H158" s="13">
        <f>H157+G158</f>
        <v>54</v>
      </c>
      <c r="I158" s="14">
        <f t="shared" ref="I158:I167" si="5">G158/100</f>
        <v>0.4</v>
      </c>
      <c r="J158" s="15">
        <f>I158+J157</f>
        <v>0.54</v>
      </c>
    </row>
    <row r="159" spans="2:12" x14ac:dyDescent="0.25">
      <c r="B159" s="13">
        <v>3</v>
      </c>
      <c r="C159" s="13">
        <f>C158+$C$153</f>
        <v>60</v>
      </c>
      <c r="D159" s="36">
        <f t="shared" ref="D159:D167" si="6">D158+$C$153</f>
        <v>89.99</v>
      </c>
      <c r="E159" s="58">
        <f t="shared" si="3"/>
        <v>89.995000000000005</v>
      </c>
      <c r="F159" s="16">
        <f t="shared" si="4"/>
        <v>74.995000000000005</v>
      </c>
      <c r="G159" s="13" cm="1">
        <f t="array" ref="G159">INDEX(FREQUENCY(Sales,$E$157:$E$167),B159)</f>
        <v>21</v>
      </c>
      <c r="H159" s="13">
        <f t="shared" ref="H159:H167" si="7">H158+G159</f>
        <v>75</v>
      </c>
      <c r="I159" s="14">
        <f t="shared" si="5"/>
        <v>0.21</v>
      </c>
      <c r="J159" s="14">
        <f t="shared" ref="J159" si="8">I159</f>
        <v>0.21</v>
      </c>
    </row>
    <row r="160" spans="2:12" x14ac:dyDescent="0.25">
      <c r="B160" s="13">
        <v>4</v>
      </c>
      <c r="C160" s="13">
        <f t="shared" ref="C160:C167" si="9">C159+$C$153</f>
        <v>90</v>
      </c>
      <c r="D160" s="36">
        <f t="shared" si="6"/>
        <v>119.99</v>
      </c>
      <c r="E160" s="58">
        <f t="shared" si="3"/>
        <v>119.995</v>
      </c>
      <c r="F160" s="16">
        <f t="shared" si="4"/>
        <v>104.995</v>
      </c>
      <c r="G160" s="13" cm="1">
        <f t="array" ref="G160">INDEX(FREQUENCY(Sales,$E$157:$E$167),B160)</f>
        <v>14</v>
      </c>
      <c r="H160" s="13">
        <f t="shared" si="7"/>
        <v>89</v>
      </c>
      <c r="I160" s="14">
        <f t="shared" si="5"/>
        <v>0.14000000000000001</v>
      </c>
      <c r="J160" s="15">
        <f t="shared" ref="J160" si="10">I160+J159</f>
        <v>0.35</v>
      </c>
    </row>
    <row r="161" spans="2:10" x14ac:dyDescent="0.25">
      <c r="B161" s="13">
        <v>5</v>
      </c>
      <c r="C161" s="13">
        <f t="shared" si="9"/>
        <v>120</v>
      </c>
      <c r="D161" s="36">
        <f t="shared" si="6"/>
        <v>149.99</v>
      </c>
      <c r="E161" s="58">
        <f t="shared" si="3"/>
        <v>149.995</v>
      </c>
      <c r="F161" s="16">
        <f t="shared" si="4"/>
        <v>134.995</v>
      </c>
      <c r="G161" s="13" cm="1">
        <f t="array" ref="G161">INDEX(FREQUENCY(Sales,$E$157:$E$167),B161)</f>
        <v>7</v>
      </c>
      <c r="H161" s="13">
        <f t="shared" si="7"/>
        <v>96</v>
      </c>
      <c r="I161" s="14">
        <f t="shared" si="5"/>
        <v>7.0000000000000007E-2</v>
      </c>
      <c r="J161" s="14">
        <f t="shared" ref="J161" si="11">I161</f>
        <v>7.0000000000000007E-2</v>
      </c>
    </row>
    <row r="162" spans="2:10" x14ac:dyDescent="0.25">
      <c r="B162" s="13">
        <v>6</v>
      </c>
      <c r="C162" s="13">
        <f t="shared" si="9"/>
        <v>150</v>
      </c>
      <c r="D162" s="36">
        <f t="shared" si="6"/>
        <v>179.99</v>
      </c>
      <c r="E162" s="58">
        <f t="shared" si="3"/>
        <v>179.995</v>
      </c>
      <c r="F162" s="16">
        <f t="shared" si="4"/>
        <v>164.995</v>
      </c>
      <c r="G162" s="13" cm="1">
        <f t="array" ref="G162">INDEX(FREQUENCY(Sales,$E$157:$E$167),B162)</f>
        <v>5</v>
      </c>
      <c r="H162" s="13">
        <f t="shared" si="7"/>
        <v>101</v>
      </c>
      <c r="I162" s="14">
        <f t="shared" si="5"/>
        <v>0.05</v>
      </c>
      <c r="J162" s="15">
        <f t="shared" ref="J162" si="12">I162+J161</f>
        <v>0.12000000000000001</v>
      </c>
    </row>
    <row r="163" spans="2:10" x14ac:dyDescent="0.25">
      <c r="B163" s="13">
        <v>7</v>
      </c>
      <c r="C163" s="13">
        <f t="shared" si="9"/>
        <v>180</v>
      </c>
      <c r="D163" s="36">
        <f t="shared" si="6"/>
        <v>209.99</v>
      </c>
      <c r="E163" s="58">
        <f t="shared" si="3"/>
        <v>209.995</v>
      </c>
      <c r="F163" s="16">
        <f t="shared" si="4"/>
        <v>194.995</v>
      </c>
      <c r="G163" s="13" cm="1">
        <f t="array" ref="G163">INDEX(FREQUENCY(Sales,$E$157:$E$167),B163)</f>
        <v>3</v>
      </c>
      <c r="H163" s="13">
        <f t="shared" si="7"/>
        <v>104</v>
      </c>
      <c r="I163" s="14">
        <f t="shared" si="5"/>
        <v>0.03</v>
      </c>
      <c r="J163" s="14">
        <f t="shared" ref="J163" si="13">I163</f>
        <v>0.03</v>
      </c>
    </row>
    <row r="164" spans="2:10" x14ac:dyDescent="0.25">
      <c r="B164" s="13">
        <v>8</v>
      </c>
      <c r="C164" s="13">
        <f t="shared" si="9"/>
        <v>210</v>
      </c>
      <c r="D164" s="36">
        <f t="shared" si="6"/>
        <v>239.99</v>
      </c>
      <c r="E164" s="58">
        <f t="shared" si="3"/>
        <v>239.995</v>
      </c>
      <c r="F164" s="16">
        <f t="shared" si="4"/>
        <v>224.995</v>
      </c>
      <c r="G164" s="13" cm="1">
        <f t="array" ref="G164">INDEX(FREQUENCY(Sales,$E$157:$E$167),B164)</f>
        <v>2</v>
      </c>
      <c r="H164" s="13">
        <f t="shared" si="7"/>
        <v>106</v>
      </c>
      <c r="I164" s="14">
        <f t="shared" si="5"/>
        <v>0.02</v>
      </c>
      <c r="J164" s="15">
        <f t="shared" ref="J164" si="14">I164+J163</f>
        <v>0.05</v>
      </c>
    </row>
    <row r="165" spans="2:10" x14ac:dyDescent="0.25">
      <c r="B165" s="13">
        <v>9</v>
      </c>
      <c r="C165" s="13">
        <f t="shared" si="9"/>
        <v>240</v>
      </c>
      <c r="D165" s="36">
        <f t="shared" si="6"/>
        <v>269.99</v>
      </c>
      <c r="E165" s="58">
        <f t="shared" si="3"/>
        <v>269.995</v>
      </c>
      <c r="F165" s="16">
        <f t="shared" si="4"/>
        <v>254.995</v>
      </c>
      <c r="G165" s="13" cm="1">
        <f t="array" ref="G165">INDEX(FREQUENCY(Sales,$E$157:$E$167),B165)</f>
        <v>3</v>
      </c>
      <c r="H165" s="13">
        <f t="shared" si="7"/>
        <v>109</v>
      </c>
      <c r="I165" s="14">
        <f t="shared" si="5"/>
        <v>0.03</v>
      </c>
      <c r="J165" s="14">
        <f t="shared" ref="J165" si="15">I165</f>
        <v>0.03</v>
      </c>
    </row>
    <row r="166" spans="2:10" x14ac:dyDescent="0.25">
      <c r="B166" s="13">
        <v>10</v>
      </c>
      <c r="C166" s="13">
        <f t="shared" si="9"/>
        <v>270</v>
      </c>
      <c r="D166" s="36">
        <f t="shared" si="6"/>
        <v>299.99</v>
      </c>
      <c r="E166" s="58">
        <f t="shared" si="3"/>
        <v>299.995</v>
      </c>
      <c r="F166" s="16">
        <f t="shared" si="4"/>
        <v>284.995</v>
      </c>
      <c r="G166" s="13" cm="1">
        <f t="array" ref="G166">INDEX(FREQUENCY(Sales,$E$157:$E$167),B166)</f>
        <v>2</v>
      </c>
      <c r="H166" s="13">
        <f t="shared" si="7"/>
        <v>111</v>
      </c>
      <c r="I166" s="14">
        <f t="shared" si="5"/>
        <v>0.02</v>
      </c>
      <c r="J166" s="15">
        <f t="shared" ref="J166" si="16">I166+J165</f>
        <v>0.05</v>
      </c>
    </row>
    <row r="167" spans="2:10" x14ac:dyDescent="0.25">
      <c r="B167" s="13">
        <v>11</v>
      </c>
      <c r="C167" s="13">
        <f t="shared" si="9"/>
        <v>300</v>
      </c>
      <c r="D167" s="36">
        <f t="shared" si="6"/>
        <v>329.99</v>
      </c>
      <c r="E167" s="58">
        <f>(D167+330)/2</f>
        <v>329.995</v>
      </c>
      <c r="F167" s="16">
        <f t="shared" si="4"/>
        <v>314.995</v>
      </c>
      <c r="G167" s="13" cm="1">
        <f t="array" ref="G167">INDEX(FREQUENCY(Sales,$E$157:$E$167),B167)</f>
        <v>1</v>
      </c>
      <c r="H167" s="13">
        <f t="shared" si="7"/>
        <v>112</v>
      </c>
      <c r="I167" s="14">
        <f t="shared" si="5"/>
        <v>0.01</v>
      </c>
      <c r="J167" s="14">
        <f t="shared" ref="J167" si="17">I167</f>
        <v>0.01</v>
      </c>
    </row>
    <row r="168" spans="2:10" x14ac:dyDescent="0.25">
      <c r="G168" s="59"/>
      <c r="I168" s="60"/>
    </row>
  </sheetData>
  <sortState xmlns:xlrd2="http://schemas.microsoft.com/office/spreadsheetml/2017/richdata2" ref="A2:H102">
    <sortCondition ref="D1"/>
  </sortState>
  <mergeCells count="4">
    <mergeCell ref="K111:L111"/>
    <mergeCell ref="K122:L122"/>
    <mergeCell ref="Q51:R51"/>
    <mergeCell ref="K105:R108"/>
  </mergeCells>
  <phoneticPr fontId="3" type="noConversion"/>
  <pageMargins left="0.75" right="0.75" top="1" bottom="1" header="0.5" footer="0.5"/>
  <pageSetup orientation="portrait" r:id="rId1"/>
  <headerFooter alignWithMargins="0"/>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&amp;UnStack</vt:lpstr>
      <vt:lpstr>&amp;DataIndices</vt:lpstr>
      <vt:lpstr>&amp;DataCopy</vt:lpstr>
      <vt:lpstr>&amp;GraphData</vt:lpstr>
      <vt:lpstr>&amp;WorkArea</vt:lpstr>
      <vt:lpstr>&amp;Miscel_Area</vt:lpstr>
      <vt:lpstr>Data</vt:lpstr>
      <vt:lpstr>Items</vt:lpstr>
      <vt:lpstr>Sales</vt:lpstr>
      <vt:lpstr>TypeC</vt:lpstr>
    </vt:vector>
  </TitlesOfParts>
  <Company>Rochester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A Williams</dc:creator>
  <cp:lastModifiedBy>Ben Hoffman</cp:lastModifiedBy>
  <cp:lastPrinted>2004-09-08T15:52:07Z</cp:lastPrinted>
  <dcterms:created xsi:type="dcterms:W3CDTF">2004-09-08T14:06:35Z</dcterms:created>
  <dcterms:modified xsi:type="dcterms:W3CDTF">2020-02-06T01:47:34Z</dcterms:modified>
</cp:coreProperties>
</file>