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n20944_bristol_ac_uk/Documents/YEAR 3_2022-23/RESOURCES FOR FRAGILITY CURVE FRAMEWORK/PROGRAMMING CODES/lognormal_python_excel/"/>
    </mc:Choice>
  </mc:AlternateContent>
  <xr:revisionPtr revIDLastSave="290" documentId="13_ncr:1_{BAC873B1-00B0-C140-B418-7300C54921C8}" xr6:coauthVersionLast="47" xr6:coauthVersionMax="47" xr10:uidLastSave="{D3BD18C9-219F-486B-80CC-49C12F59B191}"/>
  <bookViews>
    <workbookView xWindow="-108" yWindow="-108" windowWidth="23256" windowHeight="12576" activeTab="1" xr2:uid="{F6A3F21C-D9E2-4449-ADE7-165AB8844483}"/>
  </bookViews>
  <sheets>
    <sheet name="qeshta et al. 2021" sheetId="1" r:id="rId1"/>
    <sheet name="span length oneArchCompression" sheetId="2" r:id="rId2"/>
    <sheet name="my data_span length two" sheetId="4" r:id="rId3"/>
    <sheet name="mle_logNormal" sheetId="3" r:id="rId4"/>
    <sheet name="my data_span length one_pier" sheetId="5" r:id="rId5"/>
  </sheets>
  <definedNames>
    <definedName name="solver_adj" localSheetId="4" hidden="1">'my data_span length one_pier'!$C$11</definedName>
    <definedName name="solver_adj" localSheetId="2" hidden="1">'my data_span length two'!$C$11</definedName>
    <definedName name="solver_adj" localSheetId="0" hidden="1">'qeshta et al. 2021'!$C$16:$C$17</definedName>
    <definedName name="solver_adj" localSheetId="1" hidden="1">'span length oneArchCompression'!$C$12:$C$13</definedName>
    <definedName name="solver_cvg" localSheetId="4" hidden="1">0.0001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4" hidden="1">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4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itr" localSheetId="4" hidden="1">2147483647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4" hidden="1">'my data_span length one_pier'!$C$11</definedName>
    <definedName name="solver_lhs1" localSheetId="2" hidden="1">'my data_span length two'!$C$11</definedName>
    <definedName name="solver_lhs1" localSheetId="0" hidden="1">'qeshta et al. 2021'!$C$16</definedName>
    <definedName name="solver_lhs1" localSheetId="1" hidden="1">'span length oneArchCompression'!$C$12</definedName>
    <definedName name="solver_lhs2" localSheetId="4" hidden="1">'my data_span length one_pier'!$C$12</definedName>
    <definedName name="solver_lhs2" localSheetId="2" hidden="1">'my data_span length two'!$C$12</definedName>
    <definedName name="solver_lhs2" localSheetId="0" hidden="1">'qeshta et al. 2021'!$C$17</definedName>
    <definedName name="solver_lhs2" localSheetId="1" hidden="1">'span length oneArchCompression'!$C$13</definedName>
    <definedName name="solver_lin" localSheetId="4" hidden="1">2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mip" localSheetId="4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4" hidden="1">30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4" hidden="1">0.075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4" hidden="1">2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4" hidden="1">1</definedName>
    <definedName name="solver_neg" localSheetId="2" hidden="1">1</definedName>
    <definedName name="solver_neg" localSheetId="0" hidden="1">2</definedName>
    <definedName name="solver_neg" localSheetId="1" hidden="1">1</definedName>
    <definedName name="solver_nod" localSheetId="4" hidden="1">2147483647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4" hidden="1">2</definedName>
    <definedName name="solver_num" localSheetId="2" hidden="1">2</definedName>
    <definedName name="solver_num" localSheetId="0" hidden="1">2</definedName>
    <definedName name="solver_num" localSheetId="1" hidden="1">2</definedName>
    <definedName name="solver_opt" localSheetId="4" hidden="1">'my data_span length one_pier'!$I$11</definedName>
    <definedName name="solver_opt" localSheetId="2" hidden="1">'my data_span length two'!$I$11</definedName>
    <definedName name="solver_opt" localSheetId="0" hidden="1">'qeshta et al. 2021'!$H$16</definedName>
    <definedName name="solver_opt" localSheetId="1" hidden="1">'span length oneArchCompression'!$I$12</definedName>
    <definedName name="solver_pre" localSheetId="4" hidden="1">0.000001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4" hidden="1">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4" hidden="1">3</definedName>
    <definedName name="solver_rel1" localSheetId="2" hidden="1">3</definedName>
    <definedName name="solver_rel1" localSheetId="0" hidden="1">3</definedName>
    <definedName name="solver_rel1" localSheetId="1" hidden="1">3</definedName>
    <definedName name="solver_rel2" localSheetId="4" hidden="1">3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hs1" localSheetId="4" hidden="1">0.01</definedName>
    <definedName name="solver_rhs1" localSheetId="2" hidden="1">0.01</definedName>
    <definedName name="solver_rhs1" localSheetId="0" hidden="1">0.01</definedName>
    <definedName name="solver_rhs1" localSheetId="1" hidden="1">0.01</definedName>
    <definedName name="solver_rhs2" localSheetId="4" hidden="1">0.01</definedName>
    <definedName name="solver_rhs2" localSheetId="2" hidden="1">0.01</definedName>
    <definedName name="solver_rhs2" localSheetId="0" hidden="1">0.01</definedName>
    <definedName name="solver_rhs2" localSheetId="1" hidden="1">0.01</definedName>
    <definedName name="solver_rlx" localSheetId="4" hidden="1">1</definedName>
    <definedName name="solver_rlx" localSheetId="2" hidden="1">1</definedName>
    <definedName name="solver_rlx" localSheetId="0" hidden="1">2</definedName>
    <definedName name="solver_rlx" localSheetId="1" hidden="1">1</definedName>
    <definedName name="solver_rsd" localSheetId="4" hidden="1">0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4" hidden="1">2</definedName>
    <definedName name="solver_scl" localSheetId="2" hidden="1">2</definedName>
    <definedName name="solver_scl" localSheetId="0" hidden="1">1</definedName>
    <definedName name="solver_scl" localSheetId="1" hidden="1">2</definedName>
    <definedName name="solver_sho" localSheetId="4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4" hidden="1">100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4" hidden="1">2147483647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4" hidden="1">0.01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4" hidden="1">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4" hidden="1">0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4" hidden="1">2</definedName>
    <definedName name="solver_ver" localSheetId="2" hidden="1">2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4" i="2" s="1"/>
  <c r="I4" i="2" s="1"/>
  <c r="L3" i="2"/>
  <c r="I3" i="2"/>
  <c r="H3" i="2"/>
  <c r="G5" i="2"/>
  <c r="G8" i="2"/>
  <c r="G3" i="5"/>
  <c r="H3" i="5" s="1"/>
  <c r="I3" i="5" s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G8" i="5"/>
  <c r="H8" i="5" s="1"/>
  <c r="I8" i="5" s="1"/>
  <c r="F8" i="5"/>
  <c r="L7" i="5"/>
  <c r="G7" i="5"/>
  <c r="H7" i="5" s="1"/>
  <c r="I7" i="5" s="1"/>
  <c r="F7" i="5"/>
  <c r="L6" i="5"/>
  <c r="G6" i="5"/>
  <c r="H6" i="5" s="1"/>
  <c r="I6" i="5" s="1"/>
  <c r="F6" i="5"/>
  <c r="L5" i="5"/>
  <c r="G5" i="5"/>
  <c r="H5" i="5" s="1"/>
  <c r="I5" i="5" s="1"/>
  <c r="F5" i="5"/>
  <c r="L4" i="5"/>
  <c r="G4" i="5"/>
  <c r="H4" i="5" s="1"/>
  <c r="I4" i="5" s="1"/>
  <c r="F4" i="5"/>
  <c r="L3" i="5"/>
  <c r="F3" i="5"/>
  <c r="E3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" i="2"/>
  <c r="F4" i="4"/>
  <c r="F5" i="4"/>
  <c r="F6" i="4"/>
  <c r="F7" i="4"/>
  <c r="F8" i="4"/>
  <c r="F3" i="4"/>
  <c r="G8" i="4"/>
  <c r="H8" i="4" s="1"/>
  <c r="I8" i="4" s="1"/>
  <c r="G7" i="4"/>
  <c r="H7" i="4" s="1"/>
  <c r="I7" i="4" s="1"/>
  <c r="G6" i="4"/>
  <c r="H6" i="4" s="1"/>
  <c r="I6" i="4" s="1"/>
  <c r="G5" i="4"/>
  <c r="H5" i="4" s="1"/>
  <c r="I5" i="4" s="1"/>
  <c r="G4" i="4"/>
  <c r="H4" i="4" s="1"/>
  <c r="I4" i="4" s="1"/>
  <c r="G3" i="4"/>
  <c r="H3" i="4" s="1"/>
  <c r="I3" i="4" s="1"/>
  <c r="F8" i="2"/>
  <c r="F9" i="2"/>
  <c r="I11" i="5" l="1"/>
  <c r="I11" i="4"/>
  <c r="L3" i="1" l="1"/>
  <c r="G6" i="2"/>
  <c r="G7" i="2"/>
  <c r="H7" i="2" s="1"/>
  <c r="I7" i="2" s="1"/>
  <c r="H8" i="2"/>
  <c r="I8" i="2" s="1"/>
  <c r="G9" i="2"/>
  <c r="F5" i="2"/>
  <c r="F6" i="2"/>
  <c r="F7" i="2"/>
  <c r="F4" i="2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3" i="1"/>
  <c r="G3" i="1" s="1"/>
  <c r="H3" i="1" s="1"/>
  <c r="E4" i="1"/>
  <c r="E5" i="1"/>
  <c r="E7" i="1"/>
  <c r="E8" i="1"/>
  <c r="E9" i="1"/>
  <c r="E10" i="1"/>
  <c r="E11" i="1"/>
  <c r="E12" i="1"/>
  <c r="E13" i="1"/>
  <c r="E3" i="1"/>
  <c r="H9" i="2" l="1"/>
  <c r="I9" i="2" s="1"/>
  <c r="H6" i="2"/>
  <c r="I6" i="2" s="1"/>
  <c r="H5" i="2"/>
  <c r="I5" i="2" s="1"/>
  <c r="H16" i="1"/>
  <c r="I12" i="2" l="1"/>
</calcChain>
</file>

<file path=xl/sharedStrings.xml><?xml version="1.0" encoding="utf-8"?>
<sst xmlns="http://schemas.openxmlformats.org/spreadsheetml/2006/main" count="56" uniqueCount="14">
  <si>
    <t>intensity measure</t>
  </si>
  <si>
    <t>damage fraction</t>
  </si>
  <si>
    <t>no. of collapses</t>
  </si>
  <si>
    <t>no. of analyses</t>
  </si>
  <si>
    <t>theoretical fragility</t>
  </si>
  <si>
    <t>likelihood</t>
  </si>
  <si>
    <t>log(likelihood)</t>
  </si>
  <si>
    <t>median</t>
  </si>
  <si>
    <t>std</t>
  </si>
  <si>
    <t>sum</t>
  </si>
  <si>
    <t>ID</t>
  </si>
  <si>
    <t>Double check</t>
  </si>
  <si>
    <t>IM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</si>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</sst>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E+00"/>
    <numFmt numFmtId="166" formatCode="0.0000000"/>
    <numFmt numFmtId="167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 length oneArchCompression'!$C$3:$C$9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2</c:v>
                </c:pt>
                <c:pt idx="4">
                  <c:v>2.2999999999999998</c:v>
                </c:pt>
                <c:pt idx="5">
                  <c:v>2.4900000000000002</c:v>
                </c:pt>
                <c:pt idx="6">
                  <c:v>2.54</c:v>
                </c:pt>
              </c:numCache>
            </c:numRef>
          </c:xVal>
          <c:yVal>
            <c:numRef>
              <c:f>'span length oneArchCompression'!$F$3:$F$9</c:f>
              <c:numCache>
                <c:formatCode>0.00000</c:formatCode>
                <c:ptCount val="7"/>
                <c:pt idx="0" formatCode="General">
                  <c:v>0</c:v>
                </c:pt>
                <c:pt idx="1">
                  <c:v>0</c:v>
                </c:pt>
                <c:pt idx="2" formatCode="General">
                  <c:v>0.39878999999999998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5-2D40-BA25-67EABA2406D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 length oneArchCompression'!$K$3:$K$40</c:f>
              <c:numCache>
                <c:formatCode>General</c:formatCode>
                <c:ptCount val="38"/>
                <c:pt idx="0">
                  <c:v>1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2.0499999999999998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2.25</c:v>
                </c:pt>
                <c:pt idx="23">
                  <c:v>2.2999999999999998</c:v>
                </c:pt>
                <c:pt idx="24">
                  <c:v>2.35</c:v>
                </c:pt>
                <c:pt idx="25">
                  <c:v>2.4</c:v>
                </c:pt>
                <c:pt idx="26">
                  <c:v>2.4500000000000002</c:v>
                </c:pt>
                <c:pt idx="27">
                  <c:v>2.5</c:v>
                </c:pt>
                <c:pt idx="28">
                  <c:v>2.5499999999999998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</c:numCache>
            </c:numRef>
          </c:xVal>
          <c:yVal>
            <c:numRef>
              <c:f>'span length oneArchCompression'!$L$3:$L$40</c:f>
              <c:numCache>
                <c:formatCode>General</c:formatCode>
                <c:ptCount val="38"/>
                <c:pt idx="0">
                  <c:v>2.7798552104594354E-17</c:v>
                </c:pt>
                <c:pt idx="1">
                  <c:v>1.134964449162184E-6</c:v>
                </c:pt>
                <c:pt idx="2">
                  <c:v>4.5893549233565443E-5</c:v>
                </c:pt>
                <c:pt idx="3">
                  <c:v>8.8323571136459907E-4</c:v>
                </c:pt>
                <c:pt idx="4">
                  <c:v>8.8432960633791947E-3</c:v>
                </c:pt>
                <c:pt idx="5">
                  <c:v>5.0009454353625554E-2</c:v>
                </c:pt>
                <c:pt idx="6">
                  <c:v>0.17285693018022638</c:v>
                </c:pt>
                <c:pt idx="7">
                  <c:v>0.39554150234161206</c:v>
                </c:pt>
                <c:pt idx="8">
                  <c:v>0.65206143719971066</c:v>
                </c:pt>
                <c:pt idx="9">
                  <c:v>0.84752259809785602</c:v>
                </c:pt>
                <c:pt idx="10">
                  <c:v>0.94963232454223412</c:v>
                </c:pt>
                <c:pt idx="11">
                  <c:v>0.98740115124967254</c:v>
                </c:pt>
                <c:pt idx="12">
                  <c:v>0.99758463008958598</c:v>
                </c:pt>
                <c:pt idx="13">
                  <c:v>0.99963957873435749</c:v>
                </c:pt>
                <c:pt idx="14">
                  <c:v>0.99995743973855422</c:v>
                </c:pt>
                <c:pt idx="15">
                  <c:v>0.99999595656336826</c:v>
                </c:pt>
                <c:pt idx="16">
                  <c:v>0.99999968596652244</c:v>
                </c:pt>
                <c:pt idx="17">
                  <c:v>0.99999997975909805</c:v>
                </c:pt>
                <c:pt idx="18">
                  <c:v>0.99999999890190894</c:v>
                </c:pt>
                <c:pt idx="19">
                  <c:v>0.99999999994919631</c:v>
                </c:pt>
                <c:pt idx="20">
                  <c:v>0.99999999999797107</c:v>
                </c:pt>
                <c:pt idx="21">
                  <c:v>0.99999999999992928</c:v>
                </c:pt>
                <c:pt idx="22">
                  <c:v>0.99999999999999778</c:v>
                </c:pt>
                <c:pt idx="23">
                  <c:v>0.99999999999999989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5-2D40-BA25-67EABA24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24175"/>
        <c:axId val="240409999"/>
      </c:scatterChart>
      <c:valAx>
        <c:axId val="53732417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09999"/>
        <c:crosses val="autoZero"/>
        <c:crossBetween val="midCat"/>
      </c:valAx>
      <c:valAx>
        <c:axId val="240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data_span length two'!$C$3:$C$8</c:f>
              <c:numCache>
                <c:formatCode>General</c:formatCode>
                <c:ptCount val="6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2.2999999999999998</c:v>
                </c:pt>
                <c:pt idx="4">
                  <c:v>2.4900000000000002</c:v>
                </c:pt>
                <c:pt idx="5">
                  <c:v>2.54</c:v>
                </c:pt>
              </c:numCache>
            </c:numRef>
          </c:xVal>
          <c:yVal>
            <c:numRef>
              <c:f>'my data_span length two'!$F$3:$F$8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5.0000000000000002E-5</c:v>
                </c:pt>
                <c:pt idx="4">
                  <c:v>1.92E-3</c:v>
                </c:pt>
                <c:pt idx="5">
                  <c:v>0.66346000000000005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9-8049-B053-D3AE34E60F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'my data_span length two'!$C$3:$C$8</c:f>
              <c:numCache>
                <c:formatCode>General</c:formatCode>
                <c:ptCount val="6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2.2999999999999998</c:v>
                </c:pt>
                <c:pt idx="4">
                  <c:v>2.4900000000000002</c:v>
                </c:pt>
                <c:pt idx="5">
                  <c:v>2.54</c:v>
                </c:pt>
              </c:numCache>
            </c:numRef>
          </c:xVal>
          <c:yVal>
            <c:numRef>
              <c:f>'my data_span length two'!$G$3:$G$8</c:f>
              <c:numCache>
                <c:formatCode>General</c:formatCode>
                <c:ptCount val="6"/>
                <c:pt idx="0">
                  <c:v>9.7325718844754735E-11</c:v>
                </c:pt>
                <c:pt idx="1">
                  <c:v>1.6676309788782928E-6</c:v>
                </c:pt>
                <c:pt idx="2">
                  <c:v>7.4238110850947591E-3</c:v>
                </c:pt>
                <c:pt idx="3">
                  <c:v>8.675957300562781E-2</c:v>
                </c:pt>
                <c:pt idx="4">
                  <c:v>0.2265018953454227</c:v>
                </c:pt>
                <c:pt idx="5">
                  <c:v>0.27509245813537231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9-8049-B053-D3AE34E6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21727"/>
        <c:axId val="537771215"/>
      </c:scatterChart>
      <c:valAx>
        <c:axId val="2408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71215"/>
        <c:crosses val="autoZero"/>
        <c:crossBetween val="midCat"/>
      </c:valAx>
      <c:valAx>
        <c:axId val="5377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data_span length one_pier'!$C$3:$C$8</c:f>
              <c:numCache>
                <c:formatCode>General</c:formatCode>
                <c:ptCount val="6"/>
                <c:pt idx="0">
                  <c:v>1.2</c:v>
                </c:pt>
                <c:pt idx="1">
                  <c:v>1.5</c:v>
                </c:pt>
                <c:pt idx="2">
                  <c:v>2</c:v>
                </c:pt>
                <c:pt idx="3">
                  <c:v>2.2999999999999998</c:v>
                </c:pt>
                <c:pt idx="4">
                  <c:v>2.4900000000000002</c:v>
                </c:pt>
                <c:pt idx="5">
                  <c:v>2.54</c:v>
                </c:pt>
              </c:numCache>
            </c:numRef>
          </c:xVal>
          <c:yVal>
            <c:numRef>
              <c:f>'my data_span length one_pier'!$F$3:$F$8</c:f>
              <c:numCache>
                <c:formatCode>General</c:formatCode>
                <c:ptCount val="6"/>
                <c:pt idx="0">
                  <c:v>1.9E-3</c:v>
                </c:pt>
                <c:pt idx="1">
                  <c:v>2.7799999999999999E-3</c:v>
                </c:pt>
                <c:pt idx="2">
                  <c:v>5.3E-3</c:v>
                </c:pt>
                <c:pt idx="3">
                  <c:v>1.8380000000000001E-2</c:v>
                </c:pt>
                <c:pt idx="4">
                  <c:v>2.7099999999999999E-2</c:v>
                </c:pt>
                <c:pt idx="5">
                  <c:v>9.733E-2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7-B149-88B0-11F034D4DC9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'my data_span length one_pier'!$K$3:$K$39</c:f>
              <c:numCache>
                <c:formatCode>General</c:formatCode>
                <c:ptCount val="37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  <c:pt idx="17">
                  <c:v>2.0499999999999998</c:v>
                </c:pt>
                <c:pt idx="18">
                  <c:v>2.1</c:v>
                </c:pt>
                <c:pt idx="19">
                  <c:v>2.15</c:v>
                </c:pt>
                <c:pt idx="20">
                  <c:v>2.2000000000000002</c:v>
                </c:pt>
                <c:pt idx="21">
                  <c:v>2.25</c:v>
                </c:pt>
                <c:pt idx="22">
                  <c:v>2.2999999999999998</c:v>
                </c:pt>
                <c:pt idx="23">
                  <c:v>2.35</c:v>
                </c:pt>
                <c:pt idx="24">
                  <c:v>2.4</c:v>
                </c:pt>
                <c:pt idx="25">
                  <c:v>2.4500000000000002</c:v>
                </c:pt>
                <c:pt idx="26">
                  <c:v>2.5</c:v>
                </c:pt>
                <c:pt idx="27">
                  <c:v>2.5499999999999998</c:v>
                </c:pt>
                <c:pt idx="28">
                  <c:v>2.6</c:v>
                </c:pt>
                <c:pt idx="29">
                  <c:v>2.65</c:v>
                </c:pt>
                <c:pt idx="30">
                  <c:v>2.7</c:v>
                </c:pt>
                <c:pt idx="31">
                  <c:v>2.75</c:v>
                </c:pt>
                <c:pt idx="32">
                  <c:v>2.8</c:v>
                </c:pt>
                <c:pt idx="33">
                  <c:v>2.85</c:v>
                </c:pt>
                <c:pt idx="34">
                  <c:v>2.9</c:v>
                </c:pt>
                <c:pt idx="35">
                  <c:v>2.95</c:v>
                </c:pt>
                <c:pt idx="36">
                  <c:v>3</c:v>
                </c:pt>
              </c:numCache>
            </c:numRef>
          </c:xVal>
          <c:yVal>
            <c:numRef>
              <c:f>'my data_span length one_pier'!$L$3:$L$39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1.4003654605361481E-290</c:v>
                </c:pt>
                <c:pt idx="4">
                  <c:v>1.7146529362876533E-259</c:v>
                </c:pt>
                <c:pt idx="5">
                  <c:v>3.5635862087044592E-231</c:v>
                </c:pt>
                <c:pt idx="6">
                  <c:v>2.204845425315705E-205</c:v>
                </c:pt>
                <c:pt idx="7">
                  <c:v>6.6841130294955212E-182</c:v>
                </c:pt>
                <c:pt idx="8">
                  <c:v>1.5471048980081731E-160</c:v>
                </c:pt>
                <c:pt idx="9">
                  <c:v>4.0634858466027722E-141</c:v>
                </c:pt>
                <c:pt idx="10">
                  <c:v>1.7275623711081117E-123</c:v>
                </c:pt>
                <c:pt idx="11">
                  <c:v>1.6361473166895195E-107</c:v>
                </c:pt>
                <c:pt idx="12">
                  <c:v>4.6041331584189053E-93</c:v>
                </c:pt>
                <c:pt idx="13">
                  <c:v>4.9950053772585568E-80</c:v>
                </c:pt>
                <c:pt idx="14">
                  <c:v>2.6459260627906907E-68</c:v>
                </c:pt>
                <c:pt idx="15">
                  <c:v>8.4831483699724224E-58</c:v>
                </c:pt>
                <c:pt idx="16">
                  <c:v>2.0022428816417981E-48</c:v>
                </c:pt>
                <c:pt idx="17">
                  <c:v>4.1609294082109107E-40</c:v>
                </c:pt>
                <c:pt idx="18">
                  <c:v>8.9706754006920112E-33</c:v>
                </c:pt>
                <c:pt idx="19">
                  <c:v>2.333023121756506E-26</c:v>
                </c:pt>
                <c:pt idx="20">
                  <c:v>8.41192204467429E-21</c:v>
                </c:pt>
                <c:pt idx="21">
                  <c:v>4.783476043705252E-16</c:v>
                </c:pt>
                <c:pt idx="22">
                  <c:v>4.8380485091303977E-12</c:v>
                </c:pt>
                <c:pt idx="23">
                  <c:v>9.745978142683818E-9</c:v>
                </c:pt>
                <c:pt idx="24">
                  <c:v>4.3575991667558398E-6</c:v>
                </c:pt>
                <c:pt idx="25">
                  <c:v>4.8118764928494677E-4</c:v>
                </c:pt>
                <c:pt idx="26">
                  <c:v>1.4668489778586436E-2</c:v>
                </c:pt>
                <c:pt idx="27">
                  <c:v>0.14034233834058749</c:v>
                </c:pt>
                <c:pt idx="28">
                  <c:v>0.5</c:v>
                </c:pt>
                <c:pt idx="29">
                  <c:v>0.85502539733996563</c:v>
                </c:pt>
                <c:pt idx="30">
                  <c:v>0.98198926042891821</c:v>
                </c:pt>
                <c:pt idx="31">
                  <c:v>0.99908364187502086</c:v>
                </c:pt>
                <c:pt idx="32">
                  <c:v>0.99998081731440969</c:v>
                </c:pt>
                <c:pt idx="33">
                  <c:v>0.99999983054916364</c:v>
                </c:pt>
                <c:pt idx="34">
                  <c:v>0.99999999934687911</c:v>
                </c:pt>
                <c:pt idx="35">
                  <c:v>0.99999999999886102</c:v>
                </c:pt>
                <c:pt idx="36">
                  <c:v>0.99999999999999911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7-B149-88B0-11F034D4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24175"/>
        <c:axId val="240409999"/>
      </c:scatterChart>
      <c:valAx>
        <c:axId val="537324175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09999"/>
        <c:crosses val="autoZero"/>
        <c:crossBetween val="midCat"/>
      </c:valAx>
      <c:valAx>
        <c:axId val="240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160867</xdr:colOff>
      <xdr:row>15</xdr:row>
      <xdr:rowOff>67733</xdr:rowOff>
    </xdr:from>
    <xdr:to>
      <xdr:col>5</xdr:col>
      <xdr:colOff>575733</xdr:colOff>
      <xdr:row>28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E39E3-11D2-F2E4-D073-DD5B45DFB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55034</xdr:colOff>
      <xdr:row>14</xdr:row>
      <xdr:rowOff>59267</xdr:rowOff>
    </xdr:from>
    <xdr:to>
      <xdr:col>6</xdr:col>
      <xdr:colOff>165101</xdr:colOff>
      <xdr:row>27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34BCB-E9BD-B418-B1B4-5038CEF8D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160867</xdr:colOff>
      <xdr:row>14</xdr:row>
      <xdr:rowOff>67733</xdr:rowOff>
    </xdr:from>
    <xdr:to>
      <xdr:col>5</xdr:col>
      <xdr:colOff>575733</xdr:colOff>
      <xdr:row>27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77D95-D09D-6941-AE72-5FEFE88EF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2CDB-A96D-7941-A698-138796BFCFCB}">
  <dimension ref="A1:L17"/>
  <sheetViews>
    <sheetView zoomScale="150" zoomScaleNormal="150" workbookViewId="0">
      <selection activeCell="F3" sqref="F3"/>
    </sheetView>
  </sheetViews>
  <sheetFormatPr defaultColWidth="10.796875" defaultRowHeight="15.6" x14ac:dyDescent="0.3"/>
  <cols>
    <col min="1" max="1" width="10.796875" style="1"/>
    <col min="2" max="2" width="15.796875" style="1" bestFit="1" customWidth="1"/>
    <col min="3" max="4" width="13.796875" style="1" bestFit="1" customWidth="1"/>
    <col min="5" max="5" width="14.69921875" style="1" bestFit="1" customWidth="1"/>
    <col min="6" max="6" width="17" style="1" bestFit="1" customWidth="1"/>
    <col min="7" max="7" width="9" style="1" bestFit="1" customWidth="1"/>
    <col min="8" max="8" width="12.796875" style="1" bestFit="1" customWidth="1"/>
    <col min="9" max="9" width="10.796875" style="1"/>
    <col min="10" max="10" width="11.796875" style="1" bestFit="1" customWidth="1"/>
    <col min="11" max="11" width="15.796875" style="1" bestFit="1" customWidth="1"/>
    <col min="12" max="12" width="17.19921875" style="1" bestFit="1" customWidth="1"/>
    <col min="13" max="16384" width="10.796875" style="1"/>
  </cols>
  <sheetData>
    <row r="1" spans="1:12" x14ac:dyDescent="0.3">
      <c r="J1" s="3" t="s">
        <v>11</v>
      </c>
    </row>
    <row r="2" spans="1:12" x14ac:dyDescent="0.3">
      <c r="A2" s="3" t="s">
        <v>10</v>
      </c>
      <c r="B2" s="3" t="s">
        <v>0</v>
      </c>
      <c r="C2" s="3" t="s">
        <v>3</v>
      </c>
      <c r="D2" s="3" t="s">
        <v>2</v>
      </c>
      <c r="E2" s="3" t="s">
        <v>1</v>
      </c>
      <c r="F2" s="3" t="s">
        <v>4</v>
      </c>
      <c r="G2" s="3" t="s">
        <v>5</v>
      </c>
      <c r="H2" s="3" t="s">
        <v>6</v>
      </c>
      <c r="J2" s="3" t="s">
        <v>10</v>
      </c>
      <c r="K2" s="3" t="s">
        <v>0</v>
      </c>
      <c r="L2" s="3" t="s">
        <v>4</v>
      </c>
    </row>
    <row r="3" spans="1:12" x14ac:dyDescent="0.3">
      <c r="A3" s="1">
        <v>1</v>
      </c>
      <c r="B3" s="1">
        <v>4.5</v>
      </c>
      <c r="C3" s="1">
        <v>10</v>
      </c>
      <c r="D3" s="1">
        <v>0</v>
      </c>
      <c r="E3" s="1">
        <f>D3/C3</f>
        <v>0</v>
      </c>
      <c r="F3" s="1">
        <f>_xlfn.NORM.DIST(LN(B3),LN($C$16),$C$17,TRUE)</f>
        <v>8.7084170123230742E-22</v>
      </c>
      <c r="G3" s="2">
        <f>_xlfn.BINOM.DIST(D3,C3,F3,FALSE)</f>
        <v>1</v>
      </c>
      <c r="H3" s="1">
        <f>LOG(G3)</f>
        <v>0</v>
      </c>
      <c r="J3" s="1">
        <v>1</v>
      </c>
      <c r="K3" s="1">
        <v>7.2</v>
      </c>
      <c r="L3" s="1">
        <f>_xlfn.NORM.DIST(LN(K3),LN(C16),C17,TRUE)</f>
        <v>1.7517957476095847E-2</v>
      </c>
    </row>
    <row r="4" spans="1:12" x14ac:dyDescent="0.3">
      <c r="A4" s="1">
        <v>2</v>
      </c>
      <c r="B4" s="1">
        <v>5</v>
      </c>
      <c r="C4" s="1">
        <v>10</v>
      </c>
      <c r="D4" s="1">
        <v>0</v>
      </c>
      <c r="E4" s="1">
        <f t="shared" ref="E4:E13" si="0">D4/C4</f>
        <v>0</v>
      </c>
      <c r="F4" s="1">
        <f t="shared" ref="F4:F13" si="1">_xlfn.NORM.DIST(LN(B4),LN($C$16),$C$17,TRUE)</f>
        <v>1.9518405175443171E-15</v>
      </c>
      <c r="G4" s="2">
        <f t="shared" ref="G4:G13" si="2">_xlfn.BINOM.DIST(D4,C4,F4,FALSE)</f>
        <v>0.99999999999998046</v>
      </c>
      <c r="H4" s="1">
        <f t="shared" ref="H4:H13" si="3">LOG(G4)</f>
        <v>-8.486081705669009E-15</v>
      </c>
      <c r="L4" s="4"/>
    </row>
    <row r="5" spans="1:12" x14ac:dyDescent="0.3">
      <c r="A5" s="1">
        <v>3</v>
      </c>
      <c r="B5" s="1">
        <v>5.5</v>
      </c>
      <c r="C5" s="1">
        <v>10</v>
      </c>
      <c r="D5" s="1">
        <v>0</v>
      </c>
      <c r="E5" s="1">
        <f t="shared" si="0"/>
        <v>0</v>
      </c>
      <c r="F5" s="1">
        <f t="shared" si="1"/>
        <v>1.0418528764765337E-10</v>
      </c>
      <c r="G5" s="2">
        <f t="shared" si="2"/>
        <v>0.99999999895814717</v>
      </c>
      <c r="H5" s="1">
        <f t="shared" si="3"/>
        <v>-4.5247093362421203E-10</v>
      </c>
    </row>
    <row r="6" spans="1:12" x14ac:dyDescent="0.3">
      <c r="A6" s="1">
        <v>4</v>
      </c>
      <c r="B6" s="1">
        <v>6</v>
      </c>
      <c r="C6" s="1">
        <v>10</v>
      </c>
      <c r="D6" s="1">
        <v>0</v>
      </c>
      <c r="E6" s="1">
        <v>0</v>
      </c>
      <c r="F6" s="1">
        <f t="shared" si="1"/>
        <v>3.1308954723304116E-7</v>
      </c>
      <c r="G6" s="2">
        <f t="shared" si="2"/>
        <v>0.99999686910893881</v>
      </c>
      <c r="H6" s="1">
        <f t="shared" si="3"/>
        <v>-1.3597308398994662E-6</v>
      </c>
    </row>
    <row r="7" spans="1:12" x14ac:dyDescent="0.3">
      <c r="A7" s="1">
        <v>5</v>
      </c>
      <c r="B7" s="1">
        <v>6.5</v>
      </c>
      <c r="C7" s="1">
        <v>10</v>
      </c>
      <c r="D7" s="1">
        <v>0</v>
      </c>
      <c r="E7" s="1">
        <f t="shared" si="0"/>
        <v>0</v>
      </c>
      <c r="F7" s="1">
        <f t="shared" si="1"/>
        <v>9.9306800700651481E-5</v>
      </c>
      <c r="G7" s="2">
        <f t="shared" si="2"/>
        <v>0.99900737565832209</v>
      </c>
      <c r="H7" s="1">
        <f t="shared" si="3"/>
        <v>-4.3130537173036393E-4</v>
      </c>
    </row>
    <row r="8" spans="1:12" x14ac:dyDescent="0.3">
      <c r="A8" s="1">
        <v>6</v>
      </c>
      <c r="B8" s="1">
        <v>7</v>
      </c>
      <c r="C8" s="1">
        <v>10</v>
      </c>
      <c r="D8" s="1">
        <v>0</v>
      </c>
      <c r="E8" s="1">
        <f t="shared" si="0"/>
        <v>0</v>
      </c>
      <c r="F8" s="1">
        <f t="shared" si="1"/>
        <v>5.35273982646557E-3</v>
      </c>
      <c r="G8" s="2">
        <f t="shared" si="2"/>
        <v>0.94774370120093399</v>
      </c>
      <c r="H8" s="1">
        <f t="shared" si="3"/>
        <v>-2.3309093256333679E-2</v>
      </c>
    </row>
    <row r="9" spans="1:12" x14ac:dyDescent="0.3">
      <c r="A9" s="1">
        <v>7</v>
      </c>
      <c r="B9" s="1">
        <v>7.5</v>
      </c>
      <c r="C9" s="1">
        <v>10</v>
      </c>
      <c r="D9" s="1">
        <v>1</v>
      </c>
      <c r="E9" s="1">
        <f t="shared" si="0"/>
        <v>0.1</v>
      </c>
      <c r="F9" s="1">
        <f t="shared" si="1"/>
        <v>7.1566519186984784E-2</v>
      </c>
      <c r="G9" s="2">
        <f t="shared" si="2"/>
        <v>0.36683184962432325</v>
      </c>
      <c r="H9" s="1">
        <f t="shared" si="3"/>
        <v>-0.43553296439896161</v>
      </c>
    </row>
    <row r="10" spans="1:12" x14ac:dyDescent="0.3">
      <c r="A10" s="1">
        <v>8</v>
      </c>
      <c r="B10" s="1">
        <v>8</v>
      </c>
      <c r="C10" s="1">
        <v>10</v>
      </c>
      <c r="D10" s="1">
        <v>3</v>
      </c>
      <c r="E10" s="1">
        <f t="shared" si="0"/>
        <v>0.3</v>
      </c>
      <c r="F10" s="1">
        <f t="shared" si="1"/>
        <v>0.32761152862704002</v>
      </c>
      <c r="G10" s="2">
        <f t="shared" si="2"/>
        <v>0.26218061875781706</v>
      </c>
      <c r="H10" s="1">
        <f t="shared" si="3"/>
        <v>-0.58139941591686106</v>
      </c>
    </row>
    <row r="11" spans="1:12" x14ac:dyDescent="0.3">
      <c r="A11" s="1">
        <v>9</v>
      </c>
      <c r="B11" s="1">
        <v>8.5</v>
      </c>
      <c r="C11" s="1">
        <v>10</v>
      </c>
      <c r="D11" s="1">
        <v>7</v>
      </c>
      <c r="E11" s="1">
        <f t="shared" si="0"/>
        <v>0.7</v>
      </c>
      <c r="F11" s="1">
        <f t="shared" si="1"/>
        <v>0.69478813847169674</v>
      </c>
      <c r="G11" s="2">
        <f t="shared" si="2"/>
        <v>0.26665653879285844</v>
      </c>
      <c r="H11" s="1">
        <f t="shared" si="3"/>
        <v>-0.57404776233985588</v>
      </c>
    </row>
    <row r="12" spans="1:12" x14ac:dyDescent="0.3">
      <c r="A12" s="1">
        <v>10</v>
      </c>
      <c r="B12" s="1">
        <v>9</v>
      </c>
      <c r="C12" s="1">
        <v>10</v>
      </c>
      <c r="D12" s="1">
        <v>9</v>
      </c>
      <c r="E12" s="1">
        <f t="shared" si="0"/>
        <v>0.9</v>
      </c>
      <c r="F12" s="1">
        <f t="shared" si="1"/>
        <v>0.92084776544986979</v>
      </c>
      <c r="G12" s="2">
        <f t="shared" si="2"/>
        <v>0.37683716430441566</v>
      </c>
      <c r="H12" s="1">
        <f t="shared" si="3"/>
        <v>-0.42384627292688809</v>
      </c>
    </row>
    <row r="13" spans="1:12" x14ac:dyDescent="0.3">
      <c r="A13" s="1">
        <v>11</v>
      </c>
      <c r="B13" s="1">
        <v>9.4600000000000009</v>
      </c>
      <c r="C13" s="1">
        <v>10</v>
      </c>
      <c r="D13" s="1">
        <v>10</v>
      </c>
      <c r="E13" s="1">
        <f t="shared" si="0"/>
        <v>1</v>
      </c>
      <c r="F13" s="1">
        <f t="shared" si="1"/>
        <v>0.98598423111018296</v>
      </c>
      <c r="G13" s="2">
        <f t="shared" si="2"/>
        <v>0.86835976623673361</v>
      </c>
      <c r="H13" s="1">
        <f t="shared" si="3"/>
        <v>-6.1300306942815956E-2</v>
      </c>
    </row>
    <row r="16" spans="1:12" x14ac:dyDescent="0.3">
      <c r="B16" s="3" t="s">
        <v>7</v>
      </c>
      <c r="C16" s="1">
        <v>8.2297679743097074</v>
      </c>
      <c r="G16" s="3" t="s">
        <v>9</v>
      </c>
      <c r="H16" s="1">
        <f>SUM(H3:H13)</f>
        <v>-2.0998684813367658</v>
      </c>
    </row>
    <row r="17" spans="2:3" x14ac:dyDescent="0.3">
      <c r="B17" s="3" t="s">
        <v>8</v>
      </c>
      <c r="C17" s="1">
        <v>6.3415752596126806E-2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BF6B-D2BC-2E42-B93F-04F614DDBBF1}">
  <dimension ref="B2:L40"/>
  <sheetViews>
    <sheetView tabSelected="1" zoomScaleNormal="100" workbookViewId="0"/>
  </sheetViews>
  <sheetFormatPr defaultColWidth="10.796875" defaultRowHeight="15.6" x14ac:dyDescent="0.3"/>
  <cols>
    <col min="1" max="2" width="10.796875" style="1"/>
    <col min="3" max="3" width="16" style="1" bestFit="1" customWidth="1"/>
    <col min="4" max="4" width="13.69921875" style="1" bestFit="1" customWidth="1"/>
    <col min="5" max="5" width="14" style="1" bestFit="1" customWidth="1"/>
    <col min="6" max="6" width="14.796875" style="1" bestFit="1" customWidth="1"/>
    <col min="7" max="7" width="17.19921875" style="1" bestFit="1" customWidth="1"/>
    <col min="8" max="8" width="11.19921875" style="1" bestFit="1" customWidth="1"/>
    <col min="9" max="9" width="13.19921875" style="1" bestFit="1" customWidth="1"/>
    <col min="10" max="10" width="10.796875" style="1"/>
    <col min="11" max="11" width="15.796875" style="1" bestFit="1" customWidth="1"/>
    <col min="12" max="12" width="17.19921875" style="1" bestFit="1" customWidth="1"/>
    <col min="13" max="16384" width="10.796875" style="1"/>
  </cols>
  <sheetData>
    <row r="2" spans="2:12" x14ac:dyDescent="0.3">
      <c r="B2" s="3" t="s">
        <v>10</v>
      </c>
      <c r="C2" s="3" t="s">
        <v>0</v>
      </c>
      <c r="D2" s="3" t="s">
        <v>3</v>
      </c>
      <c r="E2" s="3" t="s">
        <v>2</v>
      </c>
      <c r="F2" s="3" t="s">
        <v>1</v>
      </c>
      <c r="G2" s="3" t="s">
        <v>4</v>
      </c>
      <c r="H2" s="3" t="s">
        <v>5</v>
      </c>
      <c r="I2" s="3" t="s">
        <v>6</v>
      </c>
      <c r="K2" s="3" t="s">
        <v>0</v>
      </c>
      <c r="L2" s="3" t="s">
        <v>4</v>
      </c>
    </row>
    <row r="3" spans="2:12" s="6" customFormat="1" x14ac:dyDescent="0.3">
      <c r="C3" s="6">
        <v>1</v>
      </c>
      <c r="D3" s="6">
        <v>100000</v>
      </c>
      <c r="E3" s="6">
        <v>0</v>
      </c>
      <c r="F3" s="6">
        <v>0</v>
      </c>
      <c r="G3" s="6">
        <v>0</v>
      </c>
      <c r="H3" s="1">
        <f>_xlfn.BINOM.DIST(E3,D3,G3,FALSE)</f>
        <v>1</v>
      </c>
      <c r="I3" s="1">
        <f t="shared" ref="I3:I6" si="0">IFERROR(LN(H3), "")</f>
        <v>0</v>
      </c>
      <c r="K3" s="6">
        <v>1</v>
      </c>
      <c r="L3" s="1">
        <f>_xlfn.NORM.DIST(LN(K3),LN($C$12),$C$13,TRUE)</f>
        <v>2.7798552104594354E-17</v>
      </c>
    </row>
    <row r="4" spans="2:12" x14ac:dyDescent="0.3">
      <c r="B4" s="1">
        <v>1</v>
      </c>
      <c r="C4" s="1">
        <v>1.2</v>
      </c>
      <c r="D4" s="1">
        <v>100000</v>
      </c>
      <c r="E4" s="1">
        <v>0</v>
      </c>
      <c r="F4" s="7">
        <f>E4/D4</f>
        <v>0</v>
      </c>
      <c r="G4" s="7">
        <f t="shared" ref="G4:G9" si="1">_xlfn.NORM.DIST(LN(C4),LN($C$12),$C$13,TRUE)</f>
        <v>1.134964449162184E-6</v>
      </c>
      <c r="H4" s="1">
        <f>_xlfn.BINOM.DIST(E4,D4,G4,FALSE)</f>
        <v>0.89270731255819957</v>
      </c>
      <c r="I4" s="1">
        <f t="shared" si="0"/>
        <v>-0.11349650932348215</v>
      </c>
      <c r="K4" s="1">
        <v>1.2</v>
      </c>
      <c r="L4" s="1">
        <f>_xlfn.NORM.DIST(LN(K4),LN($C$12),$C$13,TRUE)</f>
        <v>1.134964449162184E-6</v>
      </c>
    </row>
    <row r="5" spans="2:12" x14ac:dyDescent="0.3">
      <c r="B5" s="1">
        <v>2</v>
      </c>
      <c r="C5" s="1">
        <v>1.5</v>
      </c>
      <c r="D5" s="1">
        <v>100000</v>
      </c>
      <c r="E5" s="1">
        <v>39879</v>
      </c>
      <c r="F5" s="1">
        <f t="shared" ref="F5:F9" si="2">E5/D5</f>
        <v>0.39878999999999998</v>
      </c>
      <c r="G5" s="7">
        <f t="shared" si="1"/>
        <v>0.39554150234161206</v>
      </c>
      <c r="H5" s="1">
        <f>_xlfn.BINOM.DIST(E5,D5,G5,FALSE)</f>
        <v>2.8411303524657243E-4</v>
      </c>
      <c r="I5" s="1">
        <f t="shared" si="0"/>
        <v>-8.1661383875570142</v>
      </c>
      <c r="K5" s="1">
        <v>1.25</v>
      </c>
      <c r="L5" s="1">
        <f t="shared" ref="L5:L40" si="3">_xlfn.NORM.DIST(LN(K5),LN($C$12),$C$13,TRUE)</f>
        <v>4.5893549233565443E-5</v>
      </c>
    </row>
    <row r="6" spans="2:12" x14ac:dyDescent="0.3">
      <c r="B6" s="1">
        <v>3</v>
      </c>
      <c r="C6" s="1">
        <v>2</v>
      </c>
      <c r="D6" s="1">
        <v>100000</v>
      </c>
      <c r="E6" s="1">
        <v>100000</v>
      </c>
      <c r="F6" s="1">
        <f t="shared" si="2"/>
        <v>1</v>
      </c>
      <c r="G6" s="7">
        <f t="shared" si="1"/>
        <v>0.99999997975909805</v>
      </c>
      <c r="H6" s="1">
        <f>_xlfn.BINOM.DIST(E6,D6,G6,FALSE)</f>
        <v>0.99797795687326751</v>
      </c>
      <c r="I6" s="1">
        <f t="shared" si="0"/>
        <v>-2.0240902159362664E-3</v>
      </c>
      <c r="K6" s="1">
        <v>1.3</v>
      </c>
      <c r="L6" s="1">
        <f t="shared" si="3"/>
        <v>8.8323571136459907E-4</v>
      </c>
    </row>
    <row r="7" spans="2:12" x14ac:dyDescent="0.3">
      <c r="B7" s="1">
        <v>4</v>
      </c>
      <c r="C7" s="1">
        <v>2.2999999999999998</v>
      </c>
      <c r="D7" s="1">
        <v>100000</v>
      </c>
      <c r="E7" s="1">
        <v>100000</v>
      </c>
      <c r="F7" s="1">
        <f t="shared" si="2"/>
        <v>1</v>
      </c>
      <c r="G7" s="7">
        <f t="shared" si="1"/>
        <v>0.99999999999999989</v>
      </c>
      <c r="H7" s="1">
        <f t="shared" ref="H7:H8" si="4">_xlfn.BINOM.DIST(E7,D7,G7,FALSE)</f>
        <v>0.99999999998889777</v>
      </c>
      <c r="I7" s="1">
        <f t="shared" ref="I7:I9" si="5">IFERROR(LN(H7), "")</f>
        <v>-1.1102230246313195E-11</v>
      </c>
      <c r="K7" s="1">
        <v>1.35</v>
      </c>
      <c r="L7" s="1">
        <f t="shared" si="3"/>
        <v>8.8432960633791947E-3</v>
      </c>
    </row>
    <row r="8" spans="2:12" x14ac:dyDescent="0.3">
      <c r="B8" s="1">
        <v>5</v>
      </c>
      <c r="C8" s="1">
        <v>2.4900000000000002</v>
      </c>
      <c r="D8" s="1">
        <v>100000</v>
      </c>
      <c r="E8" s="1">
        <v>100000</v>
      </c>
      <c r="F8" s="1">
        <f t="shared" si="2"/>
        <v>1</v>
      </c>
      <c r="G8" s="7">
        <f t="shared" si="1"/>
        <v>1</v>
      </c>
      <c r="H8" s="1">
        <f t="shared" si="4"/>
        <v>1</v>
      </c>
      <c r="I8" s="1">
        <f t="shared" si="5"/>
        <v>0</v>
      </c>
      <c r="K8" s="1">
        <v>1.4</v>
      </c>
      <c r="L8" s="1">
        <f t="shared" si="3"/>
        <v>5.0009454353625554E-2</v>
      </c>
    </row>
    <row r="9" spans="2:12" x14ac:dyDescent="0.3">
      <c r="B9" s="1">
        <v>6</v>
      </c>
      <c r="C9" s="1">
        <v>2.54</v>
      </c>
      <c r="D9" s="1">
        <v>100000</v>
      </c>
      <c r="E9" s="1">
        <v>100000</v>
      </c>
      <c r="F9" s="1">
        <f t="shared" si="2"/>
        <v>1</v>
      </c>
      <c r="G9" s="7">
        <f t="shared" si="1"/>
        <v>1</v>
      </c>
      <c r="H9" s="1">
        <f>_xlfn.BINOM.DIST(E9,D9,G9,FALSE)</f>
        <v>1</v>
      </c>
      <c r="I9" s="1">
        <f t="shared" si="5"/>
        <v>0</v>
      </c>
      <c r="K9" s="1">
        <v>1.45</v>
      </c>
      <c r="L9" s="1">
        <f t="shared" si="3"/>
        <v>0.17285693018022638</v>
      </c>
    </row>
    <row r="10" spans="2:12" x14ac:dyDescent="0.3">
      <c r="K10" s="1">
        <v>1.5</v>
      </c>
      <c r="L10" s="1">
        <f t="shared" si="3"/>
        <v>0.39554150234161206</v>
      </c>
    </row>
    <row r="11" spans="2:12" x14ac:dyDescent="0.3">
      <c r="K11" s="1">
        <v>1.55</v>
      </c>
      <c r="L11" s="1">
        <f t="shared" si="3"/>
        <v>0.65206143719971066</v>
      </c>
    </row>
    <row r="12" spans="2:12" x14ac:dyDescent="0.3">
      <c r="B12" s="3" t="s">
        <v>7</v>
      </c>
      <c r="C12" s="1">
        <v>1.52</v>
      </c>
      <c r="G12" s="3"/>
      <c r="H12" s="3" t="s">
        <v>9</v>
      </c>
      <c r="I12" s="1">
        <f>SUM(I4:I9)</f>
        <v>-8.2816589871075355</v>
      </c>
      <c r="K12" s="1">
        <v>1.6</v>
      </c>
      <c r="L12" s="1">
        <f t="shared" si="3"/>
        <v>0.84752259809785602</v>
      </c>
    </row>
    <row r="13" spans="2:12" x14ac:dyDescent="0.3">
      <c r="B13" s="3" t="s">
        <v>8</v>
      </c>
      <c r="C13" s="1">
        <v>0.05</v>
      </c>
      <c r="K13" s="1">
        <v>1.65</v>
      </c>
      <c r="L13" s="1">
        <f t="shared" si="3"/>
        <v>0.94963232454223412</v>
      </c>
    </row>
    <row r="14" spans="2:12" x14ac:dyDescent="0.3">
      <c r="K14" s="1">
        <v>1.7</v>
      </c>
      <c r="L14" s="1">
        <f t="shared" si="3"/>
        <v>0.98740115124967254</v>
      </c>
    </row>
    <row r="15" spans="2:12" x14ac:dyDescent="0.3">
      <c r="K15" s="1">
        <v>1.75</v>
      </c>
      <c r="L15" s="1">
        <f t="shared" si="3"/>
        <v>0.99758463008958598</v>
      </c>
    </row>
    <row r="16" spans="2:12" x14ac:dyDescent="0.3">
      <c r="K16" s="1">
        <v>1.8</v>
      </c>
      <c r="L16" s="1">
        <f t="shared" si="3"/>
        <v>0.99963957873435749</v>
      </c>
    </row>
    <row r="17" spans="11:12" x14ac:dyDescent="0.3">
      <c r="K17" s="1">
        <v>1.85</v>
      </c>
      <c r="L17" s="1">
        <f t="shared" si="3"/>
        <v>0.99995743973855422</v>
      </c>
    </row>
    <row r="18" spans="11:12" x14ac:dyDescent="0.3">
      <c r="K18" s="1">
        <v>1.9</v>
      </c>
      <c r="L18" s="1">
        <f t="shared" si="3"/>
        <v>0.99999595656336826</v>
      </c>
    </row>
    <row r="19" spans="11:12" x14ac:dyDescent="0.3">
      <c r="K19" s="1">
        <v>1.95</v>
      </c>
      <c r="L19" s="1">
        <f t="shared" si="3"/>
        <v>0.99999968596652244</v>
      </c>
    </row>
    <row r="20" spans="11:12" x14ac:dyDescent="0.3">
      <c r="K20" s="1">
        <v>2</v>
      </c>
      <c r="L20" s="1">
        <f t="shared" si="3"/>
        <v>0.99999997975909805</v>
      </c>
    </row>
    <row r="21" spans="11:12" x14ac:dyDescent="0.3">
      <c r="K21" s="1">
        <v>2.0499999999999998</v>
      </c>
      <c r="L21" s="1">
        <f t="shared" si="3"/>
        <v>0.99999999890190894</v>
      </c>
    </row>
    <row r="22" spans="11:12" x14ac:dyDescent="0.3">
      <c r="K22" s="1">
        <v>2.1</v>
      </c>
      <c r="L22" s="1">
        <f t="shared" si="3"/>
        <v>0.99999999994919631</v>
      </c>
    </row>
    <row r="23" spans="11:12" x14ac:dyDescent="0.3">
      <c r="K23" s="1">
        <v>2.15</v>
      </c>
      <c r="L23" s="1">
        <f t="shared" si="3"/>
        <v>0.99999999999797107</v>
      </c>
    </row>
    <row r="24" spans="11:12" x14ac:dyDescent="0.3">
      <c r="K24" s="1">
        <v>2.2000000000000002</v>
      </c>
      <c r="L24" s="1">
        <f t="shared" si="3"/>
        <v>0.99999999999992928</v>
      </c>
    </row>
    <row r="25" spans="11:12" x14ac:dyDescent="0.3">
      <c r="K25" s="1">
        <v>2.25</v>
      </c>
      <c r="L25" s="1">
        <f t="shared" si="3"/>
        <v>0.99999999999999778</v>
      </c>
    </row>
    <row r="26" spans="11:12" x14ac:dyDescent="0.3">
      <c r="K26" s="1">
        <v>2.2999999999999998</v>
      </c>
      <c r="L26" s="1">
        <f t="shared" si="3"/>
        <v>0.99999999999999989</v>
      </c>
    </row>
    <row r="27" spans="11:12" x14ac:dyDescent="0.3">
      <c r="K27" s="1">
        <v>2.35</v>
      </c>
      <c r="L27" s="1">
        <f t="shared" si="3"/>
        <v>1</v>
      </c>
    </row>
    <row r="28" spans="11:12" x14ac:dyDescent="0.3">
      <c r="K28" s="1">
        <v>2.4</v>
      </c>
      <c r="L28" s="1">
        <f t="shared" si="3"/>
        <v>1</v>
      </c>
    </row>
    <row r="29" spans="11:12" x14ac:dyDescent="0.3">
      <c r="K29" s="1">
        <v>2.4500000000000002</v>
      </c>
      <c r="L29" s="1">
        <f t="shared" si="3"/>
        <v>1</v>
      </c>
    </row>
    <row r="30" spans="11:12" x14ac:dyDescent="0.3">
      <c r="K30" s="1">
        <v>2.5</v>
      </c>
      <c r="L30" s="1">
        <f t="shared" si="3"/>
        <v>1</v>
      </c>
    </row>
    <row r="31" spans="11:12" x14ac:dyDescent="0.3">
      <c r="K31" s="1">
        <v>2.5499999999999998</v>
      </c>
      <c r="L31" s="1">
        <f t="shared" si="3"/>
        <v>1</v>
      </c>
    </row>
    <row r="32" spans="11:12" x14ac:dyDescent="0.3">
      <c r="K32" s="1">
        <v>2.6</v>
      </c>
      <c r="L32" s="1">
        <f t="shared" si="3"/>
        <v>1</v>
      </c>
    </row>
    <row r="33" spans="11:12" x14ac:dyDescent="0.3">
      <c r="K33" s="1">
        <v>2.65</v>
      </c>
      <c r="L33" s="1">
        <f t="shared" si="3"/>
        <v>1</v>
      </c>
    </row>
    <row r="34" spans="11:12" x14ac:dyDescent="0.3">
      <c r="K34" s="1">
        <v>2.7</v>
      </c>
      <c r="L34" s="1">
        <f t="shared" si="3"/>
        <v>1</v>
      </c>
    </row>
    <row r="35" spans="11:12" x14ac:dyDescent="0.3">
      <c r="K35" s="1">
        <v>2.75</v>
      </c>
      <c r="L35" s="1">
        <f t="shared" si="3"/>
        <v>1</v>
      </c>
    </row>
    <row r="36" spans="11:12" x14ac:dyDescent="0.3">
      <c r="K36" s="1">
        <v>2.8</v>
      </c>
      <c r="L36" s="1">
        <f t="shared" si="3"/>
        <v>1</v>
      </c>
    </row>
    <row r="37" spans="11:12" x14ac:dyDescent="0.3">
      <c r="K37" s="1">
        <v>2.85</v>
      </c>
      <c r="L37" s="1">
        <f t="shared" si="3"/>
        <v>1</v>
      </c>
    </row>
    <row r="38" spans="11:12" x14ac:dyDescent="0.3">
      <c r="K38" s="1">
        <v>2.9</v>
      </c>
      <c r="L38" s="1">
        <f t="shared" si="3"/>
        <v>1</v>
      </c>
    </row>
    <row r="39" spans="11:12" x14ac:dyDescent="0.3">
      <c r="K39" s="1">
        <v>2.95</v>
      </c>
      <c r="L39" s="1">
        <f t="shared" si="3"/>
        <v>1</v>
      </c>
    </row>
    <row r="40" spans="11:12" x14ac:dyDescent="0.3">
      <c r="K40" s="1">
        <v>3</v>
      </c>
      <c r="L40" s="1">
        <f t="shared" si="3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DCD0-B5AB-A94A-8AC7-C7967C726E24}">
  <dimension ref="B2:I12"/>
  <sheetViews>
    <sheetView zoomScale="150" zoomScaleNormal="150" workbookViewId="0">
      <selection activeCell="C11" sqref="C11"/>
    </sheetView>
  </sheetViews>
  <sheetFormatPr defaultColWidth="10.796875" defaultRowHeight="15.6" x14ac:dyDescent="0.3"/>
  <cols>
    <col min="1" max="2" width="10.796875" style="1"/>
    <col min="3" max="3" width="16" style="1" bestFit="1" customWidth="1"/>
    <col min="4" max="4" width="13.69921875" style="1" bestFit="1" customWidth="1"/>
    <col min="5" max="5" width="14" style="1" bestFit="1" customWidth="1"/>
    <col min="6" max="6" width="14.796875" style="1" bestFit="1" customWidth="1"/>
    <col min="7" max="7" width="17.19921875" style="1" bestFit="1" customWidth="1"/>
    <col min="8" max="8" width="11.19921875" style="1" bestFit="1" customWidth="1"/>
    <col min="9" max="9" width="13.19921875" style="1" bestFit="1" customWidth="1"/>
    <col min="10" max="16384" width="10.796875" style="1"/>
  </cols>
  <sheetData>
    <row r="2" spans="2:9" x14ac:dyDescent="0.3">
      <c r="B2" s="3" t="s">
        <v>10</v>
      </c>
      <c r="C2" s="3" t="s">
        <v>0</v>
      </c>
      <c r="D2" s="3" t="s">
        <v>3</v>
      </c>
      <c r="E2" s="3" t="s">
        <v>2</v>
      </c>
      <c r="F2" s="3" t="s">
        <v>1</v>
      </c>
      <c r="G2" s="3" t="s">
        <v>4</v>
      </c>
      <c r="H2" s="3" t="s">
        <v>5</v>
      </c>
      <c r="I2" s="3" t="s">
        <v>6</v>
      </c>
    </row>
    <row r="3" spans="2:9" x14ac:dyDescent="0.3">
      <c r="B3" s="1">
        <v>1</v>
      </c>
      <c r="C3" s="1">
        <v>1.2</v>
      </c>
      <c r="D3" s="1">
        <v>100000</v>
      </c>
      <c r="E3" s="1">
        <v>0</v>
      </c>
      <c r="F3" s="1">
        <f>E3/D3</f>
        <v>0</v>
      </c>
      <c r="G3" s="1">
        <f>_xlfn.NORM.DIST(LN(C3),LN($C$11),$C$12,TRUE)</f>
        <v>9.7325718844754735E-11</v>
      </c>
      <c r="H3" s="1">
        <f>_xlfn.BINOM.DIST(E3,D3,G3,FALSE)</f>
        <v>0.99999026747547637</v>
      </c>
      <c r="I3" s="1">
        <f>LN(H3)</f>
        <v>-9.7325718849553675E-6</v>
      </c>
    </row>
    <row r="4" spans="2:9" x14ac:dyDescent="0.3">
      <c r="B4" s="1">
        <v>2</v>
      </c>
      <c r="C4" s="1">
        <v>1.5</v>
      </c>
      <c r="D4" s="1">
        <v>100000</v>
      </c>
      <c r="E4" s="1">
        <v>0</v>
      </c>
      <c r="F4" s="1">
        <f t="shared" ref="F4:F8" si="0">E4/D4</f>
        <v>0</v>
      </c>
      <c r="G4" s="1">
        <f t="shared" ref="G4:G8" si="1">_xlfn.NORM.DIST(LN(C4),LN($C$11),$C$12,TRUE)</f>
        <v>1.6676309788782928E-6</v>
      </c>
      <c r="H4" s="1">
        <f>_xlfn.BINOM.DIST(E4,D4,G4,FALSE)</f>
        <v>0.84639998386800908</v>
      </c>
      <c r="I4" s="1">
        <f t="shared" ref="I4" si="2">LN(H4)</f>
        <v>-0.16676323693763789</v>
      </c>
    </row>
    <row r="5" spans="2:9" x14ac:dyDescent="0.3">
      <c r="B5" s="1">
        <v>3</v>
      </c>
      <c r="C5" s="1">
        <v>2</v>
      </c>
      <c r="D5" s="1">
        <v>100000</v>
      </c>
      <c r="E5" s="1">
        <v>0</v>
      </c>
      <c r="F5" s="1">
        <f t="shared" si="0"/>
        <v>0</v>
      </c>
      <c r="G5" s="1">
        <f t="shared" si="1"/>
        <v>7.4238110850947591E-3</v>
      </c>
      <c r="H5" s="1">
        <f>_xlfn.BINOM.DIST(E5,D5,G5,FALSE)</f>
        <v>0</v>
      </c>
      <c r="I5" s="1" t="str">
        <f>IFERROR(LN(H5), "")</f>
        <v/>
      </c>
    </row>
    <row r="6" spans="2:9" x14ac:dyDescent="0.3">
      <c r="B6" s="1">
        <v>4</v>
      </c>
      <c r="C6" s="1">
        <v>2.2999999999999998</v>
      </c>
      <c r="D6" s="1">
        <v>100000</v>
      </c>
      <c r="E6" s="1">
        <v>5</v>
      </c>
      <c r="F6" s="1">
        <f t="shared" si="0"/>
        <v>5.0000000000000002E-5</v>
      </c>
      <c r="G6" s="1">
        <f t="shared" si="1"/>
        <v>8.675957300562781E-2</v>
      </c>
      <c r="H6" s="1">
        <f t="shared" ref="H6:H8" si="3">_xlfn.BINOM.DIST(E6,D6,G6,FALSE)</f>
        <v>0</v>
      </c>
      <c r="I6" s="1" t="str">
        <f t="shared" ref="I6:I8" si="4">IFERROR(LN(H6), "")</f>
        <v/>
      </c>
    </row>
    <row r="7" spans="2:9" x14ac:dyDescent="0.3">
      <c r="B7" s="1">
        <v>5</v>
      </c>
      <c r="C7" s="1">
        <v>2.4900000000000002</v>
      </c>
      <c r="D7" s="1">
        <v>100000</v>
      </c>
      <c r="E7" s="1">
        <v>192</v>
      </c>
      <c r="F7" s="1">
        <f t="shared" si="0"/>
        <v>1.92E-3</v>
      </c>
      <c r="G7" s="1">
        <f t="shared" si="1"/>
        <v>0.2265018953454227</v>
      </c>
      <c r="H7" s="1">
        <f t="shared" si="3"/>
        <v>0</v>
      </c>
      <c r="I7" s="1" t="str">
        <f t="shared" si="4"/>
        <v/>
      </c>
    </row>
    <row r="8" spans="2:9" x14ac:dyDescent="0.3">
      <c r="B8" s="1">
        <v>6</v>
      </c>
      <c r="C8" s="1">
        <v>2.54</v>
      </c>
      <c r="D8" s="1">
        <v>100000</v>
      </c>
      <c r="E8" s="1">
        <v>66346</v>
      </c>
      <c r="F8" s="1">
        <f t="shared" si="0"/>
        <v>0.66346000000000005</v>
      </c>
      <c r="G8" s="1">
        <f t="shared" si="1"/>
        <v>0.27509245813537231</v>
      </c>
      <c r="H8" s="1">
        <f t="shared" si="3"/>
        <v>0</v>
      </c>
      <c r="I8" s="1" t="str">
        <f t="shared" si="4"/>
        <v/>
      </c>
    </row>
    <row r="11" spans="2:9" x14ac:dyDescent="0.3">
      <c r="B11" s="3" t="s">
        <v>7</v>
      </c>
      <c r="C11" s="1">
        <v>2.7451531844733976</v>
      </c>
      <c r="G11" s="3"/>
      <c r="H11" s="3" t="s">
        <v>9</v>
      </c>
      <c r="I11" s="1">
        <f>SUM(I3:I8)</f>
        <v>-0.16677296950952286</v>
      </c>
    </row>
    <row r="12" spans="2:9" x14ac:dyDescent="0.3">
      <c r="B12" s="3" t="s">
        <v>8</v>
      </c>
      <c r="C12" s="1">
        <v>0.13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10E4-4EEA-BE43-8235-52701F115EFE}">
  <dimension ref="B2:E3"/>
  <sheetViews>
    <sheetView zoomScale="150" zoomScaleNormal="150" workbookViewId="0">
      <selection activeCell="E3" sqref="E3"/>
    </sheetView>
  </sheetViews>
  <sheetFormatPr defaultColWidth="11.19921875" defaultRowHeight="15.6" x14ac:dyDescent="0.3"/>
  <sheetData>
    <row r="2" spans="2:5" x14ac:dyDescent="0.3">
      <c r="B2" t="s">
        <v>12</v>
      </c>
      <c r="C2" t="s">
        <v>7</v>
      </c>
      <c r="D2" t="s">
        <v>8</v>
      </c>
      <c r="E2" t="s">
        <v>13</v>
      </c>
    </row>
    <row r="3" spans="2:5" x14ac:dyDescent="0.3">
      <c r="B3">
        <v>0.3</v>
      </c>
      <c r="C3">
        <v>1</v>
      </c>
      <c r="D3">
        <v>0.5</v>
      </c>
      <c r="E3" s="5">
        <f>_xlfn.NORM.DIST(LN(B3),LN(C3),D3,FALSE)</f>
        <v>4.3941662381302773E-2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41D1-E404-6D4B-A6E3-FBB617960824}">
  <dimension ref="B2:L39"/>
  <sheetViews>
    <sheetView zoomScale="150" zoomScaleNormal="150" workbookViewId="0">
      <selection activeCell="C13" sqref="C13"/>
    </sheetView>
  </sheetViews>
  <sheetFormatPr defaultColWidth="10.796875" defaultRowHeight="15.6" x14ac:dyDescent="0.3"/>
  <cols>
    <col min="1" max="2" width="10.796875" style="1"/>
    <col min="3" max="3" width="16" style="1" bestFit="1" customWidth="1"/>
    <col min="4" max="4" width="13.69921875" style="1" bestFit="1" customWidth="1"/>
    <col min="5" max="5" width="14" style="1" bestFit="1" customWidth="1"/>
    <col min="6" max="6" width="14.796875" style="1" bestFit="1" customWidth="1"/>
    <col min="7" max="7" width="17.19921875" style="1" bestFit="1" customWidth="1"/>
    <col min="8" max="8" width="11.19921875" style="1" bestFit="1" customWidth="1"/>
    <col min="9" max="9" width="13.19921875" style="1" bestFit="1" customWidth="1"/>
    <col min="10" max="10" width="10.796875" style="1"/>
    <col min="11" max="11" width="15.796875" style="1" bestFit="1" customWidth="1"/>
    <col min="12" max="12" width="17.19921875" style="1" bestFit="1" customWidth="1"/>
    <col min="13" max="16384" width="10.796875" style="1"/>
  </cols>
  <sheetData>
    <row r="2" spans="2:12" x14ac:dyDescent="0.3">
      <c r="B2" s="3" t="s">
        <v>10</v>
      </c>
      <c r="C2" s="3" t="s">
        <v>0</v>
      </c>
      <c r="D2" s="3" t="s">
        <v>3</v>
      </c>
      <c r="E2" s="3" t="s">
        <v>2</v>
      </c>
      <c r="F2" s="3" t="s">
        <v>1</v>
      </c>
      <c r="G2" s="3" t="s">
        <v>4</v>
      </c>
      <c r="H2" s="3" t="s">
        <v>5</v>
      </c>
      <c r="I2" s="3" t="s">
        <v>6</v>
      </c>
      <c r="K2" s="3" t="s">
        <v>0</v>
      </c>
      <c r="L2" s="3" t="s">
        <v>4</v>
      </c>
    </row>
    <row r="3" spans="2:12" x14ac:dyDescent="0.3">
      <c r="B3" s="1">
        <v>1</v>
      </c>
      <c r="C3" s="1">
        <v>1.2</v>
      </c>
      <c r="D3" s="1">
        <v>100000</v>
      </c>
      <c r="E3" s="1">
        <v>190</v>
      </c>
      <c r="F3" s="1">
        <f>E3/D3</f>
        <v>1.9E-3</v>
      </c>
      <c r="G3" s="1">
        <f>_xlfn.NORM.DIST(LN(C3),LN($C$11),$C$12,TRUE)</f>
        <v>0</v>
      </c>
      <c r="H3" s="1">
        <f>_xlfn.BINOM.DIST(E3,D3,G3,FALSE)</f>
        <v>0</v>
      </c>
      <c r="I3" s="1" t="e">
        <f>LN(H3)</f>
        <v>#NUM!</v>
      </c>
      <c r="K3" s="1">
        <v>1.2</v>
      </c>
      <c r="L3" s="1">
        <f>_xlfn.NORM.DIST(LN(K3),LN($C$11),$C$12,TRUE)</f>
        <v>0</v>
      </c>
    </row>
    <row r="4" spans="2:12" x14ac:dyDescent="0.3">
      <c r="B4" s="1">
        <v>2</v>
      </c>
      <c r="C4" s="1">
        <v>1.5</v>
      </c>
      <c r="D4" s="1">
        <v>100000</v>
      </c>
      <c r="E4" s="1">
        <v>278</v>
      </c>
      <c r="F4" s="1">
        <f t="shared" ref="F4:F8" si="0">E4/D4</f>
        <v>2.7799999999999999E-3</v>
      </c>
      <c r="G4" s="1">
        <f t="shared" ref="G4:G8" si="1">_xlfn.NORM.DIST(LN(C4),LN($C$11),$C$12,TRUE)</f>
        <v>2.204845425315705E-205</v>
      </c>
      <c r="H4" s="1">
        <f>_xlfn.BINOM.DIST(E4,D4,G4,FALSE)</f>
        <v>0</v>
      </c>
      <c r="I4" s="1" t="e">
        <f t="shared" ref="I4" si="2">LN(H4)</f>
        <v>#NUM!</v>
      </c>
      <c r="K4" s="1">
        <v>1.25</v>
      </c>
      <c r="L4" s="1">
        <f t="shared" ref="L4:L39" si="3">_xlfn.NORM.DIST(LN(K4),LN($C$11),$C$12,TRUE)</f>
        <v>0</v>
      </c>
    </row>
    <row r="5" spans="2:12" x14ac:dyDescent="0.3">
      <c r="B5" s="1">
        <v>3</v>
      </c>
      <c r="C5" s="1">
        <v>2</v>
      </c>
      <c r="D5" s="1">
        <v>100000</v>
      </c>
      <c r="E5" s="1">
        <v>530</v>
      </c>
      <c r="F5" s="1">
        <f t="shared" si="0"/>
        <v>5.3E-3</v>
      </c>
      <c r="G5" s="1">
        <f t="shared" si="1"/>
        <v>2.0022428816417981E-48</v>
      </c>
      <c r="H5" s="1">
        <f>_xlfn.BINOM.DIST(E5,D5,G5,FALSE)</f>
        <v>0</v>
      </c>
      <c r="I5" s="1" t="str">
        <f>IFERROR(LN(H5), "")</f>
        <v/>
      </c>
      <c r="K5" s="1">
        <v>1.3</v>
      </c>
      <c r="L5" s="1">
        <f t="shared" si="3"/>
        <v>0</v>
      </c>
    </row>
    <row r="6" spans="2:12" x14ac:dyDescent="0.3">
      <c r="B6" s="1">
        <v>4</v>
      </c>
      <c r="C6" s="1">
        <v>2.2999999999999998</v>
      </c>
      <c r="D6" s="1">
        <v>100000</v>
      </c>
      <c r="E6" s="1">
        <v>1838</v>
      </c>
      <c r="F6" s="1">
        <f t="shared" si="0"/>
        <v>1.8380000000000001E-2</v>
      </c>
      <c r="G6" s="1">
        <f t="shared" si="1"/>
        <v>4.8380485091303977E-12</v>
      </c>
      <c r="H6" s="1">
        <f t="shared" ref="H6:H8" si="4">_xlfn.BINOM.DIST(E6,D6,G6,FALSE)</f>
        <v>0</v>
      </c>
      <c r="I6" s="1" t="str">
        <f t="shared" ref="I6:I8" si="5">IFERROR(LN(H6), "")</f>
        <v/>
      </c>
      <c r="K6" s="1">
        <v>1.35</v>
      </c>
      <c r="L6" s="1">
        <f t="shared" si="3"/>
        <v>1.4003654605361481E-290</v>
      </c>
    </row>
    <row r="7" spans="2:12" x14ac:dyDescent="0.3">
      <c r="B7" s="1">
        <v>5</v>
      </c>
      <c r="C7" s="1">
        <v>2.4900000000000002</v>
      </c>
      <c r="D7" s="1">
        <v>100000</v>
      </c>
      <c r="E7" s="1">
        <v>2710</v>
      </c>
      <c r="F7" s="1">
        <f t="shared" si="0"/>
        <v>2.7099999999999999E-2</v>
      </c>
      <c r="G7" s="1">
        <f t="shared" si="1"/>
        <v>8.1618545155377979E-3</v>
      </c>
      <c r="H7" s="1">
        <f t="shared" si="4"/>
        <v>0</v>
      </c>
      <c r="I7" s="1" t="str">
        <f t="shared" si="5"/>
        <v/>
      </c>
      <c r="K7" s="1">
        <v>1.4</v>
      </c>
      <c r="L7" s="1">
        <f t="shared" si="3"/>
        <v>1.7146529362876533E-259</v>
      </c>
    </row>
    <row r="8" spans="2:12" x14ac:dyDescent="0.3">
      <c r="B8" s="1">
        <v>6</v>
      </c>
      <c r="C8" s="1">
        <v>2.54</v>
      </c>
      <c r="D8" s="1">
        <v>100000</v>
      </c>
      <c r="E8" s="1">
        <v>9733</v>
      </c>
      <c r="F8" s="1">
        <f t="shared" si="0"/>
        <v>9.733E-2</v>
      </c>
      <c r="G8" s="1">
        <f t="shared" si="1"/>
        <v>9.7302557452081551E-2</v>
      </c>
      <c r="H8" s="1">
        <f t="shared" si="4"/>
        <v>4.2543407949954181E-3</v>
      </c>
      <c r="I8" s="1">
        <f t="shared" si="5"/>
        <v>-5.459815453754322</v>
      </c>
      <c r="K8" s="1">
        <v>1.45</v>
      </c>
      <c r="L8" s="1">
        <f t="shared" si="3"/>
        <v>3.5635862087044592E-231</v>
      </c>
    </row>
    <row r="9" spans="2:12" x14ac:dyDescent="0.3">
      <c r="K9" s="1">
        <v>1.5</v>
      </c>
      <c r="L9" s="1">
        <f t="shared" si="3"/>
        <v>2.204845425315705E-205</v>
      </c>
    </row>
    <row r="10" spans="2:12" x14ac:dyDescent="0.3">
      <c r="K10" s="1">
        <v>1.55</v>
      </c>
      <c r="L10" s="1">
        <f t="shared" si="3"/>
        <v>6.6841130294955212E-182</v>
      </c>
    </row>
    <row r="11" spans="2:12" x14ac:dyDescent="0.3">
      <c r="B11" s="3" t="s">
        <v>7</v>
      </c>
      <c r="C11" s="1">
        <v>2.6</v>
      </c>
      <c r="G11" s="3"/>
      <c r="H11" s="3" t="s">
        <v>9</v>
      </c>
      <c r="I11" s="1" t="e">
        <f>SUM(I3:I8)</f>
        <v>#NUM!</v>
      </c>
      <c r="K11" s="1">
        <v>1.6</v>
      </c>
      <c r="L11" s="1">
        <f t="shared" si="3"/>
        <v>1.5471048980081731E-160</v>
      </c>
    </row>
    <row r="12" spans="2:12" x14ac:dyDescent="0.3">
      <c r="B12" s="3" t="s">
        <v>8</v>
      </c>
      <c r="C12" s="1">
        <v>1.7999999999999999E-2</v>
      </c>
      <c r="K12" s="1">
        <v>1.65</v>
      </c>
      <c r="L12" s="1">
        <f t="shared" si="3"/>
        <v>4.0634858466027722E-141</v>
      </c>
    </row>
    <row r="13" spans="2:12" x14ac:dyDescent="0.3">
      <c r="K13" s="1">
        <v>1.7</v>
      </c>
      <c r="L13" s="1">
        <f t="shared" si="3"/>
        <v>1.7275623711081117E-123</v>
      </c>
    </row>
    <row r="14" spans="2:12" x14ac:dyDescent="0.3">
      <c r="K14" s="1">
        <v>1.75</v>
      </c>
      <c r="L14" s="1">
        <f t="shared" si="3"/>
        <v>1.6361473166895195E-107</v>
      </c>
    </row>
    <row r="15" spans="2:12" x14ac:dyDescent="0.3">
      <c r="K15" s="1">
        <v>1.8</v>
      </c>
      <c r="L15" s="1">
        <f t="shared" si="3"/>
        <v>4.6041331584189053E-93</v>
      </c>
    </row>
    <row r="16" spans="2:12" x14ac:dyDescent="0.3">
      <c r="K16" s="1">
        <v>1.85</v>
      </c>
      <c r="L16" s="1">
        <f t="shared" si="3"/>
        <v>4.9950053772585568E-80</v>
      </c>
    </row>
    <row r="17" spans="11:12" x14ac:dyDescent="0.3">
      <c r="K17" s="1">
        <v>1.9</v>
      </c>
      <c r="L17" s="1">
        <f t="shared" si="3"/>
        <v>2.6459260627906907E-68</v>
      </c>
    </row>
    <row r="18" spans="11:12" x14ac:dyDescent="0.3">
      <c r="K18" s="1">
        <v>1.95</v>
      </c>
      <c r="L18" s="1">
        <f t="shared" si="3"/>
        <v>8.4831483699724224E-58</v>
      </c>
    </row>
    <row r="19" spans="11:12" x14ac:dyDescent="0.3">
      <c r="K19" s="1">
        <v>2</v>
      </c>
      <c r="L19" s="1">
        <f t="shared" si="3"/>
        <v>2.0022428816417981E-48</v>
      </c>
    </row>
    <row r="20" spans="11:12" x14ac:dyDescent="0.3">
      <c r="K20" s="1">
        <v>2.0499999999999998</v>
      </c>
      <c r="L20" s="1">
        <f t="shared" si="3"/>
        <v>4.1609294082109107E-40</v>
      </c>
    </row>
    <row r="21" spans="11:12" x14ac:dyDescent="0.3">
      <c r="K21" s="1">
        <v>2.1</v>
      </c>
      <c r="L21" s="1">
        <f t="shared" si="3"/>
        <v>8.9706754006920112E-33</v>
      </c>
    </row>
    <row r="22" spans="11:12" x14ac:dyDescent="0.3">
      <c r="K22" s="1">
        <v>2.15</v>
      </c>
      <c r="L22" s="1">
        <f t="shared" si="3"/>
        <v>2.333023121756506E-26</v>
      </c>
    </row>
    <row r="23" spans="11:12" x14ac:dyDescent="0.3">
      <c r="K23" s="1">
        <v>2.2000000000000002</v>
      </c>
      <c r="L23" s="1">
        <f t="shared" si="3"/>
        <v>8.41192204467429E-21</v>
      </c>
    </row>
    <row r="24" spans="11:12" x14ac:dyDescent="0.3">
      <c r="K24" s="1">
        <v>2.25</v>
      </c>
      <c r="L24" s="1">
        <f t="shared" si="3"/>
        <v>4.783476043705252E-16</v>
      </c>
    </row>
    <row r="25" spans="11:12" x14ac:dyDescent="0.3">
      <c r="K25" s="1">
        <v>2.2999999999999998</v>
      </c>
      <c r="L25" s="1">
        <f t="shared" si="3"/>
        <v>4.8380485091303977E-12</v>
      </c>
    </row>
    <row r="26" spans="11:12" x14ac:dyDescent="0.3">
      <c r="K26" s="1">
        <v>2.35</v>
      </c>
      <c r="L26" s="1">
        <f t="shared" si="3"/>
        <v>9.745978142683818E-9</v>
      </c>
    </row>
    <row r="27" spans="11:12" x14ac:dyDescent="0.3">
      <c r="K27" s="1">
        <v>2.4</v>
      </c>
      <c r="L27" s="1">
        <f t="shared" si="3"/>
        <v>4.3575991667558398E-6</v>
      </c>
    </row>
    <row r="28" spans="11:12" x14ac:dyDescent="0.3">
      <c r="K28" s="1">
        <v>2.4500000000000002</v>
      </c>
      <c r="L28" s="1">
        <f t="shared" si="3"/>
        <v>4.8118764928494677E-4</v>
      </c>
    </row>
    <row r="29" spans="11:12" x14ac:dyDescent="0.3">
      <c r="K29" s="1">
        <v>2.5</v>
      </c>
      <c r="L29" s="1">
        <f t="shared" si="3"/>
        <v>1.4668489778586436E-2</v>
      </c>
    </row>
    <row r="30" spans="11:12" x14ac:dyDescent="0.3">
      <c r="K30" s="1">
        <v>2.5499999999999998</v>
      </c>
      <c r="L30" s="1">
        <f t="shared" si="3"/>
        <v>0.14034233834058749</v>
      </c>
    </row>
    <row r="31" spans="11:12" x14ac:dyDescent="0.3">
      <c r="K31" s="1">
        <v>2.6</v>
      </c>
      <c r="L31" s="1">
        <f t="shared" si="3"/>
        <v>0.5</v>
      </c>
    </row>
    <row r="32" spans="11:12" x14ac:dyDescent="0.3">
      <c r="K32" s="1">
        <v>2.65</v>
      </c>
      <c r="L32" s="1">
        <f t="shared" si="3"/>
        <v>0.85502539733996563</v>
      </c>
    </row>
    <row r="33" spans="11:12" x14ac:dyDescent="0.3">
      <c r="K33" s="1">
        <v>2.7</v>
      </c>
      <c r="L33" s="1">
        <f t="shared" si="3"/>
        <v>0.98198926042891821</v>
      </c>
    </row>
    <row r="34" spans="11:12" x14ac:dyDescent="0.3">
      <c r="K34" s="1">
        <v>2.75</v>
      </c>
      <c r="L34" s="1">
        <f t="shared" si="3"/>
        <v>0.99908364187502086</v>
      </c>
    </row>
    <row r="35" spans="11:12" x14ac:dyDescent="0.3">
      <c r="K35" s="1">
        <v>2.8</v>
      </c>
      <c r="L35" s="1">
        <f t="shared" si="3"/>
        <v>0.99998081731440969</v>
      </c>
    </row>
    <row r="36" spans="11:12" x14ac:dyDescent="0.3">
      <c r="K36" s="1">
        <v>2.85</v>
      </c>
      <c r="L36" s="1">
        <f t="shared" si="3"/>
        <v>0.99999983054916364</v>
      </c>
    </row>
    <row r="37" spans="11:12" x14ac:dyDescent="0.3">
      <c r="K37" s="1">
        <v>2.9</v>
      </c>
      <c r="L37" s="1">
        <f t="shared" si="3"/>
        <v>0.99999999934687911</v>
      </c>
    </row>
    <row r="38" spans="11:12" x14ac:dyDescent="0.3">
      <c r="K38" s="1">
        <v>2.95</v>
      </c>
      <c r="L38" s="1">
        <f t="shared" si="3"/>
        <v>0.99999999999886102</v>
      </c>
    </row>
    <row r="39" spans="11:12" x14ac:dyDescent="0.3">
      <c r="K39" s="1">
        <v>3</v>
      </c>
      <c r="L39" s="1">
        <f t="shared" si="3"/>
        <v>0.99999999999999911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qeshta et al. 2021</vt:lpstr>
      <vt:lpstr>span length oneArchCompression</vt:lpstr>
      <vt:lpstr>my data_span length two</vt:lpstr>
      <vt:lpstr>mle_logNormal</vt:lpstr>
      <vt:lpstr>my data_span length one_pier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Giuseppe Degan Di Dieco</cp:lastModifiedBy>
  <dcterms:created xsi:type="dcterms:W3CDTF">2022-09-30T13:04:25Z</dcterms:created>
  <dcterms:modified xsi:type="dcterms:W3CDTF">2023-01-19T11:05:52Z</dcterms:modified>
</cp:coreProperties>
</file>