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fn20944_bristol_ac_uk/Documents/YEAR 3_2022-23/RESOURCES FOR FRAGILITY CURVE FRAMEWORK/PROGRAMMING CODES/arch_compression/AFTER THE IALCEE PAPER/"/>
    </mc:Choice>
  </mc:AlternateContent>
  <xr:revisionPtr revIDLastSave="814" documentId="11_00258137CE119373B8E09673EFF2D3C2945C4B2A" xr6:coauthVersionLast="47" xr6:coauthVersionMax="47" xr10:uidLastSave="{AEE4369A-E4C9-4713-BC18-950B19159470}"/>
  <bookViews>
    <workbookView xWindow="-108" yWindow="-108" windowWidth="23256" windowHeight="12576" activeTab="3" xr2:uid="{00000000-000D-0000-FFFF-FFFF00000000}"/>
  </bookViews>
  <sheets>
    <sheet name="baker_2015" sheetId="4" r:id="rId1"/>
    <sheet name="qeshta_et_al_2021" sheetId="2" r:id="rId2"/>
    <sheet name="failure_probability_data" sheetId="1" r:id="rId3"/>
    <sheet name="failure_probability_data_fit" sheetId="3" r:id="rId4"/>
  </sheets>
  <definedNames>
    <definedName name="solver_adj" localSheetId="0" hidden="1">baker_2015!$K$1:$K$2</definedName>
    <definedName name="solver_adj" localSheetId="3" hidden="1">failure_probability_data_fit!$K$1:$K$2</definedName>
    <definedName name="solver_adj" localSheetId="1" hidden="1">qeshta_et_al_2021!$K$1:$K$2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drv" localSheetId="0" hidden="1">1</definedName>
    <definedName name="solver_drv" localSheetId="3" hidden="1">1</definedName>
    <definedName name="solver_drv" localSheetId="1" hidden="1">1</definedName>
    <definedName name="solver_eng" localSheetId="0" hidden="1">1</definedName>
    <definedName name="solver_eng" localSheetId="3" hidden="1">1</definedName>
    <definedName name="solver_eng" localSheetId="1" hidden="1">1</definedName>
    <definedName name="solver_est" localSheetId="0" hidden="1">1</definedName>
    <definedName name="solver_est" localSheetId="3" hidden="1">1</definedName>
    <definedName name="solver_est" localSheetId="1" hidden="1">1</definedName>
    <definedName name="solver_itr" localSheetId="0" hidden="1">2147483647</definedName>
    <definedName name="solver_itr" localSheetId="3" hidden="1">2147483647</definedName>
    <definedName name="solver_itr" localSheetId="1" hidden="1">2147483647</definedName>
    <definedName name="solver_lhs1" localSheetId="0" hidden="1">baker_2015!$K$1</definedName>
    <definedName name="solver_lhs1" localSheetId="3" hidden="1">failure_probability_data_fit!$K$1</definedName>
    <definedName name="solver_lhs1" localSheetId="1" hidden="1">qeshta_et_al_2021!$K$1</definedName>
    <definedName name="solver_lhs2" localSheetId="0" hidden="1">baker_2015!$K$2</definedName>
    <definedName name="solver_lhs2" localSheetId="3" hidden="1">failure_probability_data_fit!$K$2</definedName>
    <definedName name="solver_lhs2" localSheetId="1" hidden="1">qeshta_et_al_2021!$K$2</definedName>
    <definedName name="solver_mip" localSheetId="0" hidden="1">2147483647</definedName>
    <definedName name="solver_mip" localSheetId="3" hidden="1">2147483647</definedName>
    <definedName name="solver_mip" localSheetId="1" hidden="1">2147483647</definedName>
    <definedName name="solver_mni" localSheetId="0" hidden="1">30</definedName>
    <definedName name="solver_mni" localSheetId="3" hidden="1">30</definedName>
    <definedName name="solver_mni" localSheetId="1" hidden="1">30</definedName>
    <definedName name="solver_mrt" localSheetId="0" hidden="1">0.075</definedName>
    <definedName name="solver_mrt" localSheetId="3" hidden="1">0.075</definedName>
    <definedName name="solver_mrt" localSheetId="1" hidden="1">0.075</definedName>
    <definedName name="solver_msl" localSheetId="0" hidden="1">2</definedName>
    <definedName name="solver_msl" localSheetId="3" hidden="1">2</definedName>
    <definedName name="solver_msl" localSheetId="1" hidden="1">2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od" localSheetId="0" hidden="1">2147483647</definedName>
    <definedName name="solver_nod" localSheetId="3" hidden="1">2147483647</definedName>
    <definedName name="solver_nod" localSheetId="1" hidden="1">2147483647</definedName>
    <definedName name="solver_num" localSheetId="0" hidden="1">2</definedName>
    <definedName name="solver_num" localSheetId="3" hidden="1">2</definedName>
    <definedName name="solver_num" localSheetId="1" hidden="1">2</definedName>
    <definedName name="solver_nwt" localSheetId="0" hidden="1">1</definedName>
    <definedName name="solver_nwt" localSheetId="3" hidden="1">1</definedName>
    <definedName name="solver_nwt" localSheetId="1" hidden="1">1</definedName>
    <definedName name="solver_opt" localSheetId="0" hidden="1">baker_2015!$H$11</definedName>
    <definedName name="solver_opt" localSheetId="3" hidden="1">failure_probability_data_fit!$H$13</definedName>
    <definedName name="solver_opt" localSheetId="1" hidden="1">qeshta_et_al_2021!$H$9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rbv" localSheetId="0" hidden="1">1</definedName>
    <definedName name="solver_rbv" localSheetId="3" hidden="1">1</definedName>
    <definedName name="solver_rbv" localSheetId="1" hidden="1">1</definedName>
    <definedName name="solver_rel1" localSheetId="0" hidden="1">3</definedName>
    <definedName name="solver_rel1" localSheetId="3" hidden="1">3</definedName>
    <definedName name="solver_rel1" localSheetId="1" hidden="1">3</definedName>
    <definedName name="solver_rel2" localSheetId="0" hidden="1">3</definedName>
    <definedName name="solver_rel2" localSheetId="3" hidden="1">3</definedName>
    <definedName name="solver_rel2" localSheetId="1" hidden="1">3</definedName>
    <definedName name="solver_rhs1" localSheetId="0" hidden="1">0.01</definedName>
    <definedName name="solver_rhs1" localSheetId="3" hidden="1">0.01</definedName>
    <definedName name="solver_rhs1" localSheetId="1" hidden="1">0.01</definedName>
    <definedName name="solver_rhs2" localSheetId="0" hidden="1">0.01</definedName>
    <definedName name="solver_rhs2" localSheetId="3" hidden="1">0.01</definedName>
    <definedName name="solver_rhs2" localSheetId="1" hidden="1">0.01</definedName>
    <definedName name="solver_rlx" localSheetId="0" hidden="1">2</definedName>
    <definedName name="solver_rlx" localSheetId="3" hidden="1">2</definedName>
    <definedName name="solver_rlx" localSheetId="1" hidden="1">2</definedName>
    <definedName name="solver_rsd" localSheetId="0" hidden="1">0</definedName>
    <definedName name="solver_rsd" localSheetId="3" hidden="1">0</definedName>
    <definedName name="solver_rsd" localSheetId="1" hidden="1">0</definedName>
    <definedName name="solver_scl" localSheetId="0" hidden="1">1</definedName>
    <definedName name="solver_scl" localSheetId="3" hidden="1">1</definedName>
    <definedName name="solver_scl" localSheetId="1" hidden="1">1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sz" localSheetId="0" hidden="1">100</definedName>
    <definedName name="solver_ssz" localSheetId="3" hidden="1">100</definedName>
    <definedName name="solver_ssz" localSheetId="1" hidden="1">100</definedName>
    <definedName name="solver_tim" localSheetId="0" hidden="1">2147483647</definedName>
    <definedName name="solver_tim" localSheetId="3" hidden="1">2147483647</definedName>
    <definedName name="solver_tim" localSheetId="1" hidden="1">2147483647</definedName>
    <definedName name="solver_tol" localSheetId="0" hidden="1">0.01</definedName>
    <definedName name="solver_tol" localSheetId="3" hidden="1">0.01</definedName>
    <definedName name="solver_tol" localSheetId="1" hidden="1">0.01</definedName>
    <definedName name="solver_typ" localSheetId="0" hidden="1">1</definedName>
    <definedName name="solver_typ" localSheetId="3" hidden="1">1</definedName>
    <definedName name="solver_typ" localSheetId="1" hidden="1">1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er" localSheetId="0" hidden="1">3</definedName>
    <definedName name="solver_ver" localSheetId="3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F3" i="4"/>
  <c r="G3" i="4" s="1"/>
  <c r="H3" i="4" s="1"/>
  <c r="F4" i="4"/>
  <c r="G4" i="4" s="1"/>
  <c r="H4" i="4" s="1"/>
  <c r="F5" i="4"/>
  <c r="G5" i="4" s="1"/>
  <c r="H5" i="4" s="1"/>
  <c r="F6" i="4"/>
  <c r="G6" i="4" s="1"/>
  <c r="H6" i="4" s="1"/>
  <c r="F7" i="4"/>
  <c r="G7" i="4" s="1"/>
  <c r="H7" i="4" s="1"/>
  <c r="F8" i="4"/>
  <c r="G8" i="4" s="1"/>
  <c r="H8" i="4" s="1"/>
  <c r="F9" i="4"/>
  <c r="G9" i="4" s="1"/>
  <c r="H9" i="4" s="1"/>
  <c r="F2" i="4"/>
  <c r="G2" i="4" s="1"/>
  <c r="H2" i="4" s="1"/>
  <c r="E3" i="4"/>
  <c r="E4" i="4"/>
  <c r="E5" i="4"/>
  <c r="E6" i="4"/>
  <c r="E7" i="4"/>
  <c r="E8" i="4"/>
  <c r="E9" i="4"/>
  <c r="E2" i="4"/>
  <c r="G6" i="3"/>
  <c r="H7" i="3"/>
  <c r="G7" i="3"/>
  <c r="G11" i="3"/>
  <c r="G8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2" i="3"/>
  <c r="F3" i="3"/>
  <c r="G3" i="3" s="1"/>
  <c r="H3" i="3" s="1"/>
  <c r="F4" i="3"/>
  <c r="G4" i="3" s="1"/>
  <c r="H4" i="3" s="1"/>
  <c r="F5" i="3"/>
  <c r="G5" i="3" s="1"/>
  <c r="H5" i="3" s="1"/>
  <c r="F6" i="3"/>
  <c r="F7" i="3"/>
  <c r="F8" i="3"/>
  <c r="F9" i="3"/>
  <c r="G9" i="3" s="1"/>
  <c r="H9" i="3" s="1"/>
  <c r="F10" i="3"/>
  <c r="G10" i="3" s="1"/>
  <c r="H10" i="3" s="1"/>
  <c r="F11" i="3"/>
  <c r="F2" i="3"/>
  <c r="G2" i="3" s="1"/>
  <c r="H2" i="3" s="1"/>
  <c r="E3" i="3"/>
  <c r="E4" i="3"/>
  <c r="B3" i="3"/>
  <c r="C3" i="3"/>
  <c r="D3" i="3"/>
  <c r="B4" i="3"/>
  <c r="C4" i="3"/>
  <c r="D4" i="3"/>
  <c r="B5" i="3"/>
  <c r="C5" i="3"/>
  <c r="D5" i="3"/>
  <c r="E5" i="3" s="1"/>
  <c r="B6" i="3"/>
  <c r="C6" i="3"/>
  <c r="D6" i="3"/>
  <c r="E6" i="3" s="1"/>
  <c r="B7" i="3"/>
  <c r="C7" i="3"/>
  <c r="D7" i="3"/>
  <c r="E7" i="3" s="1"/>
  <c r="B8" i="3"/>
  <c r="C8" i="3"/>
  <c r="D8" i="3"/>
  <c r="E8" i="3" s="1"/>
  <c r="B9" i="3"/>
  <c r="C9" i="3"/>
  <c r="D9" i="3"/>
  <c r="E9" i="3" s="1"/>
  <c r="B10" i="3"/>
  <c r="C10" i="3"/>
  <c r="D10" i="3"/>
  <c r="E10" i="3" s="1"/>
  <c r="B11" i="3"/>
  <c r="C11" i="3"/>
  <c r="D11" i="3"/>
  <c r="E11" i="3" s="1"/>
  <c r="D2" i="3"/>
  <c r="E2" i="3" s="1"/>
  <c r="C2" i="3"/>
  <c r="B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2" i="2"/>
  <c r="F3" i="2"/>
  <c r="G3" i="2" s="1"/>
  <c r="H3" i="2" s="1"/>
  <c r="F4" i="2"/>
  <c r="G4" i="2" s="1"/>
  <c r="H4" i="2" s="1"/>
  <c r="F5" i="2"/>
  <c r="G5" i="2" s="1"/>
  <c r="H5" i="2" s="1"/>
  <c r="F6" i="2"/>
  <c r="G6" i="2" s="1"/>
  <c r="H6" i="2" s="1"/>
  <c r="F7" i="2"/>
  <c r="G7" i="2" s="1"/>
  <c r="H7" i="2" s="1"/>
  <c r="F2" i="2"/>
  <c r="G2" i="2" s="1"/>
  <c r="H2" i="2" s="1"/>
  <c r="E3" i="2"/>
  <c r="E4" i="2"/>
  <c r="E5" i="2"/>
  <c r="E6" i="2"/>
  <c r="E7" i="2"/>
  <c r="E2" i="2"/>
  <c r="C4" i="2"/>
  <c r="C5" i="2" s="1"/>
  <c r="C6" i="2" s="1"/>
  <c r="C7" i="2" s="1"/>
  <c r="C3" i="2"/>
  <c r="H11" i="4" l="1"/>
  <c r="H6" i="3"/>
  <c r="H11" i="3"/>
  <c r="H8" i="3"/>
  <c r="H9" i="2"/>
  <c r="H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tc={D4A4EB58-BEF6-4D68-B7E0-F6DC8F129336}</author>
  </authors>
  <commentList>
    <comment ref="X2" authorId="0" shapeId="0" xr:uid="{D4A4EB58-BEF6-4D68-B7E0-F6DC8F12933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paper presents a different graph.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tc={6E187298-B188-4DC8-981E-F330EC4EC10A}</author>
  </authors>
  <commentList>
    <comment ref="K1" authorId="0" shapeId="0" xr:uid="{6E187298-B188-4DC8-981E-F330EC4EC10A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close values to the ones obtained via python.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tc={CEA9DF2D-7435-473E-ABF0-53E942AEB54E}</author>
  </authors>
  <commentList>
    <comment ref="A1" authorId="0" shapeId="0" xr:uid="{CEA9DF2D-7435-473E-ABF0-53E942AEB54E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 data from the excel file "thirteen_failure_probability_data"</t>
      </text>
    </comment>
  </commentList>
</comments>
</file>

<file path=xl/sharedStrings.xml><?xml version="1.0" encoding="utf-8"?>
<sst xmlns="http://schemas.openxmlformats.org/spreadsheetml/2006/main" count="42" uniqueCount="12">
  <si>
    <t>pier_local_scour_depths</t>
  </si>
  <si>
    <t>number_of_analyses</t>
  </si>
  <si>
    <t>number_of_collapses</t>
  </si>
  <si>
    <t>ID</t>
  </si>
  <si>
    <t>IM</t>
  </si>
  <si>
    <t>collapse_fraction</t>
  </si>
  <si>
    <t>theoretical_fragility_function</t>
  </si>
  <si>
    <t>likelihood</t>
  </si>
  <si>
    <t>log_likelihood</t>
  </si>
  <si>
    <t>median</t>
  </si>
  <si>
    <t>std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</si>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</sst>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lognormal_fitting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baker_2015!$M$2:$M$32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baker_2015!$N$2:$N$32</c:f>
              <c:numCache>
                <c:formatCode>General</c:formatCode>
                <c:ptCount val="31"/>
                <c:pt idx="0">
                  <c:v>0</c:v>
                </c:pt>
                <c:pt idx="1">
                  <c:v>1.5536937040344181E-8</c:v>
                </c:pt>
                <c:pt idx="2">
                  <c:v>4.4193921232501668E-5</c:v>
                </c:pt>
                <c:pt idx="3">
                  <c:v>1.4610325587712074E-3</c:v>
                </c:pt>
                <c:pt idx="4">
                  <c:v>1.056644436627315E-2</c:v>
                </c:pt>
                <c:pt idx="5">
                  <c:v>3.7070645610349839E-2</c:v>
                </c:pt>
                <c:pt idx="6">
                  <c:v>8.6759569040108356E-2</c:v>
                </c:pt>
                <c:pt idx="7">
                  <c:v>0.15820675651311855</c:v>
                </c:pt>
                <c:pt idx="8">
                  <c:v>0.24485666922807653</c:v>
                </c:pt>
                <c:pt idx="9">
                  <c:v>0.33857196235646247</c:v>
                </c:pt>
                <c:pt idx="10">
                  <c:v>0.43214985249015436</c:v>
                </c:pt>
                <c:pt idx="11">
                  <c:v>0.52039395895604079</c:v>
                </c:pt>
                <c:pt idx="12">
                  <c:v>0.60019593027675489</c:v>
                </c:pt>
                <c:pt idx="13">
                  <c:v>0.67015136384852692</c:v>
                </c:pt>
                <c:pt idx="14">
                  <c:v>0.73005581158138177</c:v>
                </c:pt>
                <c:pt idx="15">
                  <c:v>0.78045052955364114</c:v>
                </c:pt>
                <c:pt idx="16">
                  <c:v>0.82227563747368204</c:v>
                </c:pt>
                <c:pt idx="17">
                  <c:v>0.85663226447242879</c:v>
                </c:pt>
                <c:pt idx="18">
                  <c:v>0.88463361140225805</c:v>
                </c:pt>
                <c:pt idx="19">
                  <c:v>0.90732064717753891</c:v>
                </c:pt>
                <c:pt idx="20">
                  <c:v>0.92562117475159478</c:v>
                </c:pt>
                <c:pt idx="21">
                  <c:v>0.94033605814012267</c:v>
                </c:pt>
                <c:pt idx="22">
                  <c:v>0.95214124078545437</c:v>
                </c:pt>
                <c:pt idx="23">
                  <c:v>0.96159805244000474</c:v>
                </c:pt>
                <c:pt idx="24">
                  <c:v>0.96916711334486605</c:v>
                </c:pt>
                <c:pt idx="25">
                  <c:v>0.97522306626019328</c:v>
                </c:pt>
                <c:pt idx="26">
                  <c:v>0.98006861928780864</c:v>
                </c:pt>
                <c:pt idx="27">
                  <c:v>0.98394716415442951</c:v>
                </c:pt>
                <c:pt idx="28">
                  <c:v>0.98705370071619025</c:v>
                </c:pt>
                <c:pt idx="29">
                  <c:v>0.98954406075724488</c:v>
                </c:pt>
                <c:pt idx="30">
                  <c:v>0.99154255943899205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1-42B9-A64E-B9A9B51F34E5}"/>
            </c:ext>
          </c:extLst>
        </c:ser>
        <c:ser>
          <c:idx val="0"/>
          <c:order val="1"/>
          <c:tx>
            <c:v>failure_probability_data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baker_2015!$B$2:$B$9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baker_2015!$F$2:$F$9</c:f>
              <c:numCache>
                <c:formatCode>General</c:formatCode>
                <c:ptCount val="8"/>
                <c:pt idx="0">
                  <c:v>4.4193921232501668E-5</c:v>
                </c:pt>
                <c:pt idx="1">
                  <c:v>1.4610325587712074E-3</c:v>
                </c:pt>
                <c:pt idx="2">
                  <c:v>1.056644436627315E-2</c:v>
                </c:pt>
                <c:pt idx="3">
                  <c:v>8.6759569040108356E-2</c:v>
                </c:pt>
                <c:pt idx="4">
                  <c:v>0.15820675651311855</c:v>
                </c:pt>
                <c:pt idx="5">
                  <c:v>0.24485666922807653</c:v>
                </c:pt>
                <c:pt idx="6">
                  <c:v>0.33857196235646247</c:v>
                </c:pt>
                <c:pt idx="7">
                  <c:v>0.43214985249015436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1-42B9-A64E-B9A9B51F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54720"/>
        <c:axId val="953953736"/>
      </c:scatterChart>
      <c:valAx>
        <c:axId val="95395472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3736"/>
        <c:crosses val="autoZero"/>
        <c:crossBetween val="midCat"/>
      </c:valAx>
      <c:valAx>
        <c:axId val="953953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472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lognormal_fitting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qeshta_et_al_2021!$M$2:$M$102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qeshta_et_al_2021!$N$2:$N$102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1.1884234441685262E-295</c:v>
                </c:pt>
                <c:pt idx="9">
                  <c:v>9.0542816359315451E-267</c:v>
                </c:pt>
                <c:pt idx="10">
                  <c:v>3.3564090071103101E-242</c:v>
                </c:pt>
                <c:pt idx="11">
                  <c:v>5.2586259384116826E-221</c:v>
                </c:pt>
                <c:pt idx="12">
                  <c:v>1.6436485792744731E-202</c:v>
                </c:pt>
                <c:pt idx="13">
                  <c:v>3.2304290180607866E-186</c:v>
                </c:pt>
                <c:pt idx="14">
                  <c:v>9.5360032318461744E-172</c:v>
                </c:pt>
                <c:pt idx="15">
                  <c:v>8.2988906517351145E-159</c:v>
                </c:pt>
                <c:pt idx="16">
                  <c:v>3.6241036064521783E-147</c:v>
                </c:pt>
                <c:pt idx="17">
                  <c:v>1.2159566218400056E-136</c:v>
                </c:pt>
                <c:pt idx="18">
                  <c:v>4.4298636844989532E-127</c:v>
                </c:pt>
                <c:pt idx="19">
                  <c:v>2.3283947113112619E-118</c:v>
                </c:pt>
                <c:pt idx="20">
                  <c:v>2.2358184977654926E-110</c:v>
                </c:pt>
                <c:pt idx="21">
                  <c:v>4.7806856722804469E-103</c:v>
                </c:pt>
                <c:pt idx="22">
                  <c:v>2.6909932892176795E-96</c:v>
                </c:pt>
                <c:pt idx="23">
                  <c:v>4.5989539930898727E-90</c:v>
                </c:pt>
                <c:pt idx="24">
                  <c:v>2.6971479811249778E-84</c:v>
                </c:pt>
                <c:pt idx="25">
                  <c:v>6.0336983953057715E-79</c:v>
                </c:pt>
                <c:pt idx="26">
                  <c:v>5.6442815140276654E-74</c:v>
                </c:pt>
                <c:pt idx="27">
                  <c:v>2.3924899620659934E-69</c:v>
                </c:pt>
                <c:pt idx="28">
                  <c:v>4.9308885477281672E-65</c:v>
                </c:pt>
                <c:pt idx="29">
                  <c:v>5.2582565380998131E-61</c:v>
                </c:pt>
                <c:pt idx="30">
                  <c:v>3.0656797701102544E-57</c:v>
                </c:pt>
                <c:pt idx="31">
                  <c:v>1.0262727544273252E-53</c:v>
                </c:pt>
                <c:pt idx="32">
                  <c:v>2.0608732426695411E-50</c:v>
                </c:pt>
                <c:pt idx="33">
                  <c:v>2.5817647786715879E-47</c:v>
                </c:pt>
                <c:pt idx="34">
                  <c:v>2.0900770933093453E-44</c:v>
                </c:pt>
                <c:pt idx="35">
                  <c:v>1.1287219761409594E-41</c:v>
                </c:pt>
                <c:pt idx="36">
                  <c:v>4.184746432243276E-39</c:v>
                </c:pt>
                <c:pt idx="37">
                  <c:v>1.0932620864531839E-36</c:v>
                </c:pt>
                <c:pt idx="38">
                  <c:v>2.0608196306927862E-34</c:v>
                </c:pt>
                <c:pt idx="39">
                  <c:v>2.864127394702426E-32</c:v>
                </c:pt>
                <c:pt idx="40">
                  <c:v>2.9932753849601949E-30</c:v>
                </c:pt>
                <c:pt idx="41">
                  <c:v>2.3952182067478081E-28</c:v>
                </c:pt>
                <c:pt idx="42">
                  <c:v>1.492047409898854E-26</c:v>
                </c:pt>
                <c:pt idx="43">
                  <c:v>7.3463910192008506E-25</c:v>
                </c:pt>
                <c:pt idx="44">
                  <c:v>2.8994277953275234E-23</c:v>
                </c:pt>
                <c:pt idx="45">
                  <c:v>9.2922328398494375E-22</c:v>
                </c:pt>
                <c:pt idx="46">
                  <c:v>2.447345522607649E-20</c:v>
                </c:pt>
                <c:pt idx="47">
                  <c:v>5.3561319909214583E-19</c:v>
                </c:pt>
                <c:pt idx="48">
                  <c:v>9.8413029496918998E-18</c:v>
                </c:pt>
                <c:pt idx="49">
                  <c:v>1.5326637395084166E-16</c:v>
                </c:pt>
                <c:pt idx="50">
                  <c:v>2.0412356757849501E-15</c:v>
                </c:pt>
                <c:pt idx="51">
                  <c:v>2.3441601464691313E-14</c:v>
                </c:pt>
                <c:pt idx="52">
                  <c:v>2.3392938228578627E-13</c:v>
                </c:pt>
                <c:pt idx="53">
                  <c:v>2.0432488867800988E-12</c:v>
                </c:pt>
                <c:pt idx="54">
                  <c:v>1.5726460959475681E-11</c:v>
                </c:pt>
                <c:pt idx="55">
                  <c:v>1.0734046893203348E-10</c:v>
                </c:pt>
                <c:pt idx="56">
                  <c:v>6.535798723049038E-10</c:v>
                </c:pt>
                <c:pt idx="57">
                  <c:v>3.5699376294676197E-9</c:v>
                </c:pt>
                <c:pt idx="58">
                  <c:v>1.7584503360324721E-8</c:v>
                </c:pt>
                <c:pt idx="59">
                  <c:v>7.8497517971229022E-8</c:v>
                </c:pt>
                <c:pt idx="60">
                  <c:v>3.1905492207555619E-7</c:v>
                </c:pt>
                <c:pt idx="61">
                  <c:v>1.1859713905428015E-6</c:v>
                </c:pt>
                <c:pt idx="62">
                  <c:v>4.0485060519533147E-6</c:v>
                </c:pt>
                <c:pt idx="63">
                  <c:v>1.274221805046187E-5</c:v>
                </c:pt>
                <c:pt idx="64">
                  <c:v>3.7115532304365001E-5</c:v>
                </c:pt>
                <c:pt idx="65">
                  <c:v>1.0041014933621716E-4</c:v>
                </c:pt>
                <c:pt idx="66">
                  <c:v>2.5315612405866963E-4</c:v>
                </c:pt>
                <c:pt idx="67">
                  <c:v>5.9675902673993653E-4</c:v>
                </c:pt>
                <c:pt idx="68">
                  <c:v>1.3193480386564419E-3</c:v>
                </c:pt>
                <c:pt idx="69">
                  <c:v>2.7438776750222196E-3</c:v>
                </c:pt>
                <c:pt idx="70">
                  <c:v>5.3834539909769141E-3</c:v>
                </c:pt>
                <c:pt idx="71">
                  <c:v>9.9919504486161922E-3</c:v>
                </c:pt>
                <c:pt idx="72">
                  <c:v>1.7591232499850097E-2</c:v>
                </c:pt>
                <c:pt idx="73">
                  <c:v>2.9453007158011427E-2</c:v>
                </c:pt>
                <c:pt idx="74">
                  <c:v>4.7016816451182795E-2</c:v>
                </c:pt>
                <c:pt idx="75">
                  <c:v>7.1737659241077792E-2</c:v>
                </c:pt>
                <c:pt idx="76">
                  <c:v>0.10487556014581836</c:v>
                </c:pt>
                <c:pt idx="77">
                  <c:v>0.14725995981585308</c:v>
                </c:pt>
                <c:pt idx="78">
                  <c:v>0.19907684911717805</c:v>
                </c:pt>
                <c:pt idx="79">
                  <c:v>0.25972963328500598</c:v>
                </c:pt>
                <c:pt idx="80">
                  <c:v>0.32781299065590785</c:v>
                </c:pt>
                <c:pt idx="81">
                  <c:v>0.40121491371352919</c:v>
                </c:pt>
                <c:pt idx="82">
                  <c:v>0.47733267951880037</c:v>
                </c:pt>
                <c:pt idx="83">
                  <c:v>0.55336262119703106</c:v>
                </c:pt>
                <c:pt idx="84">
                  <c:v>0.62660876556770884</c:v>
                </c:pt>
                <c:pt idx="85">
                  <c:v>0.69475514302057495</c:v>
                </c:pt>
                <c:pt idx="86">
                  <c:v>0.75605950158501567</c:v>
                </c:pt>
                <c:pt idx="87">
                  <c:v>0.80944713712878957</c:v>
                </c:pt>
                <c:pt idx="88">
                  <c:v>0.85450593753702575</c:v>
                </c:pt>
                <c:pt idx="89">
                  <c:v>0.89140172366937598</c:v>
                </c:pt>
                <c:pt idx="90">
                  <c:v>0.92074316816142732</c:v>
                </c:pt>
                <c:pt idx="91">
                  <c:v>0.94342744312304427</c:v>
                </c:pt>
                <c:pt idx="92">
                  <c:v>0.96049301140503063</c:v>
                </c:pt>
                <c:pt idx="93">
                  <c:v>0.97299751011834945</c:v>
                </c:pt>
                <c:pt idx="94">
                  <c:v>0.98192939316571959</c:v>
                </c:pt>
                <c:pt idx="95">
                  <c:v>0.98815408071904176</c:v>
                </c:pt>
                <c:pt idx="96">
                  <c:v>0.99238994668304892</c:v>
                </c:pt>
                <c:pt idx="97">
                  <c:v>0.99520674498480988</c:v>
                </c:pt>
                <c:pt idx="98">
                  <c:v>0.99703857010442554</c:v>
                </c:pt>
                <c:pt idx="99">
                  <c:v>0.99820441421359374</c:v>
                </c:pt>
                <c:pt idx="100">
                  <c:v>0.99893106691248368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C-468E-B10A-1FA0534D60C9}"/>
            </c:ext>
          </c:extLst>
        </c:ser>
        <c:ser>
          <c:idx val="0"/>
          <c:order val="1"/>
          <c:tx>
            <c:v>failure_probability_data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qeshta_et_al_2021!$B$2:$B$7</c:f>
              <c:numCache>
                <c:formatCode>General</c:formatCode>
                <c:ptCount val="6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9.4600000000000009</c:v>
                </c:pt>
              </c:numCache>
            </c:numRef>
          </c:xVal>
          <c:yVal>
            <c:numRef>
              <c:f>qeshta_et_al_2021!$F$2:$F$7</c:f>
              <c:numCache>
                <c:formatCode>0.00000</c:formatCode>
                <c:ptCount val="6"/>
                <c:pt idx="0">
                  <c:v>5.3834539909769141E-3</c:v>
                </c:pt>
                <c:pt idx="1">
                  <c:v>7.1737659241077792E-2</c:v>
                </c:pt>
                <c:pt idx="2">
                  <c:v>0.32781299065590785</c:v>
                </c:pt>
                <c:pt idx="3">
                  <c:v>0.69475514302057495</c:v>
                </c:pt>
                <c:pt idx="4">
                  <c:v>0.92074316816142732</c:v>
                </c:pt>
                <c:pt idx="5">
                  <c:v>0.98593969589028574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CBD-82AB-9D4E1DA92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934680"/>
        <c:axId val="1085935336"/>
      </c:scatterChart>
      <c:valAx>
        <c:axId val="108593468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35336"/>
        <c:crosses val="autoZero"/>
        <c:crossBetween val="midCat"/>
      </c:valAx>
      <c:valAx>
        <c:axId val="1085935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3468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lognormal_fitting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failure_probability_data_fit!$M$2:$M$32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failure_probability_data_fit!$N$2:$N$32</c:f>
              <c:numCache>
                <c:formatCode>General</c:formatCode>
                <c:ptCount val="31"/>
                <c:pt idx="0">
                  <c:v>0</c:v>
                </c:pt>
                <c:pt idx="1">
                  <c:v>3.3436172620323989E-160</c:v>
                </c:pt>
                <c:pt idx="2">
                  <c:v>3.5850342620364821E-90</c:v>
                </c:pt>
                <c:pt idx="3">
                  <c:v>1.3022585512404321E-58</c:v>
                </c:pt>
                <c:pt idx="4">
                  <c:v>2.0077322857278932E-40</c:v>
                </c:pt>
                <c:pt idx="5">
                  <c:v>1.0263795053805497E-28</c:v>
                </c:pt>
                <c:pt idx="6">
                  <c:v>1.0608139575799717E-20</c:v>
                </c:pt>
                <c:pt idx="7">
                  <c:v>5.1996708619690128E-15</c:v>
                </c:pt>
                <c:pt idx="8">
                  <c:v>6.9919942945133642E-11</c:v>
                </c:pt>
                <c:pt idx="9">
                  <c:v>7.4688981457129929E-8</c:v>
                </c:pt>
                <c:pt idx="10">
                  <c:v>1.2588006199466745E-5</c:v>
                </c:pt>
                <c:pt idx="11">
                  <c:v>5.3333762556427458E-4</c:v>
                </c:pt>
                <c:pt idx="12">
                  <c:v>7.9031950624738698E-3</c:v>
                </c:pt>
                <c:pt idx="13">
                  <c:v>5.2275263231321742E-2</c:v>
                </c:pt>
                <c:pt idx="14">
                  <c:v>0.18630493835133147</c:v>
                </c:pt>
                <c:pt idx="15">
                  <c:v>0.4166369616716914</c:v>
                </c:pt>
                <c:pt idx="16">
                  <c:v>0.66516952355096381</c:v>
                </c:pt>
                <c:pt idx="17">
                  <c:v>0.8473404987547537</c:v>
                </c:pt>
                <c:pt idx="18">
                  <c:v>0.94400996260890102</c:v>
                </c:pt>
                <c:pt idx="19">
                  <c:v>0.98312735219743286</c:v>
                </c:pt>
                <c:pt idx="20">
                  <c:v>0.99572402632093771</c:v>
                </c:pt>
                <c:pt idx="21">
                  <c:v>0.99906809184891932</c:v>
                </c:pt>
                <c:pt idx="22">
                  <c:v>0.99982175256342054</c:v>
                </c:pt>
                <c:pt idx="23">
                  <c:v>0.99996953508715358</c:v>
                </c:pt>
                <c:pt idx="24">
                  <c:v>0.99999527357209206</c:v>
                </c:pt>
                <c:pt idx="25">
                  <c:v>0.9999993252292575</c:v>
                </c:pt>
                <c:pt idx="26">
                  <c:v>0.99999991029587521</c:v>
                </c:pt>
                <c:pt idx="27">
                  <c:v>0.9999999887809099</c:v>
                </c:pt>
                <c:pt idx="28">
                  <c:v>0.99999999866814726</c:v>
                </c:pt>
                <c:pt idx="29">
                  <c:v>0.99999999984876087</c:v>
                </c:pt>
                <c:pt idx="30">
                  <c:v>0.99999999998346134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1-4CD6-9776-3AC965217FA8}"/>
            </c:ext>
          </c:extLst>
        </c:ser>
        <c:ser>
          <c:idx val="0"/>
          <c:order val="1"/>
          <c:tx>
            <c:v>failure_probability_data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failure_probability_data_fit!$B$2:$B$11</c:f>
              <c:numCache>
                <c:formatCode>General</c:formatCode>
                <c:ptCount val="10"/>
                <c:pt idx="0">
                  <c:v>0</c:v>
                </c:pt>
                <c:pt idx="1">
                  <c:v>0.28888888888888892</c:v>
                </c:pt>
                <c:pt idx="2">
                  <c:v>0.57777777777777783</c:v>
                </c:pt>
                <c:pt idx="3">
                  <c:v>0.8666666666666667</c:v>
                </c:pt>
                <c:pt idx="4">
                  <c:v>1.1555555555555559</c:v>
                </c:pt>
                <c:pt idx="5">
                  <c:v>1.4444444444444451</c:v>
                </c:pt>
                <c:pt idx="6">
                  <c:v>1.7333333333333329</c:v>
                </c:pt>
                <c:pt idx="7">
                  <c:v>2.022222222222223</c:v>
                </c:pt>
                <c:pt idx="8">
                  <c:v>2.3111111111111109</c:v>
                </c:pt>
                <c:pt idx="9">
                  <c:v>2.6</c:v>
                </c:pt>
              </c:numCache>
            </c:numRef>
          </c:xVal>
          <c:yVal>
            <c:numRef>
              <c:f>failure_probability_data_fit!$F$2:$F$11</c:f>
              <c:numCache>
                <c:formatCode>General</c:formatCode>
                <c:ptCount val="10"/>
                <c:pt idx="0">
                  <c:v>0</c:v>
                </c:pt>
                <c:pt idx="1">
                  <c:v>2.9501699776708563E-61</c:v>
                </c:pt>
                <c:pt idx="2">
                  <c:v>3.0272971728851806E-22</c:v>
                </c:pt>
                <c:pt idx="3">
                  <c:v>9.227517623824911E-9</c:v>
                </c:pt>
                <c:pt idx="4">
                  <c:v>2.6687661115795702E-3</c:v>
                </c:pt>
                <c:pt idx="5">
                  <c:v>0.27992197620647974</c:v>
                </c:pt>
                <c:pt idx="6">
                  <c:v>0.8881573797864839</c:v>
                </c:pt>
                <c:pt idx="7">
                  <c:v>0.996914436215388</c:v>
                </c:pt>
                <c:pt idx="8">
                  <c:v>0.99997512049544246</c:v>
                </c:pt>
                <c:pt idx="9">
                  <c:v>0.99999991029587521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7-475A-9903-AD4E80AE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972512"/>
        <c:axId val="848973168"/>
      </c:scatterChart>
      <c:valAx>
        <c:axId val="84897251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73168"/>
        <c:crosses val="autoZero"/>
        <c:crossBetween val="midCat"/>
      </c:valAx>
      <c:valAx>
        <c:axId val="848973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72512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</xdr:colOff>
      <xdr:row>1</xdr:row>
      <xdr:rowOff>60960</xdr:rowOff>
    </xdr:from>
    <xdr:to>
      <xdr:col>22</xdr:col>
      <xdr:colOff>358140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C5CB4-9D91-E0D8-98DD-FD853CB0D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</xdr:colOff>
      <xdr:row>2</xdr:row>
      <xdr:rowOff>96202</xdr:rowOff>
    </xdr:from>
    <xdr:to>
      <xdr:col>23</xdr:col>
      <xdr:colOff>434340</xdr:colOff>
      <xdr:row>20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864C1-5389-4750-976F-F98CC6DAB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</xdr:colOff>
      <xdr:row>2</xdr:row>
      <xdr:rowOff>60007</xdr:rowOff>
    </xdr:from>
    <xdr:to>
      <xdr:col>22</xdr:col>
      <xdr:colOff>339090</xdr:colOff>
      <xdr:row>17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63A1B-FAAE-D84E-0C9E-4A289D6D3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iuseppe Degan Di Dieco" id="{9CC475C1-7FD3-45EA-B992-FC3A0B9CBA60}" userId="S::fn20944@bristol.ac.uk::2239062a-f650-4cc1-8938-a0ced77ca24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2" dT="2023-02-08T17:55:24.93" personId="{9CC475C1-7FD3-45EA-B992-FC3A0B9CBA60}" id="{D4A4EB58-BEF6-4D68-B7E0-F6DC8F129336}">
    <text>The paper presents a different graph.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3-02-08T13:52:50.28" personId="{9CC475C1-7FD3-45EA-B992-FC3A0B9CBA60}" id="{6E187298-B188-4DC8-981E-F330EC4EC10A}">
    <text>Very close values to the ones obtained via python.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2-07T11:23:39.87" personId="{9CC475C1-7FD3-45EA-B992-FC3A0B9CBA60}" id="{CEA9DF2D-7435-473E-ABF0-53E942AEB54E}">
    <text>Take data from the excel file "thirteen_failure_probability_data"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60AB-5EE7-46B6-AEA0-A77F2FA7C631}">
  <dimension ref="A1:X32"/>
  <sheetViews>
    <sheetView topLeftCell="G1" workbookViewId="0">
      <selection activeCell="V21" sqref="V21"/>
    </sheetView>
  </sheetViews>
  <sheetFormatPr defaultRowHeight="14.4" x14ac:dyDescent="0.3"/>
  <cols>
    <col min="3" max="3" width="18.77734375" bestFit="1" customWidth="1"/>
    <col min="4" max="4" width="19.21875" bestFit="1" customWidth="1"/>
    <col min="5" max="5" width="15.44140625" bestFit="1" customWidth="1"/>
    <col min="6" max="6" width="25.88671875" bestFit="1" customWidth="1"/>
    <col min="7" max="7" width="9.21875" bestFit="1" customWidth="1"/>
    <col min="8" max="8" width="12.77734375" bestFit="1" customWidth="1"/>
    <col min="14" max="14" width="25.88671875" bestFit="1" customWidth="1"/>
  </cols>
  <sheetData>
    <row r="1" spans="1:24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9</v>
      </c>
      <c r="K1">
        <v>1.0761157244724786</v>
      </c>
      <c r="M1" s="2" t="s">
        <v>4</v>
      </c>
      <c r="N1" s="2" t="s">
        <v>6</v>
      </c>
    </row>
    <row r="2" spans="1:24" x14ac:dyDescent="0.3">
      <c r="A2">
        <v>1</v>
      </c>
      <c r="B2">
        <v>0.2</v>
      </c>
      <c r="C2">
        <v>40</v>
      </c>
      <c r="D2">
        <v>0</v>
      </c>
      <c r="E2">
        <f>D2/C2</f>
        <v>0</v>
      </c>
      <c r="F2">
        <f>_xlfn.NORM.DIST(LN(B2), LN($K$1), $K$2, TRUE)</f>
        <v>4.4193921232501668E-5</v>
      </c>
      <c r="G2">
        <f>_xlfn.BINOM.DIST(D2, C2, F2, FALSE)</f>
        <v>0.99823376571833922</v>
      </c>
      <c r="H2">
        <f>LN(G2)</f>
        <v>-1.7677959125044964E-3</v>
      </c>
      <c r="J2" s="2" t="s">
        <v>10</v>
      </c>
      <c r="K2">
        <v>0.42923661345649855</v>
      </c>
      <c r="M2">
        <v>0</v>
      </c>
      <c r="N2" t="e">
        <f>_xlfn.NORM.DIST(LN(M2), LN($K$1), $K$2, TRUE)</f>
        <v>#NUM!</v>
      </c>
    </row>
    <row r="3" spans="1:24" x14ac:dyDescent="0.3">
      <c r="A3">
        <v>2</v>
      </c>
      <c r="B3">
        <v>0.3</v>
      </c>
      <c r="C3">
        <v>40</v>
      </c>
      <c r="D3">
        <v>0</v>
      </c>
      <c r="E3">
        <f t="shared" ref="E3:E9" si="0">D3/C3</f>
        <v>0</v>
      </c>
      <c r="F3">
        <f t="shared" ref="F3:F9" si="1">_xlfn.NORM.DIST(LN(B3), LN($K$1), $K$2, TRUE)</f>
        <v>1.4610325587712074E-3</v>
      </c>
      <c r="G3">
        <f t="shared" ref="G3:G9" si="2">_xlfn.BINOM.DIST(D3, C3, F3, FALSE)</f>
        <v>0.94319329713199129</v>
      </c>
      <c r="H3">
        <f t="shared" ref="H3:H9" si="3">LN(G3)</f>
        <v>-5.8484036302472328E-2</v>
      </c>
      <c r="M3">
        <v>0.1</v>
      </c>
      <c r="N3">
        <f t="shared" ref="N3:N32" si="4">_xlfn.NORM.DIST(LN(M3), LN($K$1), $K$2, TRUE)</f>
        <v>1.5536937040344181E-8</v>
      </c>
    </row>
    <row r="4" spans="1:24" x14ac:dyDescent="0.3">
      <c r="A4">
        <v>3</v>
      </c>
      <c r="B4">
        <v>0.4</v>
      </c>
      <c r="C4">
        <v>40</v>
      </c>
      <c r="D4">
        <v>0</v>
      </c>
      <c r="E4">
        <f t="shared" si="0"/>
        <v>0</v>
      </c>
      <c r="F4">
        <f t="shared" si="1"/>
        <v>1.056644436627315E-2</v>
      </c>
      <c r="G4">
        <f t="shared" si="2"/>
        <v>0.6538308336163946</v>
      </c>
      <c r="H4">
        <f t="shared" si="3"/>
        <v>-0.42490662517940653</v>
      </c>
      <c r="M4">
        <v>0.2</v>
      </c>
      <c r="N4">
        <f t="shared" si="4"/>
        <v>4.4193921232501668E-5</v>
      </c>
    </row>
    <row r="5" spans="1:24" x14ac:dyDescent="0.3">
      <c r="A5">
        <v>4</v>
      </c>
      <c r="B5">
        <v>0.6</v>
      </c>
      <c r="C5">
        <v>40</v>
      </c>
      <c r="D5">
        <v>4</v>
      </c>
      <c r="E5">
        <f t="shared" si="0"/>
        <v>0.1</v>
      </c>
      <c r="F5">
        <f t="shared" si="1"/>
        <v>8.6759569040108356E-2</v>
      </c>
      <c r="G5">
        <f t="shared" si="2"/>
        <v>0.1973480834759038</v>
      </c>
      <c r="H5">
        <f t="shared" si="3"/>
        <v>-1.6227861882155774</v>
      </c>
      <c r="M5">
        <v>0.3</v>
      </c>
      <c r="N5">
        <f t="shared" si="4"/>
        <v>1.4610325587712074E-3</v>
      </c>
    </row>
    <row r="6" spans="1:24" x14ac:dyDescent="0.3">
      <c r="A6">
        <v>5</v>
      </c>
      <c r="B6">
        <v>0.7</v>
      </c>
      <c r="C6">
        <v>40</v>
      </c>
      <c r="D6">
        <v>6</v>
      </c>
      <c r="E6">
        <f t="shared" si="0"/>
        <v>0.15</v>
      </c>
      <c r="F6">
        <f t="shared" si="1"/>
        <v>0.15820675651311855</v>
      </c>
      <c r="G6">
        <f t="shared" si="2"/>
        <v>0.17237843787161367</v>
      </c>
      <c r="H6">
        <f t="shared" si="3"/>
        <v>-1.7580629989247616</v>
      </c>
      <c r="M6">
        <v>0.4</v>
      </c>
      <c r="N6">
        <f t="shared" si="4"/>
        <v>1.056644436627315E-2</v>
      </c>
    </row>
    <row r="7" spans="1:24" x14ac:dyDescent="0.3">
      <c r="A7">
        <v>6</v>
      </c>
      <c r="B7">
        <v>0.8</v>
      </c>
      <c r="C7">
        <v>40</v>
      </c>
      <c r="D7">
        <v>13</v>
      </c>
      <c r="E7">
        <f t="shared" si="0"/>
        <v>0.32500000000000001</v>
      </c>
      <c r="F7">
        <f t="shared" si="1"/>
        <v>0.24485666922807653</v>
      </c>
      <c r="G7">
        <f t="shared" si="2"/>
        <v>6.9667577619571139E-2</v>
      </c>
      <c r="H7">
        <f t="shared" si="3"/>
        <v>-2.6640202398919128</v>
      </c>
      <c r="M7">
        <v>0.5</v>
      </c>
      <c r="N7">
        <f t="shared" si="4"/>
        <v>3.7070645610349839E-2</v>
      </c>
    </row>
    <row r="8" spans="1:24" x14ac:dyDescent="0.3">
      <c r="A8">
        <v>7</v>
      </c>
      <c r="B8">
        <v>0.9</v>
      </c>
      <c r="C8">
        <v>40</v>
      </c>
      <c r="D8">
        <v>12</v>
      </c>
      <c r="E8">
        <f t="shared" si="0"/>
        <v>0.3</v>
      </c>
      <c r="F8">
        <f t="shared" si="1"/>
        <v>0.33857196235646247</v>
      </c>
      <c r="G8">
        <f t="shared" si="2"/>
        <v>0.11925922551910811</v>
      </c>
      <c r="H8">
        <f t="shared" si="3"/>
        <v>-2.126455789362363</v>
      </c>
      <c r="M8">
        <v>0.6</v>
      </c>
      <c r="N8">
        <f t="shared" si="4"/>
        <v>8.6759569040108356E-2</v>
      </c>
    </row>
    <row r="9" spans="1:24" x14ac:dyDescent="0.3">
      <c r="A9">
        <v>8</v>
      </c>
      <c r="B9">
        <v>1</v>
      </c>
      <c r="C9">
        <v>40</v>
      </c>
      <c r="D9">
        <v>16</v>
      </c>
      <c r="E9">
        <f t="shared" si="0"/>
        <v>0.4</v>
      </c>
      <c r="F9">
        <f t="shared" si="1"/>
        <v>0.43214985249015436</v>
      </c>
      <c r="G9">
        <f t="shared" si="2"/>
        <v>0.11751127548643964</v>
      </c>
      <c r="H9">
        <f t="shared" si="3"/>
        <v>-2.1412209884152218</v>
      </c>
      <c r="M9">
        <v>0.7</v>
      </c>
      <c r="N9">
        <f t="shared" si="4"/>
        <v>0.15820675651311855</v>
      </c>
    </row>
    <row r="10" spans="1:24" x14ac:dyDescent="0.3">
      <c r="M10">
        <v>0.8</v>
      </c>
      <c r="N10">
        <f t="shared" si="4"/>
        <v>0.24485666922807653</v>
      </c>
    </row>
    <row r="11" spans="1:24" x14ac:dyDescent="0.3">
      <c r="G11" s="2" t="s">
        <v>11</v>
      </c>
      <c r="H11">
        <f>SUM(H2:H9)</f>
        <v>-10.79770466220422</v>
      </c>
      <c r="M11">
        <v>0.9</v>
      </c>
      <c r="N11">
        <f t="shared" si="4"/>
        <v>0.33857196235646247</v>
      </c>
    </row>
    <row r="12" spans="1:24" x14ac:dyDescent="0.3">
      <c r="M12">
        <v>1</v>
      </c>
      <c r="N12">
        <f t="shared" si="4"/>
        <v>0.43214985249015436</v>
      </c>
    </row>
    <row r="13" spans="1:24" x14ac:dyDescent="0.3">
      <c r="M13">
        <v>1.1000000000000001</v>
      </c>
      <c r="N13">
        <f t="shared" si="4"/>
        <v>0.52039395895604079</v>
      </c>
    </row>
    <row r="14" spans="1:24" x14ac:dyDescent="0.3">
      <c r="M14">
        <v>1.2</v>
      </c>
      <c r="N14">
        <f t="shared" si="4"/>
        <v>0.60019593027675489</v>
      </c>
    </row>
    <row r="15" spans="1:24" x14ac:dyDescent="0.3">
      <c r="M15">
        <v>1.3</v>
      </c>
      <c r="N15">
        <f t="shared" si="4"/>
        <v>0.67015136384852692</v>
      </c>
    </row>
    <row r="16" spans="1:24" x14ac:dyDescent="0.3">
      <c r="M16">
        <v>1.4</v>
      </c>
      <c r="N16">
        <f t="shared" si="4"/>
        <v>0.73005581158138177</v>
      </c>
    </row>
    <row r="17" spans="13:14" x14ac:dyDescent="0.3">
      <c r="M17">
        <v>1.5</v>
      </c>
      <c r="N17">
        <f t="shared" si="4"/>
        <v>0.78045052955364114</v>
      </c>
    </row>
    <row r="18" spans="13:14" x14ac:dyDescent="0.3">
      <c r="M18">
        <v>1.6</v>
      </c>
      <c r="N18">
        <f t="shared" si="4"/>
        <v>0.82227563747368204</v>
      </c>
    </row>
    <row r="19" spans="13:14" x14ac:dyDescent="0.3">
      <c r="M19">
        <v>1.7</v>
      </c>
      <c r="N19">
        <f t="shared" si="4"/>
        <v>0.85663226447242879</v>
      </c>
    </row>
    <row r="20" spans="13:14" x14ac:dyDescent="0.3">
      <c r="M20">
        <v>1.8</v>
      </c>
      <c r="N20">
        <f t="shared" si="4"/>
        <v>0.88463361140225805</v>
      </c>
    </row>
    <row r="21" spans="13:14" x14ac:dyDescent="0.3">
      <c r="M21">
        <v>1.9</v>
      </c>
      <c r="N21">
        <f t="shared" si="4"/>
        <v>0.90732064717753891</v>
      </c>
    </row>
    <row r="22" spans="13:14" x14ac:dyDescent="0.3">
      <c r="M22">
        <v>2</v>
      </c>
      <c r="N22">
        <f t="shared" si="4"/>
        <v>0.92562117475159478</v>
      </c>
    </row>
    <row r="23" spans="13:14" x14ac:dyDescent="0.3">
      <c r="M23">
        <v>2.1</v>
      </c>
      <c r="N23">
        <f t="shared" si="4"/>
        <v>0.94033605814012267</v>
      </c>
    </row>
    <row r="24" spans="13:14" x14ac:dyDescent="0.3">
      <c r="M24">
        <v>2.2000000000000002</v>
      </c>
      <c r="N24">
        <f t="shared" si="4"/>
        <v>0.95214124078545437</v>
      </c>
    </row>
    <row r="25" spans="13:14" x14ac:dyDescent="0.3">
      <c r="M25">
        <v>2.2999999999999998</v>
      </c>
      <c r="N25">
        <f t="shared" si="4"/>
        <v>0.96159805244000474</v>
      </c>
    </row>
    <row r="26" spans="13:14" x14ac:dyDescent="0.3">
      <c r="M26">
        <v>2.4</v>
      </c>
      <c r="N26">
        <f t="shared" si="4"/>
        <v>0.96916711334486605</v>
      </c>
    </row>
    <row r="27" spans="13:14" x14ac:dyDescent="0.3">
      <c r="M27">
        <v>2.5</v>
      </c>
      <c r="N27">
        <f t="shared" si="4"/>
        <v>0.97522306626019328</v>
      </c>
    </row>
    <row r="28" spans="13:14" x14ac:dyDescent="0.3">
      <c r="M28">
        <v>2.6</v>
      </c>
      <c r="N28">
        <f t="shared" si="4"/>
        <v>0.98006861928780864</v>
      </c>
    </row>
    <row r="29" spans="13:14" x14ac:dyDescent="0.3">
      <c r="M29">
        <v>2.7</v>
      </c>
      <c r="N29">
        <f t="shared" si="4"/>
        <v>0.98394716415442951</v>
      </c>
    </row>
    <row r="30" spans="13:14" x14ac:dyDescent="0.3">
      <c r="M30">
        <v>2.8</v>
      </c>
      <c r="N30">
        <f t="shared" si="4"/>
        <v>0.98705370071619025</v>
      </c>
    </row>
    <row r="31" spans="13:14" x14ac:dyDescent="0.3">
      <c r="M31">
        <v>2.9</v>
      </c>
      <c r="N31">
        <f t="shared" si="4"/>
        <v>0.98954406075724488</v>
      </c>
    </row>
    <row r="32" spans="13:14" x14ac:dyDescent="0.3">
      <c r="M32">
        <v>3</v>
      </c>
      <c r="N32">
        <f t="shared" si="4"/>
        <v>0.99154255943899205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767B-7645-434B-A9D2-E4789D00C3FA}">
  <dimension ref="A1:N102"/>
  <sheetViews>
    <sheetView topLeftCell="H1" workbookViewId="0">
      <selection activeCell="W25" sqref="W25"/>
    </sheetView>
  </sheetViews>
  <sheetFormatPr defaultRowHeight="14.4" x14ac:dyDescent="0.3"/>
  <cols>
    <col min="3" max="3" width="19.109375" bestFit="1" customWidth="1"/>
    <col min="4" max="4" width="19.6640625" bestFit="1" customWidth="1"/>
    <col min="5" max="5" width="15.77734375" bestFit="1" customWidth="1"/>
    <col min="6" max="6" width="26.77734375" bestFit="1" customWidth="1"/>
    <col min="7" max="7" width="9.6640625" bestFit="1" customWidth="1"/>
    <col min="8" max="8" width="13.44140625" bestFit="1" customWidth="1"/>
    <col min="14" max="14" width="26.77734375" bestFit="1" customWidth="1"/>
  </cols>
  <sheetData>
    <row r="1" spans="1:14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9</v>
      </c>
      <c r="K1">
        <v>8.2296356817399126</v>
      </c>
      <c r="M1" s="2" t="s">
        <v>4</v>
      </c>
      <c r="N1" s="2" t="s">
        <v>6</v>
      </c>
    </row>
    <row r="2" spans="1:14" x14ac:dyDescent="0.3">
      <c r="A2">
        <v>1</v>
      </c>
      <c r="B2">
        <v>7</v>
      </c>
      <c r="C2">
        <v>10</v>
      </c>
      <c r="D2">
        <v>0</v>
      </c>
      <c r="E2">
        <f>D2/C2</f>
        <v>0</v>
      </c>
      <c r="F2" s="3">
        <f>_xlfn.NORM.DIST(LN(B2),LN($K$1),$K$2,TRUE)</f>
        <v>5.3834539909769141E-3</v>
      </c>
      <c r="G2" s="4">
        <f>_xlfn.BINOM.DIST(D2,C2,F2,FALSE)</f>
        <v>0.94745108378252929</v>
      </c>
      <c r="H2">
        <f>LN(G2)</f>
        <v>-5.3979969972999996E-2</v>
      </c>
      <c r="J2" s="2" t="s">
        <v>10</v>
      </c>
      <c r="K2">
        <v>6.3459034395414726E-2</v>
      </c>
      <c r="M2">
        <v>0</v>
      </c>
      <c r="N2" t="e">
        <f>_xlfn.NORM.DIST(LN(M2),LN($K$1),$K$2,TRUE)</f>
        <v>#NUM!</v>
      </c>
    </row>
    <row r="3" spans="1:14" x14ac:dyDescent="0.3">
      <c r="A3">
        <v>2</v>
      </c>
      <c r="B3">
        <v>7.5</v>
      </c>
      <c r="C3">
        <f>+C2</f>
        <v>10</v>
      </c>
      <c r="D3">
        <v>1</v>
      </c>
      <c r="E3">
        <f t="shared" ref="E3:E7" si="0">D3/C3</f>
        <v>0.1</v>
      </c>
      <c r="F3" s="3">
        <f t="shared" ref="F3:F7" si="1">_xlfn.NORM.DIST(LN(B3),LN($K$1),$K$2,TRUE)</f>
        <v>7.1737659241077792E-2</v>
      </c>
      <c r="G3" s="4">
        <f t="shared" ref="G3:G7" si="2">_xlfn.BINOM.DIST(D3,C3,F3,FALSE)</f>
        <v>0.3670994946609617</v>
      </c>
      <c r="H3">
        <f t="shared" ref="H3:H7" si="3">LN(G3)</f>
        <v>-1.0021223650508171</v>
      </c>
      <c r="M3">
        <v>0.1</v>
      </c>
      <c r="N3">
        <f t="shared" ref="N3:N66" si="4">_xlfn.NORM.DIST(LN(M3),LN($K$1),$K$2,TRUE)</f>
        <v>0</v>
      </c>
    </row>
    <row r="4" spans="1:14" x14ac:dyDescent="0.3">
      <c r="A4">
        <v>3</v>
      </c>
      <c r="B4">
        <v>8</v>
      </c>
      <c r="C4">
        <f t="shared" ref="C4:C7" si="5">+C3</f>
        <v>10</v>
      </c>
      <c r="D4">
        <v>3</v>
      </c>
      <c r="E4">
        <f t="shared" si="0"/>
        <v>0.3</v>
      </c>
      <c r="F4" s="3">
        <f t="shared" si="1"/>
        <v>0.32781299065590785</v>
      </c>
      <c r="G4" s="4">
        <f t="shared" si="2"/>
        <v>0.26211418898784711</v>
      </c>
      <c r="H4">
        <f t="shared" si="3"/>
        <v>-1.3389750343384117</v>
      </c>
      <c r="M4">
        <v>0.2</v>
      </c>
      <c r="N4">
        <f t="shared" si="4"/>
        <v>0</v>
      </c>
    </row>
    <row r="5" spans="1:14" x14ac:dyDescent="0.3">
      <c r="A5">
        <v>4</v>
      </c>
      <c r="B5">
        <v>8.5</v>
      </c>
      <c r="C5">
        <f t="shared" si="5"/>
        <v>10</v>
      </c>
      <c r="D5">
        <v>7</v>
      </c>
      <c r="E5">
        <f t="shared" si="0"/>
        <v>0.7</v>
      </c>
      <c r="F5" s="3">
        <f t="shared" si="1"/>
        <v>0.69475514302057495</v>
      </c>
      <c r="G5" s="4">
        <f t="shared" si="2"/>
        <v>0.26665436957593303</v>
      </c>
      <c r="H5">
        <f t="shared" si="3"/>
        <v>-1.321801955135858</v>
      </c>
      <c r="M5">
        <v>0.3</v>
      </c>
      <c r="N5">
        <f t="shared" si="4"/>
        <v>0</v>
      </c>
    </row>
    <row r="6" spans="1:14" x14ac:dyDescent="0.3">
      <c r="A6">
        <v>5</v>
      </c>
      <c r="B6">
        <v>9</v>
      </c>
      <c r="C6">
        <f t="shared" si="5"/>
        <v>10</v>
      </c>
      <c r="D6">
        <v>9</v>
      </c>
      <c r="E6">
        <f t="shared" si="0"/>
        <v>0.9</v>
      </c>
      <c r="F6" s="3">
        <f t="shared" si="1"/>
        <v>0.92074316816142732</v>
      </c>
      <c r="G6" s="4">
        <f t="shared" si="2"/>
        <v>0.3769495716412431</v>
      </c>
      <c r="H6">
        <f t="shared" si="3"/>
        <v>-0.97564386270590986</v>
      </c>
      <c r="M6">
        <v>0.4</v>
      </c>
      <c r="N6">
        <f t="shared" si="4"/>
        <v>0</v>
      </c>
    </row>
    <row r="7" spans="1:14" x14ac:dyDescent="0.3">
      <c r="A7">
        <v>6</v>
      </c>
      <c r="B7">
        <v>9.4600000000000009</v>
      </c>
      <c r="C7">
        <f t="shared" si="5"/>
        <v>10</v>
      </c>
      <c r="D7">
        <v>10</v>
      </c>
      <c r="E7">
        <f t="shared" si="0"/>
        <v>1</v>
      </c>
      <c r="F7" s="3">
        <f t="shared" si="1"/>
        <v>0.98593969589028574</v>
      </c>
      <c r="G7" s="4">
        <f t="shared" si="2"/>
        <v>0.86796762270766636</v>
      </c>
      <c r="H7">
        <f t="shared" si="3"/>
        <v>-0.14160086604552166</v>
      </c>
      <c r="M7">
        <v>0.5</v>
      </c>
      <c r="N7">
        <f t="shared" si="4"/>
        <v>0</v>
      </c>
    </row>
    <row r="8" spans="1:14" x14ac:dyDescent="0.3">
      <c r="M8">
        <v>0.6</v>
      </c>
      <c r="N8">
        <f t="shared" si="4"/>
        <v>0</v>
      </c>
    </row>
    <row r="9" spans="1:14" x14ac:dyDescent="0.3">
      <c r="G9" s="2" t="s">
        <v>11</v>
      </c>
      <c r="H9">
        <f>SUM(H2:H7)</f>
        <v>-4.8341240532495187</v>
      </c>
      <c r="M9">
        <v>0.7</v>
      </c>
      <c r="N9">
        <f t="shared" si="4"/>
        <v>0</v>
      </c>
    </row>
    <row r="10" spans="1:14" x14ac:dyDescent="0.3">
      <c r="M10">
        <v>0.8</v>
      </c>
      <c r="N10">
        <f t="shared" si="4"/>
        <v>1.1884234441685262E-295</v>
      </c>
    </row>
    <row r="11" spans="1:14" x14ac:dyDescent="0.3">
      <c r="M11">
        <v>0.9</v>
      </c>
      <c r="N11">
        <f t="shared" si="4"/>
        <v>9.0542816359315451E-267</v>
      </c>
    </row>
    <row r="12" spans="1:14" x14ac:dyDescent="0.3">
      <c r="M12">
        <v>1</v>
      </c>
      <c r="N12">
        <f t="shared" si="4"/>
        <v>3.3564090071103101E-242</v>
      </c>
    </row>
    <row r="13" spans="1:14" x14ac:dyDescent="0.3">
      <c r="M13">
        <v>1.1000000000000001</v>
      </c>
      <c r="N13">
        <f t="shared" si="4"/>
        <v>5.2586259384116826E-221</v>
      </c>
    </row>
    <row r="14" spans="1:14" x14ac:dyDescent="0.3">
      <c r="M14">
        <v>1.2</v>
      </c>
      <c r="N14">
        <f t="shared" si="4"/>
        <v>1.6436485792744731E-202</v>
      </c>
    </row>
    <row r="15" spans="1:14" x14ac:dyDescent="0.3">
      <c r="M15">
        <v>1.3</v>
      </c>
      <c r="N15">
        <f t="shared" si="4"/>
        <v>3.2304290180607866E-186</v>
      </c>
    </row>
    <row r="16" spans="1:14" x14ac:dyDescent="0.3">
      <c r="M16">
        <v>1.4</v>
      </c>
      <c r="N16">
        <f t="shared" si="4"/>
        <v>9.5360032318461744E-172</v>
      </c>
    </row>
    <row r="17" spans="13:14" x14ac:dyDescent="0.3">
      <c r="M17">
        <v>1.5</v>
      </c>
      <c r="N17">
        <f t="shared" si="4"/>
        <v>8.2988906517351145E-159</v>
      </c>
    </row>
    <row r="18" spans="13:14" x14ac:dyDescent="0.3">
      <c r="M18">
        <v>1.6</v>
      </c>
      <c r="N18">
        <f t="shared" si="4"/>
        <v>3.6241036064521783E-147</v>
      </c>
    </row>
    <row r="19" spans="13:14" x14ac:dyDescent="0.3">
      <c r="M19">
        <v>1.7</v>
      </c>
      <c r="N19">
        <f t="shared" si="4"/>
        <v>1.2159566218400056E-136</v>
      </c>
    </row>
    <row r="20" spans="13:14" x14ac:dyDescent="0.3">
      <c r="M20">
        <v>1.8</v>
      </c>
      <c r="N20">
        <f t="shared" si="4"/>
        <v>4.4298636844989532E-127</v>
      </c>
    </row>
    <row r="21" spans="13:14" x14ac:dyDescent="0.3">
      <c r="M21">
        <v>1.9</v>
      </c>
      <c r="N21">
        <f t="shared" si="4"/>
        <v>2.3283947113112619E-118</v>
      </c>
    </row>
    <row r="22" spans="13:14" x14ac:dyDescent="0.3">
      <c r="M22">
        <v>2</v>
      </c>
      <c r="N22">
        <f t="shared" si="4"/>
        <v>2.2358184977654926E-110</v>
      </c>
    </row>
    <row r="23" spans="13:14" x14ac:dyDescent="0.3">
      <c r="M23">
        <v>2.1</v>
      </c>
      <c r="N23">
        <f t="shared" si="4"/>
        <v>4.7806856722804469E-103</v>
      </c>
    </row>
    <row r="24" spans="13:14" x14ac:dyDescent="0.3">
      <c r="M24">
        <v>2.2000000000000002</v>
      </c>
      <c r="N24">
        <f t="shared" si="4"/>
        <v>2.6909932892176795E-96</v>
      </c>
    </row>
    <row r="25" spans="13:14" x14ac:dyDescent="0.3">
      <c r="M25">
        <v>2.2999999999999998</v>
      </c>
      <c r="N25">
        <f t="shared" si="4"/>
        <v>4.5989539930898727E-90</v>
      </c>
    </row>
    <row r="26" spans="13:14" x14ac:dyDescent="0.3">
      <c r="M26">
        <v>2.4</v>
      </c>
      <c r="N26">
        <f t="shared" si="4"/>
        <v>2.6971479811249778E-84</v>
      </c>
    </row>
    <row r="27" spans="13:14" x14ac:dyDescent="0.3">
      <c r="M27">
        <v>2.5</v>
      </c>
      <c r="N27">
        <f t="shared" si="4"/>
        <v>6.0336983953057715E-79</v>
      </c>
    </row>
    <row r="28" spans="13:14" x14ac:dyDescent="0.3">
      <c r="M28">
        <v>2.6</v>
      </c>
      <c r="N28">
        <f t="shared" si="4"/>
        <v>5.6442815140276654E-74</v>
      </c>
    </row>
    <row r="29" spans="13:14" x14ac:dyDescent="0.3">
      <c r="M29">
        <v>2.7</v>
      </c>
      <c r="N29">
        <f t="shared" si="4"/>
        <v>2.3924899620659934E-69</v>
      </c>
    </row>
    <row r="30" spans="13:14" x14ac:dyDescent="0.3">
      <c r="M30">
        <v>2.8</v>
      </c>
      <c r="N30">
        <f t="shared" si="4"/>
        <v>4.9308885477281672E-65</v>
      </c>
    </row>
    <row r="31" spans="13:14" x14ac:dyDescent="0.3">
      <c r="M31">
        <v>2.9</v>
      </c>
      <c r="N31">
        <f t="shared" si="4"/>
        <v>5.2582565380998131E-61</v>
      </c>
    </row>
    <row r="32" spans="13:14" x14ac:dyDescent="0.3">
      <c r="M32">
        <v>3</v>
      </c>
      <c r="N32">
        <f t="shared" si="4"/>
        <v>3.0656797701102544E-57</v>
      </c>
    </row>
    <row r="33" spans="13:14" x14ac:dyDescent="0.3">
      <c r="M33">
        <v>3.1</v>
      </c>
      <c r="N33">
        <f t="shared" si="4"/>
        <v>1.0262727544273252E-53</v>
      </c>
    </row>
    <row r="34" spans="13:14" x14ac:dyDescent="0.3">
      <c r="M34">
        <v>3.2</v>
      </c>
      <c r="N34">
        <f t="shared" si="4"/>
        <v>2.0608732426695411E-50</v>
      </c>
    </row>
    <row r="35" spans="13:14" x14ac:dyDescent="0.3">
      <c r="M35">
        <v>3.3</v>
      </c>
      <c r="N35">
        <f t="shared" si="4"/>
        <v>2.5817647786715879E-47</v>
      </c>
    </row>
    <row r="36" spans="13:14" x14ac:dyDescent="0.3">
      <c r="M36">
        <v>3.4</v>
      </c>
      <c r="N36">
        <f t="shared" si="4"/>
        <v>2.0900770933093453E-44</v>
      </c>
    </row>
    <row r="37" spans="13:14" x14ac:dyDescent="0.3">
      <c r="M37">
        <v>3.5</v>
      </c>
      <c r="N37">
        <f t="shared" si="4"/>
        <v>1.1287219761409594E-41</v>
      </c>
    </row>
    <row r="38" spans="13:14" x14ac:dyDescent="0.3">
      <c r="M38">
        <v>3.6</v>
      </c>
      <c r="N38">
        <f t="shared" si="4"/>
        <v>4.184746432243276E-39</v>
      </c>
    </row>
    <row r="39" spans="13:14" x14ac:dyDescent="0.3">
      <c r="M39">
        <v>3.7</v>
      </c>
      <c r="N39">
        <f t="shared" si="4"/>
        <v>1.0932620864531839E-36</v>
      </c>
    </row>
    <row r="40" spans="13:14" x14ac:dyDescent="0.3">
      <c r="M40">
        <v>3.8</v>
      </c>
      <c r="N40">
        <f t="shared" si="4"/>
        <v>2.0608196306927862E-34</v>
      </c>
    </row>
    <row r="41" spans="13:14" x14ac:dyDescent="0.3">
      <c r="M41">
        <v>3.9</v>
      </c>
      <c r="N41">
        <f t="shared" si="4"/>
        <v>2.864127394702426E-32</v>
      </c>
    </row>
    <row r="42" spans="13:14" x14ac:dyDescent="0.3">
      <c r="M42">
        <v>4</v>
      </c>
      <c r="N42">
        <f t="shared" si="4"/>
        <v>2.9932753849601949E-30</v>
      </c>
    </row>
    <row r="43" spans="13:14" x14ac:dyDescent="0.3">
      <c r="M43">
        <v>4.0999999999999996</v>
      </c>
      <c r="N43">
        <f t="shared" si="4"/>
        <v>2.3952182067478081E-28</v>
      </c>
    </row>
    <row r="44" spans="13:14" x14ac:dyDescent="0.3">
      <c r="M44">
        <v>4.2</v>
      </c>
      <c r="N44">
        <f t="shared" si="4"/>
        <v>1.492047409898854E-26</v>
      </c>
    </row>
    <row r="45" spans="13:14" x14ac:dyDescent="0.3">
      <c r="M45">
        <v>4.3</v>
      </c>
      <c r="N45">
        <f t="shared" si="4"/>
        <v>7.3463910192008506E-25</v>
      </c>
    </row>
    <row r="46" spans="13:14" x14ac:dyDescent="0.3">
      <c r="M46">
        <v>4.4000000000000004</v>
      </c>
      <c r="N46">
        <f t="shared" si="4"/>
        <v>2.8994277953275234E-23</v>
      </c>
    </row>
    <row r="47" spans="13:14" x14ac:dyDescent="0.3">
      <c r="M47">
        <v>4.5</v>
      </c>
      <c r="N47">
        <f t="shared" si="4"/>
        <v>9.2922328398494375E-22</v>
      </c>
    </row>
    <row r="48" spans="13:14" x14ac:dyDescent="0.3">
      <c r="M48">
        <v>4.5999999999999996</v>
      </c>
      <c r="N48">
        <f t="shared" si="4"/>
        <v>2.447345522607649E-20</v>
      </c>
    </row>
    <row r="49" spans="13:14" x14ac:dyDescent="0.3">
      <c r="M49">
        <v>4.7</v>
      </c>
      <c r="N49">
        <f t="shared" si="4"/>
        <v>5.3561319909214583E-19</v>
      </c>
    </row>
    <row r="50" spans="13:14" x14ac:dyDescent="0.3">
      <c r="M50">
        <v>4.8</v>
      </c>
      <c r="N50">
        <f t="shared" si="4"/>
        <v>9.8413029496918998E-18</v>
      </c>
    </row>
    <row r="51" spans="13:14" x14ac:dyDescent="0.3">
      <c r="M51">
        <v>4.9000000000000004</v>
      </c>
      <c r="N51">
        <f t="shared" si="4"/>
        <v>1.5326637395084166E-16</v>
      </c>
    </row>
    <row r="52" spans="13:14" x14ac:dyDescent="0.3">
      <c r="M52">
        <v>5</v>
      </c>
      <c r="N52">
        <f t="shared" si="4"/>
        <v>2.0412356757849501E-15</v>
      </c>
    </row>
    <row r="53" spans="13:14" x14ac:dyDescent="0.3">
      <c r="M53">
        <v>5.0999999999999996</v>
      </c>
      <c r="N53">
        <f t="shared" si="4"/>
        <v>2.3441601464691313E-14</v>
      </c>
    </row>
    <row r="54" spans="13:14" x14ac:dyDescent="0.3">
      <c r="M54">
        <v>5.2</v>
      </c>
      <c r="N54">
        <f t="shared" si="4"/>
        <v>2.3392938228578627E-13</v>
      </c>
    </row>
    <row r="55" spans="13:14" x14ac:dyDescent="0.3">
      <c r="M55">
        <v>5.3</v>
      </c>
      <c r="N55">
        <f t="shared" si="4"/>
        <v>2.0432488867800988E-12</v>
      </c>
    </row>
    <row r="56" spans="13:14" x14ac:dyDescent="0.3">
      <c r="M56">
        <v>5.4</v>
      </c>
      <c r="N56">
        <f t="shared" si="4"/>
        <v>1.5726460959475681E-11</v>
      </c>
    </row>
    <row r="57" spans="13:14" x14ac:dyDescent="0.3">
      <c r="M57">
        <v>5.5</v>
      </c>
      <c r="N57">
        <f t="shared" si="4"/>
        <v>1.0734046893203348E-10</v>
      </c>
    </row>
    <row r="58" spans="13:14" x14ac:dyDescent="0.3">
      <c r="M58">
        <v>5.6</v>
      </c>
      <c r="N58">
        <f t="shared" si="4"/>
        <v>6.535798723049038E-10</v>
      </c>
    </row>
    <row r="59" spans="13:14" x14ac:dyDescent="0.3">
      <c r="M59">
        <v>5.7</v>
      </c>
      <c r="N59">
        <f t="shared" si="4"/>
        <v>3.5699376294676197E-9</v>
      </c>
    </row>
    <row r="60" spans="13:14" x14ac:dyDescent="0.3">
      <c r="M60">
        <v>5.8</v>
      </c>
      <c r="N60">
        <f t="shared" si="4"/>
        <v>1.7584503360324721E-8</v>
      </c>
    </row>
    <row r="61" spans="13:14" x14ac:dyDescent="0.3">
      <c r="M61">
        <v>5.9</v>
      </c>
      <c r="N61">
        <f t="shared" si="4"/>
        <v>7.8497517971229022E-8</v>
      </c>
    </row>
    <row r="62" spans="13:14" x14ac:dyDescent="0.3">
      <c r="M62">
        <v>6</v>
      </c>
      <c r="N62">
        <f t="shared" si="4"/>
        <v>3.1905492207555619E-7</v>
      </c>
    </row>
    <row r="63" spans="13:14" x14ac:dyDescent="0.3">
      <c r="M63">
        <v>6.1</v>
      </c>
      <c r="N63">
        <f t="shared" si="4"/>
        <v>1.1859713905428015E-6</v>
      </c>
    </row>
    <row r="64" spans="13:14" x14ac:dyDescent="0.3">
      <c r="M64">
        <v>6.2</v>
      </c>
      <c r="N64">
        <f t="shared" si="4"/>
        <v>4.0485060519533147E-6</v>
      </c>
    </row>
    <row r="65" spans="13:14" x14ac:dyDescent="0.3">
      <c r="M65">
        <v>6.3</v>
      </c>
      <c r="N65">
        <f t="shared" si="4"/>
        <v>1.274221805046187E-5</v>
      </c>
    </row>
    <row r="66" spans="13:14" x14ac:dyDescent="0.3">
      <c r="M66">
        <v>6.4</v>
      </c>
      <c r="N66">
        <f t="shared" si="4"/>
        <v>3.7115532304365001E-5</v>
      </c>
    </row>
    <row r="67" spans="13:14" x14ac:dyDescent="0.3">
      <c r="M67">
        <v>6.5</v>
      </c>
      <c r="N67">
        <f t="shared" ref="N67:N102" si="6">_xlfn.NORM.DIST(LN(M67),LN($K$1),$K$2,TRUE)</f>
        <v>1.0041014933621716E-4</v>
      </c>
    </row>
    <row r="68" spans="13:14" x14ac:dyDescent="0.3">
      <c r="M68">
        <v>6.6</v>
      </c>
      <c r="N68">
        <f t="shared" si="6"/>
        <v>2.5315612405866963E-4</v>
      </c>
    </row>
    <row r="69" spans="13:14" x14ac:dyDescent="0.3">
      <c r="M69">
        <v>6.7</v>
      </c>
      <c r="N69">
        <f t="shared" si="6"/>
        <v>5.9675902673993653E-4</v>
      </c>
    </row>
    <row r="70" spans="13:14" x14ac:dyDescent="0.3">
      <c r="M70">
        <v>6.8</v>
      </c>
      <c r="N70">
        <f t="shared" si="6"/>
        <v>1.3193480386564419E-3</v>
      </c>
    </row>
    <row r="71" spans="13:14" x14ac:dyDescent="0.3">
      <c r="M71">
        <v>6.9</v>
      </c>
      <c r="N71">
        <f t="shared" si="6"/>
        <v>2.7438776750222196E-3</v>
      </c>
    </row>
    <row r="72" spans="13:14" x14ac:dyDescent="0.3">
      <c r="M72">
        <v>7</v>
      </c>
      <c r="N72">
        <f t="shared" si="6"/>
        <v>5.3834539909769141E-3</v>
      </c>
    </row>
    <row r="73" spans="13:14" x14ac:dyDescent="0.3">
      <c r="M73">
        <v>7.1</v>
      </c>
      <c r="N73">
        <f t="shared" si="6"/>
        <v>9.9919504486161922E-3</v>
      </c>
    </row>
    <row r="74" spans="13:14" x14ac:dyDescent="0.3">
      <c r="M74">
        <v>7.2</v>
      </c>
      <c r="N74">
        <f t="shared" si="6"/>
        <v>1.7591232499850097E-2</v>
      </c>
    </row>
    <row r="75" spans="13:14" x14ac:dyDescent="0.3">
      <c r="M75">
        <v>7.3</v>
      </c>
      <c r="N75">
        <f t="shared" si="6"/>
        <v>2.9453007158011427E-2</v>
      </c>
    </row>
    <row r="76" spans="13:14" x14ac:dyDescent="0.3">
      <c r="M76">
        <v>7.4</v>
      </c>
      <c r="N76">
        <f t="shared" si="6"/>
        <v>4.7016816451182795E-2</v>
      </c>
    </row>
    <row r="77" spans="13:14" x14ac:dyDescent="0.3">
      <c r="M77">
        <v>7.5</v>
      </c>
      <c r="N77">
        <f t="shared" si="6"/>
        <v>7.1737659241077792E-2</v>
      </c>
    </row>
    <row r="78" spans="13:14" x14ac:dyDescent="0.3">
      <c r="M78">
        <v>7.6</v>
      </c>
      <c r="N78">
        <f t="shared" si="6"/>
        <v>0.10487556014581836</v>
      </c>
    </row>
    <row r="79" spans="13:14" x14ac:dyDescent="0.3">
      <c r="M79">
        <v>7.7</v>
      </c>
      <c r="N79">
        <f t="shared" si="6"/>
        <v>0.14725995981585308</v>
      </c>
    </row>
    <row r="80" spans="13:14" x14ac:dyDescent="0.3">
      <c r="M80">
        <v>7.8</v>
      </c>
      <c r="N80">
        <f t="shared" si="6"/>
        <v>0.19907684911717805</v>
      </c>
    </row>
    <row r="81" spans="13:14" x14ac:dyDescent="0.3">
      <c r="M81">
        <v>7.9</v>
      </c>
      <c r="N81">
        <f t="shared" si="6"/>
        <v>0.25972963328500598</v>
      </c>
    </row>
    <row r="82" spans="13:14" x14ac:dyDescent="0.3">
      <c r="M82">
        <v>8</v>
      </c>
      <c r="N82">
        <f t="shared" si="6"/>
        <v>0.32781299065590785</v>
      </c>
    </row>
    <row r="83" spans="13:14" x14ac:dyDescent="0.3">
      <c r="M83">
        <v>8.1</v>
      </c>
      <c r="N83">
        <f t="shared" si="6"/>
        <v>0.40121491371352919</v>
      </c>
    </row>
    <row r="84" spans="13:14" x14ac:dyDescent="0.3">
      <c r="M84">
        <v>8.1999999999999993</v>
      </c>
      <c r="N84">
        <f t="shared" si="6"/>
        <v>0.47733267951880037</v>
      </c>
    </row>
    <row r="85" spans="13:14" x14ac:dyDescent="0.3">
      <c r="M85">
        <v>8.3000000000000007</v>
      </c>
      <c r="N85">
        <f t="shared" si="6"/>
        <v>0.55336262119703106</v>
      </c>
    </row>
    <row r="86" spans="13:14" x14ac:dyDescent="0.3">
      <c r="M86">
        <v>8.4</v>
      </c>
      <c r="N86">
        <f t="shared" si="6"/>
        <v>0.62660876556770884</v>
      </c>
    </row>
    <row r="87" spans="13:14" x14ac:dyDescent="0.3">
      <c r="M87">
        <v>8.5</v>
      </c>
      <c r="N87">
        <f t="shared" si="6"/>
        <v>0.69475514302057495</v>
      </c>
    </row>
    <row r="88" spans="13:14" x14ac:dyDescent="0.3">
      <c r="M88">
        <v>8.6</v>
      </c>
      <c r="N88">
        <f t="shared" si="6"/>
        <v>0.75605950158501567</v>
      </c>
    </row>
    <row r="89" spans="13:14" x14ac:dyDescent="0.3">
      <c r="M89">
        <v>8.6999999999999993</v>
      </c>
      <c r="N89">
        <f t="shared" si="6"/>
        <v>0.80944713712878957</v>
      </c>
    </row>
    <row r="90" spans="13:14" x14ac:dyDescent="0.3">
      <c r="M90">
        <v>8.8000000000000007</v>
      </c>
      <c r="N90">
        <f t="shared" si="6"/>
        <v>0.85450593753702575</v>
      </c>
    </row>
    <row r="91" spans="13:14" x14ac:dyDescent="0.3">
      <c r="M91">
        <v>8.9</v>
      </c>
      <c r="N91">
        <f t="shared" si="6"/>
        <v>0.89140172366937598</v>
      </c>
    </row>
    <row r="92" spans="13:14" x14ac:dyDescent="0.3">
      <c r="M92">
        <v>9</v>
      </c>
      <c r="N92">
        <f t="shared" si="6"/>
        <v>0.92074316816142732</v>
      </c>
    </row>
    <row r="93" spans="13:14" x14ac:dyDescent="0.3">
      <c r="M93">
        <v>9.1</v>
      </c>
      <c r="N93">
        <f t="shared" si="6"/>
        <v>0.94342744312304427</v>
      </c>
    </row>
    <row r="94" spans="13:14" x14ac:dyDescent="0.3">
      <c r="M94">
        <v>9.1999999999999993</v>
      </c>
      <c r="N94">
        <f t="shared" si="6"/>
        <v>0.96049301140503063</v>
      </c>
    </row>
    <row r="95" spans="13:14" x14ac:dyDescent="0.3">
      <c r="M95">
        <v>9.3000000000000007</v>
      </c>
      <c r="N95">
        <f t="shared" si="6"/>
        <v>0.97299751011834945</v>
      </c>
    </row>
    <row r="96" spans="13:14" x14ac:dyDescent="0.3">
      <c r="M96">
        <v>9.4</v>
      </c>
      <c r="N96">
        <f t="shared" si="6"/>
        <v>0.98192939316571959</v>
      </c>
    </row>
    <row r="97" spans="13:14" x14ac:dyDescent="0.3">
      <c r="M97">
        <v>9.5</v>
      </c>
      <c r="N97">
        <f t="shared" si="6"/>
        <v>0.98815408071904176</v>
      </c>
    </row>
    <row r="98" spans="13:14" x14ac:dyDescent="0.3">
      <c r="M98">
        <v>9.6</v>
      </c>
      <c r="N98">
        <f t="shared" si="6"/>
        <v>0.99238994668304892</v>
      </c>
    </row>
    <row r="99" spans="13:14" x14ac:dyDescent="0.3">
      <c r="M99">
        <v>9.6999999999999993</v>
      </c>
      <c r="N99">
        <f t="shared" si="6"/>
        <v>0.99520674498480988</v>
      </c>
    </row>
    <row r="100" spans="13:14" x14ac:dyDescent="0.3">
      <c r="M100">
        <v>9.8000000000000007</v>
      </c>
      <c r="N100">
        <f t="shared" si="6"/>
        <v>0.99703857010442554</v>
      </c>
    </row>
    <row r="101" spans="13:14" x14ac:dyDescent="0.3">
      <c r="M101">
        <v>9.9</v>
      </c>
      <c r="N101">
        <f t="shared" si="6"/>
        <v>0.99820441421359374</v>
      </c>
    </row>
    <row r="102" spans="13:14" x14ac:dyDescent="0.3">
      <c r="M102">
        <v>10</v>
      </c>
      <c r="N102">
        <f t="shared" si="6"/>
        <v>0.99893106691248368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G9" sqref="G9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0</v>
      </c>
      <c r="C2">
        <v>100000</v>
      </c>
      <c r="D2">
        <v>69</v>
      </c>
    </row>
    <row r="3" spans="1:4" x14ac:dyDescent="0.3">
      <c r="A3" s="1">
        <v>1</v>
      </c>
      <c r="B3">
        <v>0.28888888888888892</v>
      </c>
      <c r="C3">
        <v>100000</v>
      </c>
      <c r="D3">
        <v>69</v>
      </c>
    </row>
    <row r="4" spans="1:4" x14ac:dyDescent="0.3">
      <c r="A4" s="1">
        <v>2</v>
      </c>
      <c r="B4">
        <v>0.57777777777777783</v>
      </c>
      <c r="C4">
        <v>100000</v>
      </c>
      <c r="D4">
        <v>69</v>
      </c>
    </row>
    <row r="5" spans="1:4" x14ac:dyDescent="0.3">
      <c r="A5" s="1">
        <v>3</v>
      </c>
      <c r="B5">
        <v>0.8666666666666667</v>
      </c>
      <c r="C5">
        <v>100000</v>
      </c>
      <c r="D5">
        <v>69</v>
      </c>
    </row>
    <row r="6" spans="1:4" x14ac:dyDescent="0.3">
      <c r="A6" s="1">
        <v>4</v>
      </c>
      <c r="B6">
        <v>1.1555555555555559</v>
      </c>
      <c r="C6">
        <v>100000</v>
      </c>
      <c r="D6">
        <v>259</v>
      </c>
    </row>
    <row r="7" spans="1:4" x14ac:dyDescent="0.3">
      <c r="A7" s="1">
        <v>5</v>
      </c>
      <c r="B7">
        <v>1.4444444444444451</v>
      </c>
      <c r="C7">
        <v>100000</v>
      </c>
      <c r="D7">
        <v>1880</v>
      </c>
    </row>
    <row r="8" spans="1:4" x14ac:dyDescent="0.3">
      <c r="A8" s="1">
        <v>6</v>
      </c>
      <c r="B8">
        <v>1.7333333333333329</v>
      </c>
      <c r="C8">
        <v>100000</v>
      </c>
      <c r="D8">
        <v>15286</v>
      </c>
    </row>
    <row r="9" spans="1:4" x14ac:dyDescent="0.3">
      <c r="A9" s="1">
        <v>7</v>
      </c>
      <c r="B9">
        <v>2.022222222222223</v>
      </c>
      <c r="C9">
        <v>100000</v>
      </c>
      <c r="D9">
        <v>74760</v>
      </c>
    </row>
    <row r="10" spans="1:4" x14ac:dyDescent="0.3">
      <c r="A10" s="1">
        <v>8</v>
      </c>
      <c r="B10">
        <v>2.3111111111111109</v>
      </c>
      <c r="C10">
        <v>100000</v>
      </c>
      <c r="D10">
        <v>99995</v>
      </c>
    </row>
    <row r="11" spans="1:4" x14ac:dyDescent="0.3">
      <c r="A11" s="1">
        <v>9</v>
      </c>
      <c r="B11">
        <v>2.6</v>
      </c>
      <c r="C11">
        <v>100000</v>
      </c>
      <c r="D11">
        <v>100000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49DA-4909-43F6-8DAD-E74E96140FF2}">
  <dimension ref="A1:N32"/>
  <sheetViews>
    <sheetView tabSelected="1" topLeftCell="G1" zoomScaleNormal="100" workbookViewId="0"/>
  </sheetViews>
  <sheetFormatPr defaultRowHeight="14.4" x14ac:dyDescent="0.3"/>
  <cols>
    <col min="3" max="3" width="19.109375" bestFit="1" customWidth="1"/>
    <col min="4" max="4" width="19.6640625" bestFit="1" customWidth="1"/>
    <col min="5" max="5" width="15.77734375" bestFit="1" customWidth="1"/>
    <col min="6" max="6" width="26.77734375" bestFit="1" customWidth="1"/>
    <col min="7" max="7" width="11" bestFit="1" customWidth="1"/>
    <col min="8" max="8" width="13.44140625" bestFit="1" customWidth="1"/>
    <col min="14" max="14" width="26.77734375" bestFit="1" customWidth="1"/>
  </cols>
  <sheetData>
    <row r="1" spans="1:14" s="2" customFormat="1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9</v>
      </c>
      <c r="K1" s="5">
        <v>1.5323288667381654</v>
      </c>
      <c r="M1" s="2" t="s">
        <v>4</v>
      </c>
      <c r="N1" s="2" t="s">
        <v>6</v>
      </c>
    </row>
    <row r="2" spans="1:14" x14ac:dyDescent="0.3">
      <c r="A2">
        <v>1</v>
      </c>
      <c r="B2">
        <f>failure_probability_data!B2</f>
        <v>0</v>
      </c>
      <c r="C2">
        <f>failure_probability_data!C2</f>
        <v>100000</v>
      </c>
      <c r="D2">
        <f>failure_probability_data!D2</f>
        <v>69</v>
      </c>
      <c r="E2">
        <f>D2/C2</f>
        <v>6.8999999999999997E-4</v>
      </c>
      <c r="F2" t="str">
        <f>IFERROR(_xlfn.NORM.DIST(LN(B2),LN($K$1),$K$2, TRUE),"")</f>
        <v/>
      </c>
      <c r="G2" t="str">
        <f>IFERROR(_xlfn.BINOM.DIST(D2, C2, F2, FALSE),"")</f>
        <v/>
      </c>
      <c r="H2" t="str">
        <f>IFERROR(LN(G2),"")</f>
        <v/>
      </c>
      <c r="J2" s="2" t="s">
        <v>10</v>
      </c>
      <c r="K2">
        <v>0.10129761122679606</v>
      </c>
      <c r="M2">
        <v>0</v>
      </c>
      <c r="N2" t="e">
        <f>_xlfn.NORM.DIST(LN(M2), LN($K$1), $K$2, TRUE)</f>
        <v>#NUM!</v>
      </c>
    </row>
    <row r="3" spans="1:14" x14ac:dyDescent="0.3">
      <c r="A3">
        <v>2</v>
      </c>
      <c r="B3">
        <f>failure_probability_data!B3</f>
        <v>0.28888888888888892</v>
      </c>
      <c r="C3">
        <f>failure_probability_data!C3</f>
        <v>100000</v>
      </c>
      <c r="D3">
        <f>failure_probability_data!D3</f>
        <v>69</v>
      </c>
      <c r="E3">
        <f t="shared" ref="E3:E11" si="0">D3/C3</f>
        <v>6.8999999999999997E-4</v>
      </c>
      <c r="F3">
        <f t="shared" ref="F3:F11" si="1">IFERROR(_xlfn.NORM.DIST(LN(B3),LN($K$1),$K$2, TRUE),"")</f>
        <v>2.9501699776708563E-61</v>
      </c>
      <c r="G3">
        <f t="shared" ref="G3:G10" si="2">IFERROR(_xlfn.BINOM.DIST(D3, C3, F3, FALSE),"")</f>
        <v>0</v>
      </c>
      <c r="H3" t="str">
        <f t="shared" ref="H3:H11" si="3">IFERROR(LN(G3),"")</f>
        <v/>
      </c>
      <c r="M3">
        <v>0.1</v>
      </c>
      <c r="N3">
        <f t="shared" ref="N3:N32" si="4">_xlfn.NORM.DIST(LN(M3), LN($K$1), $K$2, TRUE)</f>
        <v>3.3436172620323989E-160</v>
      </c>
    </row>
    <row r="4" spans="1:14" x14ac:dyDescent="0.3">
      <c r="A4">
        <v>3</v>
      </c>
      <c r="B4">
        <f>failure_probability_data!B4</f>
        <v>0.57777777777777783</v>
      </c>
      <c r="C4">
        <f>failure_probability_data!C4</f>
        <v>100000</v>
      </c>
      <c r="D4">
        <f>failure_probability_data!D4</f>
        <v>69</v>
      </c>
      <c r="E4">
        <f t="shared" si="0"/>
        <v>6.8999999999999997E-4</v>
      </c>
      <c r="F4">
        <f t="shared" si="1"/>
        <v>3.0272971728851806E-22</v>
      </c>
      <c r="G4">
        <f t="shared" si="2"/>
        <v>0</v>
      </c>
      <c r="H4" t="str">
        <f t="shared" si="3"/>
        <v/>
      </c>
      <c r="M4">
        <v>0.2</v>
      </c>
      <c r="N4">
        <f t="shared" si="4"/>
        <v>3.5850342620364821E-90</v>
      </c>
    </row>
    <row r="5" spans="1:14" x14ac:dyDescent="0.3">
      <c r="A5">
        <v>4</v>
      </c>
      <c r="B5">
        <f>failure_probability_data!B5</f>
        <v>0.8666666666666667</v>
      </c>
      <c r="C5">
        <f>failure_probability_data!C5</f>
        <v>100000</v>
      </c>
      <c r="D5">
        <f>failure_probability_data!D5</f>
        <v>69</v>
      </c>
      <c r="E5">
        <f t="shared" si="0"/>
        <v>6.8999999999999997E-4</v>
      </c>
      <c r="F5">
        <f t="shared" si="1"/>
        <v>9.227517623824911E-9</v>
      </c>
      <c r="G5">
        <f t="shared" si="2"/>
        <v>0</v>
      </c>
      <c r="H5" t="str">
        <f t="shared" si="3"/>
        <v/>
      </c>
      <c r="M5">
        <v>0.3</v>
      </c>
      <c r="N5">
        <f t="shared" si="4"/>
        <v>1.3022585512404321E-58</v>
      </c>
    </row>
    <row r="6" spans="1:14" x14ac:dyDescent="0.3">
      <c r="A6">
        <v>5</v>
      </c>
      <c r="B6">
        <f>failure_probability_data!B6</f>
        <v>1.1555555555555559</v>
      </c>
      <c r="C6">
        <f>failure_probability_data!C6</f>
        <v>100000</v>
      </c>
      <c r="D6">
        <f>failure_probability_data!D6</f>
        <v>259</v>
      </c>
      <c r="E6">
        <f t="shared" si="0"/>
        <v>2.5899999999999999E-3</v>
      </c>
      <c r="F6">
        <f t="shared" si="1"/>
        <v>2.6687661115795702E-3</v>
      </c>
      <c r="G6">
        <f>IFERROR(_xlfn.BINOM.DIST(D6, C6, F6, FALSE),"")</f>
        <v>2.2057893946222259E-2</v>
      </c>
      <c r="H6">
        <f t="shared" si="3"/>
        <v>-3.8140847390604944</v>
      </c>
      <c r="M6">
        <v>0.4</v>
      </c>
      <c r="N6">
        <f t="shared" si="4"/>
        <v>2.0077322857278932E-40</v>
      </c>
    </row>
    <row r="7" spans="1:14" x14ac:dyDescent="0.3">
      <c r="A7">
        <v>6</v>
      </c>
      <c r="B7">
        <f>failure_probability_data!B7</f>
        <v>1.4444444444444451</v>
      </c>
      <c r="C7">
        <f>failure_probability_data!C7</f>
        <v>100000</v>
      </c>
      <c r="D7">
        <f>failure_probability_data!D7</f>
        <v>1880</v>
      </c>
      <c r="E7">
        <f t="shared" si="0"/>
        <v>1.8800000000000001E-2</v>
      </c>
      <c r="F7">
        <f t="shared" si="1"/>
        <v>0.27992197620647974</v>
      </c>
      <c r="G7">
        <f>IFERROR(_xlfn.BINOM.DIST(D7, C7, F7, FALSE),"")</f>
        <v>0</v>
      </c>
      <c r="H7" t="str">
        <f>IFERROR(LN(G7),"")</f>
        <v/>
      </c>
      <c r="M7">
        <v>0.5</v>
      </c>
      <c r="N7">
        <f t="shared" si="4"/>
        <v>1.0263795053805497E-28</v>
      </c>
    </row>
    <row r="8" spans="1:14" x14ac:dyDescent="0.3">
      <c r="A8">
        <v>7</v>
      </c>
      <c r="B8">
        <f>failure_probability_data!B8</f>
        <v>1.7333333333333329</v>
      </c>
      <c r="C8">
        <f>failure_probability_data!C8</f>
        <v>100000</v>
      </c>
      <c r="D8">
        <f>failure_probability_data!D8</f>
        <v>15286</v>
      </c>
      <c r="E8">
        <f t="shared" si="0"/>
        <v>0.15286</v>
      </c>
      <c r="F8">
        <f t="shared" si="1"/>
        <v>0.8881573797864839</v>
      </c>
      <c r="G8">
        <f>IFERROR(_xlfn.BINOM.DIST(D8, C8, F8, FALSE),"")</f>
        <v>0</v>
      </c>
      <c r="H8" t="str">
        <f t="shared" si="3"/>
        <v/>
      </c>
      <c r="M8">
        <v>0.6</v>
      </c>
      <c r="N8">
        <f t="shared" si="4"/>
        <v>1.0608139575799717E-20</v>
      </c>
    </row>
    <row r="9" spans="1:14" x14ac:dyDescent="0.3">
      <c r="A9">
        <v>8</v>
      </c>
      <c r="B9">
        <f>failure_probability_data!B9</f>
        <v>2.022222222222223</v>
      </c>
      <c r="C9">
        <f>failure_probability_data!C9</f>
        <v>100000</v>
      </c>
      <c r="D9">
        <f>failure_probability_data!D9</f>
        <v>74760</v>
      </c>
      <c r="E9">
        <f t="shared" si="0"/>
        <v>0.74760000000000004</v>
      </c>
      <c r="F9">
        <f t="shared" si="1"/>
        <v>0.996914436215388</v>
      </c>
      <c r="G9">
        <f t="shared" si="2"/>
        <v>0</v>
      </c>
      <c r="H9" t="str">
        <f t="shared" si="3"/>
        <v/>
      </c>
      <c r="M9">
        <v>0.7</v>
      </c>
      <c r="N9">
        <f t="shared" si="4"/>
        <v>5.1996708619690128E-15</v>
      </c>
    </row>
    <row r="10" spans="1:14" x14ac:dyDescent="0.3">
      <c r="A10">
        <v>9</v>
      </c>
      <c r="B10">
        <f>failure_probability_data!B10</f>
        <v>2.3111111111111109</v>
      </c>
      <c r="C10">
        <f>failure_probability_data!C10</f>
        <v>100000</v>
      </c>
      <c r="D10">
        <f>failure_probability_data!D10</f>
        <v>99995</v>
      </c>
      <c r="E10">
        <f t="shared" si="0"/>
        <v>0.99995000000000001</v>
      </c>
      <c r="F10">
        <f t="shared" si="1"/>
        <v>0.99997512049544246</v>
      </c>
      <c r="G10">
        <f t="shared" si="2"/>
        <v>6.5996574225047858E-2</v>
      </c>
      <c r="H10">
        <f t="shared" si="3"/>
        <v>-2.7181524439839508</v>
      </c>
      <c r="M10">
        <v>0.8</v>
      </c>
      <c r="N10">
        <f t="shared" si="4"/>
        <v>6.9919942945133642E-11</v>
      </c>
    </row>
    <row r="11" spans="1:14" x14ac:dyDescent="0.3">
      <c r="A11">
        <v>10</v>
      </c>
      <c r="B11">
        <f>failure_probability_data!B11</f>
        <v>2.6</v>
      </c>
      <c r="C11">
        <f>failure_probability_data!C11</f>
        <v>100000</v>
      </c>
      <c r="D11">
        <f>failure_probability_data!D11</f>
        <v>100000</v>
      </c>
      <c r="E11">
        <f t="shared" si="0"/>
        <v>1</v>
      </c>
      <c r="F11">
        <f t="shared" si="1"/>
        <v>0.99999991029587521</v>
      </c>
      <c r="G11">
        <f>IFERROR(_xlfn.BINOM.DIST(D11, C11, F11, FALSE),"")</f>
        <v>0.99106970123545957</v>
      </c>
      <c r="H11">
        <f t="shared" si="3"/>
        <v>-8.9704128818335668E-3</v>
      </c>
      <c r="M11">
        <v>0.9</v>
      </c>
      <c r="N11">
        <f t="shared" si="4"/>
        <v>7.4688981457129929E-8</v>
      </c>
    </row>
    <row r="12" spans="1:14" x14ac:dyDescent="0.3">
      <c r="M12">
        <v>1</v>
      </c>
      <c r="N12">
        <f t="shared" si="4"/>
        <v>1.2588006199466745E-5</v>
      </c>
    </row>
    <row r="13" spans="1:14" x14ac:dyDescent="0.3">
      <c r="G13" s="2" t="s">
        <v>11</v>
      </c>
      <c r="H13">
        <f>SUM(H2:H11)</f>
        <v>-6.541207595926279</v>
      </c>
      <c r="M13">
        <v>1.1000000000000001</v>
      </c>
      <c r="N13">
        <f t="shared" si="4"/>
        <v>5.3333762556427458E-4</v>
      </c>
    </row>
    <row r="14" spans="1:14" x14ac:dyDescent="0.3">
      <c r="M14">
        <v>1.2</v>
      </c>
      <c r="N14">
        <f t="shared" si="4"/>
        <v>7.9031950624738698E-3</v>
      </c>
    </row>
    <row r="15" spans="1:14" x14ac:dyDescent="0.3">
      <c r="M15">
        <v>1.3</v>
      </c>
      <c r="N15">
        <f t="shared" si="4"/>
        <v>5.2275263231321742E-2</v>
      </c>
    </row>
    <row r="16" spans="1:14" x14ac:dyDescent="0.3">
      <c r="M16">
        <v>1.4</v>
      </c>
      <c r="N16">
        <f t="shared" si="4"/>
        <v>0.18630493835133147</v>
      </c>
    </row>
    <row r="17" spans="13:14" x14ac:dyDescent="0.3">
      <c r="M17">
        <v>1.5</v>
      </c>
      <c r="N17">
        <f t="shared" si="4"/>
        <v>0.4166369616716914</v>
      </c>
    </row>
    <row r="18" spans="13:14" x14ac:dyDescent="0.3">
      <c r="M18">
        <v>1.6</v>
      </c>
      <c r="N18">
        <f t="shared" si="4"/>
        <v>0.66516952355096381</v>
      </c>
    </row>
    <row r="19" spans="13:14" x14ac:dyDescent="0.3">
      <c r="M19">
        <v>1.7</v>
      </c>
      <c r="N19">
        <f t="shared" si="4"/>
        <v>0.8473404987547537</v>
      </c>
    </row>
    <row r="20" spans="13:14" x14ac:dyDescent="0.3">
      <c r="M20">
        <v>1.8</v>
      </c>
      <c r="N20">
        <f t="shared" si="4"/>
        <v>0.94400996260890102</v>
      </c>
    </row>
    <row r="21" spans="13:14" x14ac:dyDescent="0.3">
      <c r="M21">
        <v>1.9</v>
      </c>
      <c r="N21">
        <f t="shared" si="4"/>
        <v>0.98312735219743286</v>
      </c>
    </row>
    <row r="22" spans="13:14" x14ac:dyDescent="0.3">
      <c r="M22">
        <v>2</v>
      </c>
      <c r="N22">
        <f t="shared" si="4"/>
        <v>0.99572402632093771</v>
      </c>
    </row>
    <row r="23" spans="13:14" x14ac:dyDescent="0.3">
      <c r="M23">
        <v>2.1</v>
      </c>
      <c r="N23">
        <f t="shared" si="4"/>
        <v>0.99906809184891932</v>
      </c>
    </row>
    <row r="24" spans="13:14" x14ac:dyDescent="0.3">
      <c r="M24">
        <v>2.2000000000000002</v>
      </c>
      <c r="N24">
        <f t="shared" si="4"/>
        <v>0.99982175256342054</v>
      </c>
    </row>
    <row r="25" spans="13:14" x14ac:dyDescent="0.3">
      <c r="M25">
        <v>2.2999999999999998</v>
      </c>
      <c r="N25">
        <f t="shared" si="4"/>
        <v>0.99996953508715358</v>
      </c>
    </row>
    <row r="26" spans="13:14" x14ac:dyDescent="0.3">
      <c r="M26">
        <v>2.4</v>
      </c>
      <c r="N26">
        <f t="shared" si="4"/>
        <v>0.99999527357209206</v>
      </c>
    </row>
    <row r="27" spans="13:14" x14ac:dyDescent="0.3">
      <c r="M27">
        <v>2.5</v>
      </c>
      <c r="N27">
        <f t="shared" si="4"/>
        <v>0.9999993252292575</v>
      </c>
    </row>
    <row r="28" spans="13:14" x14ac:dyDescent="0.3">
      <c r="M28">
        <v>2.6</v>
      </c>
      <c r="N28">
        <f t="shared" si="4"/>
        <v>0.99999991029587521</v>
      </c>
    </row>
    <row r="29" spans="13:14" x14ac:dyDescent="0.3">
      <c r="M29">
        <v>2.7</v>
      </c>
      <c r="N29">
        <f t="shared" si="4"/>
        <v>0.9999999887809099</v>
      </c>
    </row>
    <row r="30" spans="13:14" x14ac:dyDescent="0.3">
      <c r="M30">
        <v>2.8</v>
      </c>
      <c r="N30">
        <f t="shared" si="4"/>
        <v>0.99999999866814726</v>
      </c>
    </row>
    <row r="31" spans="13:14" x14ac:dyDescent="0.3">
      <c r="M31">
        <v>2.9</v>
      </c>
      <c r="N31">
        <f t="shared" si="4"/>
        <v>0.99999999984876087</v>
      </c>
    </row>
    <row r="32" spans="13:14" x14ac:dyDescent="0.3">
      <c r="M32">
        <v>3</v>
      </c>
      <c r="N32">
        <f t="shared" si="4"/>
        <v>0.99999999998346134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baker_2015</vt:lpstr>
      <vt:lpstr>qeshta_et_al_2021</vt:lpstr>
      <vt:lpstr>failure_probability_data</vt:lpstr>
      <vt:lpstr>failure_probability_data_fit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 Degan Di Dieco</cp:lastModifiedBy>
  <dcterms:created xsi:type="dcterms:W3CDTF">2023-02-03T16:17:40Z</dcterms:created>
  <dcterms:modified xsi:type="dcterms:W3CDTF">2023-02-08T17:55:46Z</dcterms:modified>
</cp:coreProperties>
</file>