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0" yWindow="0" windowWidth="28720" windowHeight="17540" tabRatio="500" firstSheet="7" activeTab="11"/>
  </bookViews>
  <sheets>
    <sheet name="Phase 1 data" sheetId="1" r:id="rId1"/>
    <sheet name="P1 support data" sheetId="2" r:id="rId2"/>
    <sheet name="Phase 2 subjective data" sheetId="4" r:id="rId3"/>
    <sheet name="P2 support data" sheetId="5" r:id="rId4"/>
    <sheet name="Graphs" sheetId="6" r:id="rId5"/>
    <sheet name="Stats - Intra-phase" sheetId="7" r:id="rId6"/>
    <sheet name="Ranked Analysis Ph1" sheetId="9" r:id="rId7"/>
    <sheet name="Ranked Analysis Ph2" sheetId="10" r:id="rId8"/>
    <sheet name="Pivot" sheetId="8" r:id="rId9"/>
    <sheet name="Mixed Phase Analysis" sheetId="11" r:id="rId10"/>
    <sheet name="Complete Data" sheetId="12" r:id="rId11"/>
    <sheet name="Sheet3" sheetId="15" r:id="rId12"/>
    <sheet name="Sheet2" sheetId="14" r:id="rId13"/>
    <sheet name="Sheet1" sheetId="13" r:id="rId14"/>
  </sheets>
  <definedNames>
    <definedName name="Single1" localSheetId="12">Sheet2!$A$1:$M$86</definedName>
    <definedName name="Single2" localSheetId="11">Sheet3!$A$1:$M$86</definedName>
  </definedNames>
  <calcPr calcId="140001" concurrentCalc="0"/>
  <pivotCaches>
    <pivotCache cacheId="0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5" l="1"/>
  <c r="I20" i="15"/>
  <c r="E20" i="15"/>
  <c r="F20" i="15"/>
  <c r="G20" i="15"/>
  <c r="I88" i="15"/>
  <c r="E88" i="15"/>
  <c r="F88" i="15"/>
  <c r="G88" i="15"/>
  <c r="I87" i="15"/>
  <c r="E86" i="15"/>
  <c r="F86" i="15"/>
  <c r="G86" i="15"/>
  <c r="H85" i="15"/>
  <c r="I84" i="15"/>
  <c r="E84" i="15"/>
  <c r="F84" i="15"/>
  <c r="G84" i="15"/>
  <c r="I83" i="15"/>
  <c r="E82" i="15"/>
  <c r="F82" i="15"/>
  <c r="G82" i="15"/>
  <c r="H81" i="15"/>
  <c r="I80" i="15"/>
  <c r="E80" i="15"/>
  <c r="F80" i="15"/>
  <c r="G80" i="15"/>
  <c r="I79" i="15"/>
  <c r="E78" i="15"/>
  <c r="F78" i="15"/>
  <c r="G78" i="15"/>
  <c r="H77" i="15"/>
  <c r="I76" i="15"/>
  <c r="E76" i="15"/>
  <c r="F76" i="15"/>
  <c r="G76" i="15"/>
  <c r="I75" i="15"/>
  <c r="E74" i="15"/>
  <c r="F74" i="15"/>
  <c r="G74" i="15"/>
  <c r="H73" i="15"/>
  <c r="I72" i="15"/>
  <c r="E72" i="15"/>
  <c r="F72" i="15"/>
  <c r="G72" i="15"/>
  <c r="I71" i="15"/>
  <c r="E70" i="15"/>
  <c r="F70" i="15"/>
  <c r="G70" i="15"/>
  <c r="H69" i="15"/>
  <c r="I68" i="15"/>
  <c r="E68" i="15"/>
  <c r="F68" i="15"/>
  <c r="G68" i="15"/>
  <c r="I67" i="15"/>
  <c r="E66" i="15"/>
  <c r="F66" i="15"/>
  <c r="G66" i="15"/>
  <c r="H65" i="15"/>
  <c r="I64" i="15"/>
  <c r="E64" i="15"/>
  <c r="F64" i="15"/>
  <c r="G64" i="15"/>
  <c r="I63" i="15"/>
  <c r="E62" i="15"/>
  <c r="F62" i="15"/>
  <c r="G62" i="15"/>
  <c r="H61" i="15"/>
  <c r="I60" i="15"/>
  <c r="E60" i="15"/>
  <c r="F60" i="15"/>
  <c r="G60" i="15"/>
  <c r="I59" i="15"/>
  <c r="E58" i="15"/>
  <c r="F58" i="15"/>
  <c r="G58" i="15"/>
  <c r="H57" i="15"/>
  <c r="I56" i="15"/>
  <c r="E56" i="15"/>
  <c r="F56" i="15"/>
  <c r="G56" i="15"/>
  <c r="I55" i="15"/>
  <c r="E54" i="15"/>
  <c r="F54" i="15"/>
  <c r="G54" i="15"/>
  <c r="H53" i="15"/>
  <c r="I52" i="15"/>
  <c r="E52" i="15"/>
  <c r="F52" i="15"/>
  <c r="G52" i="15"/>
  <c r="I51" i="15"/>
  <c r="E50" i="15"/>
  <c r="F50" i="15"/>
  <c r="G50" i="15"/>
  <c r="H49" i="15"/>
  <c r="I48" i="15"/>
  <c r="E48" i="15"/>
  <c r="F48" i="15"/>
  <c r="G48" i="15"/>
  <c r="I47" i="15"/>
  <c r="E46" i="15"/>
  <c r="F46" i="15"/>
  <c r="G46" i="15"/>
  <c r="H45" i="15"/>
  <c r="I44" i="15"/>
  <c r="E44" i="15"/>
  <c r="F44" i="15"/>
  <c r="G44" i="15"/>
  <c r="I43" i="15"/>
  <c r="E42" i="15"/>
  <c r="F42" i="15"/>
  <c r="G42" i="15"/>
  <c r="H41" i="15"/>
  <c r="I40" i="15"/>
  <c r="E40" i="15"/>
  <c r="F40" i="15"/>
  <c r="G40" i="15"/>
  <c r="I39" i="15"/>
  <c r="E38" i="15"/>
  <c r="F38" i="15"/>
  <c r="G38" i="15"/>
  <c r="H37" i="15"/>
  <c r="I36" i="15"/>
  <c r="E36" i="15"/>
  <c r="F36" i="15"/>
  <c r="G36" i="15"/>
  <c r="I35" i="15"/>
  <c r="E34" i="15"/>
  <c r="F34" i="15"/>
  <c r="G34" i="15"/>
  <c r="H33" i="15"/>
  <c r="I32" i="15"/>
  <c r="E32" i="15"/>
  <c r="F32" i="15"/>
  <c r="G32" i="15"/>
  <c r="I31" i="15"/>
  <c r="E30" i="15"/>
  <c r="F30" i="15"/>
  <c r="G30" i="15"/>
  <c r="H29" i="15"/>
  <c r="I28" i="15"/>
  <c r="E28" i="15"/>
  <c r="F28" i="15"/>
  <c r="G28" i="15"/>
  <c r="I27" i="15"/>
  <c r="E26" i="15"/>
  <c r="F26" i="15"/>
  <c r="G26" i="15"/>
  <c r="H25" i="15"/>
  <c r="I24" i="15"/>
  <c r="E24" i="15"/>
  <c r="F24" i="15"/>
  <c r="G24" i="15"/>
  <c r="I23" i="15"/>
  <c r="E22" i="15"/>
  <c r="F22" i="15"/>
  <c r="G22" i="15"/>
  <c r="I19" i="15"/>
  <c r="E18" i="15"/>
  <c r="F18" i="15"/>
  <c r="G18" i="15"/>
  <c r="H17" i="15"/>
  <c r="I16" i="15"/>
  <c r="E16" i="15"/>
  <c r="F16" i="15"/>
  <c r="G16" i="15"/>
  <c r="I15" i="15"/>
  <c r="E14" i="15"/>
  <c r="F14" i="15"/>
  <c r="G14" i="15"/>
  <c r="H13" i="15"/>
  <c r="I12" i="15"/>
  <c r="E12" i="15"/>
  <c r="F12" i="15"/>
  <c r="G12" i="15"/>
  <c r="I11" i="15"/>
  <c r="E10" i="15"/>
  <c r="F10" i="15"/>
  <c r="G10" i="15"/>
  <c r="H9" i="15"/>
  <c r="I8" i="15"/>
  <c r="E8" i="15"/>
  <c r="F8" i="15"/>
  <c r="G8" i="15"/>
  <c r="I7" i="15"/>
  <c r="E6" i="15"/>
  <c r="F6" i="15"/>
  <c r="G6" i="15"/>
  <c r="H5" i="15"/>
  <c r="I4" i="15"/>
  <c r="E4" i="15"/>
  <c r="F4" i="15"/>
  <c r="G4" i="15"/>
  <c r="I3" i="15"/>
  <c r="E2" i="15"/>
  <c r="F2" i="15"/>
  <c r="G2" i="15"/>
  <c r="I88" i="14"/>
  <c r="I87" i="14"/>
  <c r="I84" i="14"/>
  <c r="I83" i="14"/>
  <c r="I80" i="14"/>
  <c r="I79" i="14"/>
  <c r="I76" i="14"/>
  <c r="I75" i="14"/>
  <c r="I72" i="14"/>
  <c r="I71" i="14"/>
  <c r="I68" i="14"/>
  <c r="I67" i="14"/>
  <c r="I64" i="14"/>
  <c r="I63" i="14"/>
  <c r="I60" i="14"/>
  <c r="I59" i="14"/>
  <c r="I56" i="14"/>
  <c r="I55" i="14"/>
  <c r="I52" i="14"/>
  <c r="I51" i="14"/>
  <c r="I48" i="14"/>
  <c r="I47" i="14"/>
  <c r="I44" i="14"/>
  <c r="I43" i="14"/>
  <c r="I40" i="14"/>
  <c r="I39" i="14"/>
  <c r="I36" i="14"/>
  <c r="I35" i="14"/>
  <c r="I32" i="14"/>
  <c r="I31" i="14"/>
  <c r="I28" i="14"/>
  <c r="I27" i="14"/>
  <c r="I24" i="14"/>
  <c r="I23" i="14"/>
  <c r="I20" i="14"/>
  <c r="I19" i="14"/>
  <c r="I16" i="14"/>
  <c r="I15" i="14"/>
  <c r="I12" i="14"/>
  <c r="I11" i="14"/>
  <c r="I8" i="14"/>
  <c r="I7" i="14"/>
  <c r="I4" i="14"/>
  <c r="I3" i="14"/>
  <c r="H85" i="14"/>
  <c r="H81" i="14"/>
  <c r="H77" i="14"/>
  <c r="H73" i="14"/>
  <c r="H69" i="14"/>
  <c r="H65" i="14"/>
  <c r="H61" i="14"/>
  <c r="H57" i="14"/>
  <c r="H53" i="14"/>
  <c r="H49" i="14"/>
  <c r="H45" i="14"/>
  <c r="H41" i="14"/>
  <c r="H37" i="14"/>
  <c r="H33" i="14"/>
  <c r="H29" i="14"/>
  <c r="H25" i="14"/>
  <c r="H21" i="14"/>
  <c r="H17" i="14"/>
  <c r="H13" i="14"/>
  <c r="H9" i="14"/>
  <c r="H5" i="14"/>
  <c r="E9" i="14"/>
  <c r="E88" i="14"/>
  <c r="F88" i="14"/>
  <c r="G88" i="14"/>
  <c r="E86" i="14"/>
  <c r="F86" i="14"/>
  <c r="G86" i="14"/>
  <c r="E84" i="14"/>
  <c r="F84" i="14"/>
  <c r="G84" i="14"/>
  <c r="E82" i="14"/>
  <c r="F82" i="14"/>
  <c r="G82" i="14"/>
  <c r="E80" i="14"/>
  <c r="F80" i="14"/>
  <c r="G80" i="14"/>
  <c r="E78" i="14"/>
  <c r="F78" i="14"/>
  <c r="G78" i="14"/>
  <c r="E76" i="14"/>
  <c r="F76" i="14"/>
  <c r="G76" i="14"/>
  <c r="E74" i="14"/>
  <c r="F74" i="14"/>
  <c r="G74" i="14"/>
  <c r="E72" i="14"/>
  <c r="F72" i="14"/>
  <c r="G72" i="14"/>
  <c r="E70" i="14"/>
  <c r="F70" i="14"/>
  <c r="G70" i="14"/>
  <c r="E68" i="14"/>
  <c r="F68" i="14"/>
  <c r="G68" i="14"/>
  <c r="E66" i="14"/>
  <c r="F66" i="14"/>
  <c r="G66" i="14"/>
  <c r="E64" i="14"/>
  <c r="F64" i="14"/>
  <c r="G64" i="14"/>
  <c r="E62" i="14"/>
  <c r="F62" i="14"/>
  <c r="G62" i="14"/>
  <c r="E60" i="14"/>
  <c r="F60" i="14"/>
  <c r="G60" i="14"/>
  <c r="E58" i="14"/>
  <c r="F58" i="14"/>
  <c r="G58" i="14"/>
  <c r="E56" i="14"/>
  <c r="F56" i="14"/>
  <c r="G56" i="14"/>
  <c r="E54" i="14"/>
  <c r="F54" i="14"/>
  <c r="G54" i="14"/>
  <c r="E52" i="14"/>
  <c r="F52" i="14"/>
  <c r="G52" i="14"/>
  <c r="E50" i="14"/>
  <c r="F50" i="14"/>
  <c r="G50" i="14"/>
  <c r="E48" i="14"/>
  <c r="F48" i="14"/>
  <c r="G48" i="14"/>
  <c r="E46" i="14"/>
  <c r="F46" i="14"/>
  <c r="G46" i="14"/>
  <c r="E44" i="14"/>
  <c r="F44" i="14"/>
  <c r="G44" i="14"/>
  <c r="E42" i="14"/>
  <c r="F42" i="14"/>
  <c r="G42" i="14"/>
  <c r="E40" i="14"/>
  <c r="F40" i="14"/>
  <c r="G40" i="14"/>
  <c r="E38" i="14"/>
  <c r="F38" i="14"/>
  <c r="G38" i="14"/>
  <c r="E36" i="14"/>
  <c r="F36" i="14"/>
  <c r="G36" i="14"/>
  <c r="E34" i="14"/>
  <c r="F34" i="14"/>
  <c r="G34" i="14"/>
  <c r="E32" i="14"/>
  <c r="F32" i="14"/>
  <c r="G32" i="14"/>
  <c r="E30" i="14"/>
  <c r="F30" i="14"/>
  <c r="G30" i="14"/>
  <c r="E28" i="14"/>
  <c r="F28" i="14"/>
  <c r="G28" i="14"/>
  <c r="E26" i="14"/>
  <c r="F26" i="14"/>
  <c r="G26" i="14"/>
  <c r="E24" i="14"/>
  <c r="F24" i="14"/>
  <c r="G24" i="14"/>
  <c r="E22" i="14"/>
  <c r="F22" i="14"/>
  <c r="G22" i="14"/>
  <c r="E20" i="14"/>
  <c r="F20" i="14"/>
  <c r="G20" i="14"/>
  <c r="E18" i="14"/>
  <c r="F18" i="14"/>
  <c r="G18" i="14"/>
  <c r="E16" i="14"/>
  <c r="F16" i="14"/>
  <c r="G16" i="14"/>
  <c r="E14" i="14"/>
  <c r="F14" i="14"/>
  <c r="G14" i="14"/>
  <c r="E12" i="14"/>
  <c r="F12" i="14"/>
  <c r="G12" i="14"/>
  <c r="E10" i="14"/>
  <c r="F10" i="14"/>
  <c r="G10" i="14"/>
  <c r="E8" i="14"/>
  <c r="F8" i="14"/>
  <c r="G8" i="14"/>
  <c r="E6" i="14"/>
  <c r="F6" i="14"/>
  <c r="G6" i="14"/>
  <c r="E4" i="14"/>
  <c r="F4" i="14"/>
  <c r="G4" i="14"/>
  <c r="G2" i="14"/>
  <c r="F2" i="14"/>
  <c r="E2" i="14"/>
  <c r="K526" i="5"/>
  <c r="J526" i="5"/>
  <c r="I526" i="5"/>
  <c r="K525" i="5"/>
  <c r="J525" i="5"/>
  <c r="I525" i="5"/>
  <c r="K524" i="5"/>
  <c r="J524" i="5"/>
  <c r="I524" i="5"/>
  <c r="K523" i="5"/>
  <c r="J523" i="5"/>
  <c r="I523" i="5"/>
  <c r="K522" i="5"/>
  <c r="J522" i="5"/>
  <c r="I522" i="5"/>
  <c r="K521" i="5"/>
  <c r="J521" i="5"/>
  <c r="I521" i="5"/>
  <c r="K520" i="5"/>
  <c r="J520" i="5"/>
  <c r="I520" i="5"/>
  <c r="K519" i="5"/>
  <c r="J519" i="5"/>
  <c r="I519" i="5"/>
  <c r="K518" i="5"/>
  <c r="J518" i="5"/>
  <c r="I518" i="5"/>
  <c r="K517" i="5"/>
  <c r="J517" i="5"/>
  <c r="I517" i="5"/>
  <c r="K516" i="5"/>
  <c r="J516" i="5"/>
  <c r="I516" i="5"/>
  <c r="K515" i="5"/>
  <c r="J515" i="5"/>
  <c r="I515" i="5"/>
  <c r="K514" i="5"/>
  <c r="J514" i="5"/>
  <c r="I514" i="5"/>
  <c r="K513" i="5"/>
  <c r="J513" i="5"/>
  <c r="I513" i="5"/>
  <c r="K512" i="5"/>
  <c r="J512" i="5"/>
  <c r="I512" i="5"/>
  <c r="K511" i="5"/>
  <c r="J511" i="5"/>
  <c r="I511" i="5"/>
  <c r="K510" i="5"/>
  <c r="J510" i="5"/>
  <c r="I510" i="5"/>
  <c r="K509" i="5"/>
  <c r="J509" i="5"/>
  <c r="I509" i="5"/>
  <c r="K508" i="5"/>
  <c r="J508" i="5"/>
  <c r="I508" i="5"/>
  <c r="K507" i="5"/>
  <c r="J507" i="5"/>
  <c r="I507" i="5"/>
  <c r="K506" i="5"/>
  <c r="J506" i="5"/>
  <c r="I506" i="5"/>
  <c r="K505" i="5"/>
  <c r="J505" i="5"/>
  <c r="I505" i="5"/>
  <c r="K504" i="5"/>
  <c r="J504" i="5"/>
  <c r="I504" i="5"/>
  <c r="K503" i="5"/>
  <c r="J503" i="5"/>
  <c r="I503" i="5"/>
  <c r="K502" i="5"/>
  <c r="J502" i="5"/>
  <c r="I502" i="5"/>
  <c r="K501" i="5"/>
  <c r="J501" i="5"/>
  <c r="I501" i="5"/>
  <c r="K500" i="5"/>
  <c r="J500" i="5"/>
  <c r="I500" i="5"/>
  <c r="K499" i="5"/>
  <c r="J499" i="5"/>
  <c r="I499" i="5"/>
  <c r="K498" i="5"/>
  <c r="J498" i="5"/>
  <c r="I498" i="5"/>
  <c r="K497" i="5"/>
  <c r="J497" i="5"/>
  <c r="I497" i="5"/>
  <c r="K496" i="5"/>
  <c r="J496" i="5"/>
  <c r="I496" i="5"/>
  <c r="K495" i="5"/>
  <c r="J495" i="5"/>
  <c r="I495" i="5"/>
  <c r="K494" i="5"/>
  <c r="J494" i="5"/>
  <c r="I494" i="5"/>
  <c r="K493" i="5"/>
  <c r="J493" i="5"/>
  <c r="I493" i="5"/>
  <c r="K492" i="5"/>
  <c r="J492" i="5"/>
  <c r="I492" i="5"/>
  <c r="K491" i="5"/>
  <c r="J491" i="5"/>
  <c r="I491" i="5"/>
  <c r="K490" i="5"/>
  <c r="J490" i="5"/>
  <c r="I490" i="5"/>
  <c r="K489" i="5"/>
  <c r="J489" i="5"/>
  <c r="I489" i="5"/>
  <c r="K488" i="5"/>
  <c r="J488" i="5"/>
  <c r="I488" i="5"/>
  <c r="K487" i="5"/>
  <c r="J487" i="5"/>
  <c r="I487" i="5"/>
  <c r="K486" i="5"/>
  <c r="J486" i="5"/>
  <c r="I486" i="5"/>
  <c r="K485" i="5"/>
  <c r="J485" i="5"/>
  <c r="I485" i="5"/>
  <c r="K484" i="5"/>
  <c r="J484" i="5"/>
  <c r="I484" i="5"/>
  <c r="K483" i="5"/>
  <c r="J483" i="5"/>
  <c r="I483" i="5"/>
  <c r="K482" i="5"/>
  <c r="J482" i="5"/>
  <c r="I482" i="5"/>
  <c r="K481" i="5"/>
  <c r="J481" i="5"/>
  <c r="I481" i="5"/>
  <c r="K480" i="5"/>
  <c r="J480" i="5"/>
  <c r="I480" i="5"/>
  <c r="K479" i="5"/>
  <c r="J479" i="5"/>
  <c r="I479" i="5"/>
  <c r="K478" i="5"/>
  <c r="J478" i="5"/>
  <c r="I478" i="5"/>
  <c r="K477" i="5"/>
  <c r="J477" i="5"/>
  <c r="I477" i="5"/>
  <c r="K476" i="5"/>
  <c r="J476" i="5"/>
  <c r="I476" i="5"/>
  <c r="K475" i="5"/>
  <c r="J475" i="5"/>
  <c r="I475" i="5"/>
  <c r="K474" i="5"/>
  <c r="J474" i="5"/>
  <c r="I474" i="5"/>
  <c r="K473" i="5"/>
  <c r="J473" i="5"/>
  <c r="I473" i="5"/>
  <c r="K472" i="5"/>
  <c r="J472" i="5"/>
  <c r="I472" i="5"/>
  <c r="K471" i="5"/>
  <c r="J471" i="5"/>
  <c r="I471" i="5"/>
  <c r="K470" i="5"/>
  <c r="J470" i="5"/>
  <c r="I470" i="5"/>
  <c r="K469" i="5"/>
  <c r="J469" i="5"/>
  <c r="I469" i="5"/>
  <c r="K468" i="5"/>
  <c r="J468" i="5"/>
  <c r="I468" i="5"/>
  <c r="K467" i="5"/>
  <c r="J467" i="5"/>
  <c r="I467" i="5"/>
  <c r="K466" i="5"/>
  <c r="J466" i="5"/>
  <c r="I466" i="5"/>
  <c r="K465" i="5"/>
  <c r="J465" i="5"/>
  <c r="I465" i="5"/>
  <c r="K464" i="5"/>
  <c r="J464" i="5"/>
  <c r="I464" i="5"/>
  <c r="K463" i="5"/>
  <c r="J463" i="5"/>
  <c r="I463" i="5"/>
  <c r="K462" i="5"/>
  <c r="J462" i="5"/>
  <c r="I462" i="5"/>
  <c r="K461" i="5"/>
  <c r="J461" i="5"/>
  <c r="I461" i="5"/>
  <c r="K460" i="5"/>
  <c r="J460" i="5"/>
  <c r="I460" i="5"/>
  <c r="K459" i="5"/>
  <c r="J459" i="5"/>
  <c r="I459" i="5"/>
  <c r="K458" i="5"/>
  <c r="J458" i="5"/>
  <c r="I458" i="5"/>
  <c r="K457" i="5"/>
  <c r="J457" i="5"/>
  <c r="I457" i="5"/>
  <c r="K456" i="5"/>
  <c r="J456" i="5"/>
  <c r="I456" i="5"/>
  <c r="K455" i="5"/>
  <c r="J455" i="5"/>
  <c r="I455" i="5"/>
  <c r="K454" i="5"/>
  <c r="J454" i="5"/>
  <c r="I454" i="5"/>
  <c r="K453" i="5"/>
  <c r="J453" i="5"/>
  <c r="I453" i="5"/>
  <c r="K452" i="5"/>
  <c r="J452" i="5"/>
  <c r="I452" i="5"/>
  <c r="K451" i="5"/>
  <c r="J451" i="5"/>
  <c r="I451" i="5"/>
  <c r="K450" i="5"/>
  <c r="J450" i="5"/>
  <c r="I450" i="5"/>
  <c r="K449" i="5"/>
  <c r="J449" i="5"/>
  <c r="I449" i="5"/>
  <c r="K448" i="5"/>
  <c r="J448" i="5"/>
  <c r="I448" i="5"/>
  <c r="K447" i="5"/>
  <c r="J447" i="5"/>
  <c r="I447" i="5"/>
  <c r="K446" i="5"/>
  <c r="J446" i="5"/>
  <c r="I446" i="5"/>
  <c r="K445" i="5"/>
  <c r="J445" i="5"/>
  <c r="I445" i="5"/>
  <c r="K444" i="5"/>
  <c r="J444" i="5"/>
  <c r="I444" i="5"/>
  <c r="K443" i="5"/>
  <c r="J443" i="5"/>
  <c r="I443" i="5"/>
  <c r="K442" i="5"/>
  <c r="J442" i="5"/>
  <c r="I442" i="5"/>
  <c r="K441" i="5"/>
  <c r="J441" i="5"/>
  <c r="I441" i="5"/>
  <c r="K440" i="5"/>
  <c r="J440" i="5"/>
  <c r="I440" i="5"/>
  <c r="K439" i="5"/>
  <c r="J439" i="5"/>
  <c r="I439" i="5"/>
  <c r="K438" i="5"/>
  <c r="J438" i="5"/>
  <c r="I438" i="5"/>
  <c r="K437" i="5"/>
  <c r="J437" i="5"/>
  <c r="I437" i="5"/>
  <c r="K436" i="5"/>
  <c r="J436" i="5"/>
  <c r="I436" i="5"/>
  <c r="K435" i="5"/>
  <c r="J435" i="5"/>
  <c r="I435" i="5"/>
  <c r="K434" i="5"/>
  <c r="J434" i="5"/>
  <c r="I434" i="5"/>
  <c r="K433" i="5"/>
  <c r="J433" i="5"/>
  <c r="I433" i="5"/>
  <c r="K432" i="5"/>
  <c r="J432" i="5"/>
  <c r="I432" i="5"/>
  <c r="K431" i="5"/>
  <c r="J431" i="5"/>
  <c r="I431" i="5"/>
  <c r="K430" i="5"/>
  <c r="J430" i="5"/>
  <c r="I430" i="5"/>
  <c r="K429" i="5"/>
  <c r="J429" i="5"/>
  <c r="I429" i="5"/>
  <c r="K428" i="5"/>
  <c r="J428" i="5"/>
  <c r="I428" i="5"/>
  <c r="K427" i="5"/>
  <c r="J427" i="5"/>
  <c r="I427" i="5"/>
  <c r="K426" i="5"/>
  <c r="J426" i="5"/>
  <c r="I426" i="5"/>
  <c r="K425" i="5"/>
  <c r="J425" i="5"/>
  <c r="I425" i="5"/>
  <c r="K424" i="5"/>
  <c r="J424" i="5"/>
  <c r="I424" i="5"/>
  <c r="K423" i="5"/>
  <c r="J423" i="5"/>
  <c r="I423" i="5"/>
  <c r="K422" i="5"/>
  <c r="J422" i="5"/>
  <c r="I422" i="5"/>
  <c r="K421" i="5"/>
  <c r="J421" i="5"/>
  <c r="I421" i="5"/>
  <c r="K420" i="5"/>
  <c r="J420" i="5"/>
  <c r="I420" i="5"/>
  <c r="K419" i="5"/>
  <c r="J419" i="5"/>
  <c r="I419" i="5"/>
  <c r="K418" i="5"/>
  <c r="J418" i="5"/>
  <c r="I418" i="5"/>
  <c r="K417" i="5"/>
  <c r="J417" i="5"/>
  <c r="I417" i="5"/>
  <c r="K416" i="5"/>
  <c r="J416" i="5"/>
  <c r="I416" i="5"/>
  <c r="K415" i="5"/>
  <c r="J415" i="5"/>
  <c r="I415" i="5"/>
  <c r="K414" i="5"/>
  <c r="J414" i="5"/>
  <c r="I414" i="5"/>
  <c r="K413" i="5"/>
  <c r="J413" i="5"/>
  <c r="I413" i="5"/>
  <c r="K412" i="5"/>
  <c r="J412" i="5"/>
  <c r="I412" i="5"/>
  <c r="K411" i="5"/>
  <c r="J411" i="5"/>
  <c r="I411" i="5"/>
  <c r="K410" i="5"/>
  <c r="J410" i="5"/>
  <c r="I410" i="5"/>
  <c r="K409" i="5"/>
  <c r="J409" i="5"/>
  <c r="I409" i="5"/>
  <c r="K408" i="5"/>
  <c r="J408" i="5"/>
  <c r="I408" i="5"/>
  <c r="K407" i="5"/>
  <c r="J407" i="5"/>
  <c r="I407" i="5"/>
  <c r="K406" i="5"/>
  <c r="J406" i="5"/>
  <c r="I406" i="5"/>
  <c r="K405" i="5"/>
  <c r="J405" i="5"/>
  <c r="I405" i="5"/>
  <c r="K404" i="5"/>
  <c r="J404" i="5"/>
  <c r="I404" i="5"/>
  <c r="K403" i="5"/>
  <c r="J403" i="5"/>
  <c r="I403" i="5"/>
  <c r="K402" i="5"/>
  <c r="J402" i="5"/>
  <c r="I402" i="5"/>
  <c r="K401" i="5"/>
  <c r="J401" i="5"/>
  <c r="I401" i="5"/>
  <c r="K400" i="5"/>
  <c r="J400" i="5"/>
  <c r="I400" i="5"/>
  <c r="K399" i="5"/>
  <c r="J399" i="5"/>
  <c r="I399" i="5"/>
  <c r="K398" i="5"/>
  <c r="J398" i="5"/>
  <c r="I398" i="5"/>
  <c r="K397" i="5"/>
  <c r="J397" i="5"/>
  <c r="I397" i="5"/>
  <c r="K396" i="5"/>
  <c r="J396" i="5"/>
  <c r="I396" i="5"/>
  <c r="K395" i="5"/>
  <c r="J395" i="5"/>
  <c r="I395" i="5"/>
  <c r="K394" i="5"/>
  <c r="J394" i="5"/>
  <c r="I394" i="5"/>
  <c r="K393" i="5"/>
  <c r="J393" i="5"/>
  <c r="I393" i="5"/>
  <c r="K392" i="5"/>
  <c r="J392" i="5"/>
  <c r="I392" i="5"/>
  <c r="K391" i="5"/>
  <c r="J391" i="5"/>
  <c r="I391" i="5"/>
  <c r="K390" i="5"/>
  <c r="J390" i="5"/>
  <c r="I390" i="5"/>
  <c r="K389" i="5"/>
  <c r="J389" i="5"/>
  <c r="I389" i="5"/>
  <c r="K388" i="5"/>
  <c r="J388" i="5"/>
  <c r="I388" i="5"/>
  <c r="K387" i="5"/>
  <c r="J387" i="5"/>
  <c r="I387" i="5"/>
  <c r="K386" i="5"/>
  <c r="J386" i="5"/>
  <c r="I386" i="5"/>
  <c r="K385" i="5"/>
  <c r="J385" i="5"/>
  <c r="I385" i="5"/>
  <c r="K384" i="5"/>
  <c r="J384" i="5"/>
  <c r="I384" i="5"/>
  <c r="K383" i="5"/>
  <c r="J383" i="5"/>
  <c r="I383" i="5"/>
  <c r="K382" i="5"/>
  <c r="J382" i="5"/>
  <c r="I382" i="5"/>
  <c r="K381" i="5"/>
  <c r="J381" i="5"/>
  <c r="I381" i="5"/>
  <c r="K380" i="5"/>
  <c r="J380" i="5"/>
  <c r="I380" i="5"/>
  <c r="K379" i="5"/>
  <c r="J379" i="5"/>
  <c r="I379" i="5"/>
  <c r="K378" i="5"/>
  <c r="J378" i="5"/>
  <c r="I378" i="5"/>
  <c r="K377" i="5"/>
  <c r="J377" i="5"/>
  <c r="I377" i="5"/>
  <c r="K376" i="5"/>
  <c r="J376" i="5"/>
  <c r="I376" i="5"/>
  <c r="K375" i="5"/>
  <c r="J375" i="5"/>
  <c r="I375" i="5"/>
  <c r="K374" i="5"/>
  <c r="J374" i="5"/>
  <c r="I374" i="5"/>
  <c r="K373" i="5"/>
  <c r="J373" i="5"/>
  <c r="I373" i="5"/>
  <c r="K372" i="5"/>
  <c r="J372" i="5"/>
  <c r="I372" i="5"/>
  <c r="K371" i="5"/>
  <c r="J371" i="5"/>
  <c r="I371" i="5"/>
  <c r="K370" i="5"/>
  <c r="J370" i="5"/>
  <c r="I370" i="5"/>
  <c r="K369" i="5"/>
  <c r="J369" i="5"/>
  <c r="I369" i="5"/>
  <c r="K368" i="5"/>
  <c r="J368" i="5"/>
  <c r="I368" i="5"/>
  <c r="K367" i="5"/>
  <c r="J367" i="5"/>
  <c r="I367" i="5"/>
  <c r="K366" i="5"/>
  <c r="J366" i="5"/>
  <c r="I366" i="5"/>
  <c r="K365" i="5"/>
  <c r="J365" i="5"/>
  <c r="I365" i="5"/>
  <c r="K364" i="5"/>
  <c r="J364" i="5"/>
  <c r="I364" i="5"/>
  <c r="K363" i="5"/>
  <c r="J363" i="5"/>
  <c r="I363" i="5"/>
  <c r="K362" i="5"/>
  <c r="J362" i="5"/>
  <c r="I362" i="5"/>
  <c r="K361" i="5"/>
  <c r="J361" i="5"/>
  <c r="I361" i="5"/>
  <c r="K360" i="5"/>
  <c r="J360" i="5"/>
  <c r="I360" i="5"/>
  <c r="K359" i="5"/>
  <c r="J359" i="5"/>
  <c r="I359" i="5"/>
  <c r="K358" i="5"/>
  <c r="J358" i="5"/>
  <c r="I358" i="5"/>
  <c r="K357" i="5"/>
  <c r="J357" i="5"/>
  <c r="I357" i="5"/>
  <c r="K356" i="5"/>
  <c r="J356" i="5"/>
  <c r="I356" i="5"/>
  <c r="K355" i="5"/>
  <c r="J355" i="5"/>
  <c r="I355" i="5"/>
  <c r="K354" i="5"/>
  <c r="J354" i="5"/>
  <c r="I354" i="5"/>
  <c r="K353" i="5"/>
  <c r="J353" i="5"/>
  <c r="I353" i="5"/>
  <c r="K352" i="5"/>
  <c r="J352" i="5"/>
  <c r="I352" i="5"/>
  <c r="K351" i="5"/>
  <c r="J351" i="5"/>
  <c r="I351" i="5"/>
  <c r="K350" i="5"/>
  <c r="J350" i="5"/>
  <c r="I350" i="5"/>
  <c r="K349" i="5"/>
  <c r="J349" i="5"/>
  <c r="I349" i="5"/>
  <c r="K348" i="5"/>
  <c r="J348" i="5"/>
  <c r="I348" i="5"/>
  <c r="K347" i="5"/>
  <c r="J347" i="5"/>
  <c r="I347" i="5"/>
  <c r="K346" i="5"/>
  <c r="J346" i="5"/>
  <c r="I346" i="5"/>
  <c r="K345" i="5"/>
  <c r="J345" i="5"/>
  <c r="I345" i="5"/>
  <c r="K344" i="5"/>
  <c r="J344" i="5"/>
  <c r="I344" i="5"/>
  <c r="K343" i="5"/>
  <c r="J343" i="5"/>
  <c r="I343" i="5"/>
  <c r="K342" i="5"/>
  <c r="J342" i="5"/>
  <c r="I342" i="5"/>
  <c r="K341" i="5"/>
  <c r="J341" i="5"/>
  <c r="I341" i="5"/>
  <c r="K340" i="5"/>
  <c r="J340" i="5"/>
  <c r="I340" i="5"/>
  <c r="K339" i="5"/>
  <c r="J339" i="5"/>
  <c r="I339" i="5"/>
  <c r="K338" i="5"/>
  <c r="J338" i="5"/>
  <c r="I338" i="5"/>
  <c r="K337" i="5"/>
  <c r="J337" i="5"/>
  <c r="I337" i="5"/>
  <c r="K336" i="5"/>
  <c r="J336" i="5"/>
  <c r="I336" i="5"/>
  <c r="K335" i="5"/>
  <c r="J335" i="5"/>
  <c r="I335" i="5"/>
  <c r="K334" i="5"/>
  <c r="J334" i="5"/>
  <c r="I334" i="5"/>
  <c r="K333" i="5"/>
  <c r="J333" i="5"/>
  <c r="I333" i="5"/>
  <c r="K332" i="5"/>
  <c r="J332" i="5"/>
  <c r="I332" i="5"/>
  <c r="K331" i="5"/>
  <c r="J331" i="5"/>
  <c r="I331" i="5"/>
  <c r="K330" i="5"/>
  <c r="J330" i="5"/>
  <c r="I330" i="5"/>
  <c r="K329" i="5"/>
  <c r="J329" i="5"/>
  <c r="I329" i="5"/>
  <c r="K328" i="5"/>
  <c r="J328" i="5"/>
  <c r="I328" i="5"/>
  <c r="K327" i="5"/>
  <c r="J327" i="5"/>
  <c r="I327" i="5"/>
  <c r="K326" i="5"/>
  <c r="J326" i="5"/>
  <c r="I326" i="5"/>
  <c r="K325" i="5"/>
  <c r="J325" i="5"/>
  <c r="I325" i="5"/>
  <c r="K324" i="5"/>
  <c r="J324" i="5"/>
  <c r="I324" i="5"/>
  <c r="K323" i="5"/>
  <c r="J323" i="5"/>
  <c r="I323" i="5"/>
  <c r="K322" i="5"/>
  <c r="J322" i="5"/>
  <c r="I322" i="5"/>
  <c r="K321" i="5"/>
  <c r="J321" i="5"/>
  <c r="I321" i="5"/>
  <c r="K320" i="5"/>
  <c r="J320" i="5"/>
  <c r="I320" i="5"/>
  <c r="K319" i="5"/>
  <c r="J319" i="5"/>
  <c r="I319" i="5"/>
  <c r="K318" i="5"/>
  <c r="J318" i="5"/>
  <c r="I318" i="5"/>
  <c r="K317" i="5"/>
  <c r="J317" i="5"/>
  <c r="I317" i="5"/>
  <c r="K316" i="5"/>
  <c r="J316" i="5"/>
  <c r="I316" i="5"/>
  <c r="K315" i="5"/>
  <c r="J315" i="5"/>
  <c r="I315" i="5"/>
  <c r="K314" i="5"/>
  <c r="J314" i="5"/>
  <c r="I314" i="5"/>
  <c r="K313" i="5"/>
  <c r="J313" i="5"/>
  <c r="I313" i="5"/>
  <c r="K312" i="5"/>
  <c r="J312" i="5"/>
  <c r="I312" i="5"/>
  <c r="K311" i="5"/>
  <c r="J311" i="5"/>
  <c r="I311" i="5"/>
  <c r="K310" i="5"/>
  <c r="J310" i="5"/>
  <c r="I310" i="5"/>
  <c r="K309" i="5"/>
  <c r="J309" i="5"/>
  <c r="I309" i="5"/>
  <c r="K308" i="5"/>
  <c r="J308" i="5"/>
  <c r="I308" i="5"/>
  <c r="K307" i="5"/>
  <c r="J307" i="5"/>
  <c r="I307" i="5"/>
  <c r="K306" i="5"/>
  <c r="J306" i="5"/>
  <c r="I306" i="5"/>
  <c r="K305" i="5"/>
  <c r="J305" i="5"/>
  <c r="I305" i="5"/>
  <c r="K304" i="5"/>
  <c r="J304" i="5"/>
  <c r="I304" i="5"/>
  <c r="K303" i="5"/>
  <c r="J303" i="5"/>
  <c r="I303" i="5"/>
  <c r="K302" i="5"/>
  <c r="J302" i="5"/>
  <c r="I302" i="5"/>
  <c r="K301" i="5"/>
  <c r="J301" i="5"/>
  <c r="I301" i="5"/>
  <c r="K300" i="5"/>
  <c r="J300" i="5"/>
  <c r="I300" i="5"/>
  <c r="K299" i="5"/>
  <c r="J299" i="5"/>
  <c r="I299" i="5"/>
  <c r="K298" i="5"/>
  <c r="J298" i="5"/>
  <c r="I298" i="5"/>
  <c r="K297" i="5"/>
  <c r="J297" i="5"/>
  <c r="I297" i="5"/>
  <c r="K296" i="5"/>
  <c r="J296" i="5"/>
  <c r="I296" i="5"/>
  <c r="K295" i="5"/>
  <c r="J295" i="5"/>
  <c r="I295" i="5"/>
  <c r="K294" i="5"/>
  <c r="J294" i="5"/>
  <c r="I294" i="5"/>
  <c r="K293" i="5"/>
  <c r="J293" i="5"/>
  <c r="I293" i="5"/>
  <c r="K292" i="5"/>
  <c r="J292" i="5"/>
  <c r="I292" i="5"/>
  <c r="K291" i="5"/>
  <c r="J291" i="5"/>
  <c r="I291" i="5"/>
  <c r="K290" i="5"/>
  <c r="J290" i="5"/>
  <c r="I290" i="5"/>
  <c r="K289" i="5"/>
  <c r="J289" i="5"/>
  <c r="I289" i="5"/>
  <c r="K288" i="5"/>
  <c r="J288" i="5"/>
  <c r="I288" i="5"/>
  <c r="K287" i="5"/>
  <c r="J287" i="5"/>
  <c r="I287" i="5"/>
  <c r="K286" i="5"/>
  <c r="J286" i="5"/>
  <c r="I286" i="5"/>
  <c r="K285" i="5"/>
  <c r="J285" i="5"/>
  <c r="I285" i="5"/>
  <c r="K284" i="5"/>
  <c r="J284" i="5"/>
  <c r="I284" i="5"/>
  <c r="K283" i="5"/>
  <c r="J283" i="5"/>
  <c r="I283" i="5"/>
  <c r="K282" i="5"/>
  <c r="J282" i="5"/>
  <c r="I282" i="5"/>
  <c r="K281" i="5"/>
  <c r="J281" i="5"/>
  <c r="I281" i="5"/>
  <c r="K280" i="5"/>
  <c r="J280" i="5"/>
  <c r="I280" i="5"/>
  <c r="K279" i="5"/>
  <c r="J279" i="5"/>
  <c r="I279" i="5"/>
  <c r="K278" i="5"/>
  <c r="J278" i="5"/>
  <c r="I278" i="5"/>
  <c r="K277" i="5"/>
  <c r="J277" i="5"/>
  <c r="I277" i="5"/>
  <c r="K276" i="5"/>
  <c r="J276" i="5"/>
  <c r="I276" i="5"/>
  <c r="K275" i="5"/>
  <c r="J275" i="5"/>
  <c r="I275" i="5"/>
  <c r="K274" i="5"/>
  <c r="J274" i="5"/>
  <c r="I274" i="5"/>
  <c r="K273" i="5"/>
  <c r="J273" i="5"/>
  <c r="I273" i="5"/>
  <c r="K272" i="5"/>
  <c r="J272" i="5"/>
  <c r="I272" i="5"/>
  <c r="K271" i="5"/>
  <c r="J271" i="5"/>
  <c r="I271" i="5"/>
  <c r="K270" i="5"/>
  <c r="J270" i="5"/>
  <c r="I270" i="5"/>
  <c r="K269" i="5"/>
  <c r="J269" i="5"/>
  <c r="I269" i="5"/>
  <c r="K268" i="5"/>
  <c r="J268" i="5"/>
  <c r="I268" i="5"/>
  <c r="K267" i="5"/>
  <c r="J267" i="5"/>
  <c r="I267" i="5"/>
  <c r="K266" i="5"/>
  <c r="J266" i="5"/>
  <c r="I266" i="5"/>
  <c r="K265" i="5"/>
  <c r="J265" i="5"/>
  <c r="I265" i="5"/>
  <c r="K264" i="5"/>
  <c r="J264" i="5"/>
  <c r="I264" i="5"/>
  <c r="K263" i="5"/>
  <c r="J263" i="5"/>
  <c r="I263" i="5"/>
  <c r="K262" i="5"/>
  <c r="J262" i="5"/>
  <c r="I262" i="5"/>
  <c r="K261" i="5"/>
  <c r="J261" i="5"/>
  <c r="I261" i="5"/>
  <c r="K260" i="5"/>
  <c r="J260" i="5"/>
  <c r="I260" i="5"/>
  <c r="K259" i="5"/>
  <c r="J259" i="5"/>
  <c r="I259" i="5"/>
  <c r="K258" i="5"/>
  <c r="J258" i="5"/>
  <c r="I258" i="5"/>
  <c r="K257" i="5"/>
  <c r="J257" i="5"/>
  <c r="I257" i="5"/>
  <c r="K256" i="5"/>
  <c r="J256" i="5"/>
  <c r="I256" i="5"/>
  <c r="K255" i="5"/>
  <c r="J255" i="5"/>
  <c r="I255" i="5"/>
  <c r="K254" i="5"/>
  <c r="J254" i="5"/>
  <c r="I254" i="5"/>
  <c r="K253" i="5"/>
  <c r="J253" i="5"/>
  <c r="I253" i="5"/>
  <c r="K252" i="5"/>
  <c r="J252" i="5"/>
  <c r="I252" i="5"/>
  <c r="K251" i="5"/>
  <c r="J251" i="5"/>
  <c r="I251" i="5"/>
  <c r="K250" i="5"/>
  <c r="J250" i="5"/>
  <c r="I250" i="5"/>
  <c r="K249" i="5"/>
  <c r="J249" i="5"/>
  <c r="I249" i="5"/>
  <c r="K248" i="5"/>
  <c r="J248" i="5"/>
  <c r="I248" i="5"/>
  <c r="K247" i="5"/>
  <c r="J247" i="5"/>
  <c r="I247" i="5"/>
  <c r="K246" i="5"/>
  <c r="J246" i="5"/>
  <c r="I246" i="5"/>
  <c r="K245" i="5"/>
  <c r="J245" i="5"/>
  <c r="I245" i="5"/>
  <c r="K244" i="5"/>
  <c r="J244" i="5"/>
  <c r="I244" i="5"/>
  <c r="K243" i="5"/>
  <c r="J243" i="5"/>
  <c r="I243" i="5"/>
  <c r="K242" i="5"/>
  <c r="J242" i="5"/>
  <c r="I242" i="5"/>
  <c r="K241" i="5"/>
  <c r="J241" i="5"/>
  <c r="I241" i="5"/>
  <c r="K240" i="5"/>
  <c r="J240" i="5"/>
  <c r="I240" i="5"/>
  <c r="K239" i="5"/>
  <c r="J239" i="5"/>
  <c r="I239" i="5"/>
  <c r="K238" i="5"/>
  <c r="J238" i="5"/>
  <c r="I238" i="5"/>
  <c r="K237" i="5"/>
  <c r="J237" i="5"/>
  <c r="I237" i="5"/>
  <c r="K236" i="5"/>
  <c r="J236" i="5"/>
  <c r="I236" i="5"/>
  <c r="K235" i="5"/>
  <c r="J235" i="5"/>
  <c r="I235" i="5"/>
  <c r="K234" i="5"/>
  <c r="J234" i="5"/>
  <c r="I234" i="5"/>
  <c r="K233" i="5"/>
  <c r="J233" i="5"/>
  <c r="I233" i="5"/>
  <c r="K232" i="5"/>
  <c r="J232" i="5"/>
  <c r="I232" i="5"/>
  <c r="K231" i="5"/>
  <c r="J231" i="5"/>
  <c r="I231" i="5"/>
  <c r="K230" i="5"/>
  <c r="J230" i="5"/>
  <c r="I230" i="5"/>
  <c r="K229" i="5"/>
  <c r="J229" i="5"/>
  <c r="I229" i="5"/>
  <c r="K228" i="5"/>
  <c r="J228" i="5"/>
  <c r="I228" i="5"/>
  <c r="K227" i="5"/>
  <c r="J227" i="5"/>
  <c r="I227" i="5"/>
  <c r="K226" i="5"/>
  <c r="J226" i="5"/>
  <c r="I226" i="5"/>
  <c r="K225" i="5"/>
  <c r="J225" i="5"/>
  <c r="I225" i="5"/>
  <c r="K224" i="5"/>
  <c r="J224" i="5"/>
  <c r="I224" i="5"/>
  <c r="K223" i="5"/>
  <c r="J223" i="5"/>
  <c r="I223" i="5"/>
  <c r="K222" i="5"/>
  <c r="J222" i="5"/>
  <c r="I222" i="5"/>
  <c r="K221" i="5"/>
  <c r="J221" i="5"/>
  <c r="I221" i="5"/>
  <c r="K220" i="5"/>
  <c r="J220" i="5"/>
  <c r="I220" i="5"/>
  <c r="K219" i="5"/>
  <c r="J219" i="5"/>
  <c r="I219" i="5"/>
  <c r="K218" i="5"/>
  <c r="J218" i="5"/>
  <c r="I218" i="5"/>
  <c r="K217" i="5"/>
  <c r="J217" i="5"/>
  <c r="I217" i="5"/>
  <c r="K216" i="5"/>
  <c r="J216" i="5"/>
  <c r="I216" i="5"/>
  <c r="K215" i="5"/>
  <c r="J215" i="5"/>
  <c r="I215" i="5"/>
  <c r="K214" i="5"/>
  <c r="J214" i="5"/>
  <c r="I214" i="5"/>
  <c r="K213" i="5"/>
  <c r="J213" i="5"/>
  <c r="I213" i="5"/>
  <c r="K212" i="5"/>
  <c r="J212" i="5"/>
  <c r="I212" i="5"/>
  <c r="K211" i="5"/>
  <c r="J211" i="5"/>
  <c r="I211" i="5"/>
  <c r="K210" i="5"/>
  <c r="J210" i="5"/>
  <c r="I210" i="5"/>
  <c r="K209" i="5"/>
  <c r="J209" i="5"/>
  <c r="I209" i="5"/>
  <c r="K208" i="5"/>
  <c r="J208" i="5"/>
  <c r="I208" i="5"/>
  <c r="K207" i="5"/>
  <c r="J207" i="5"/>
  <c r="I207" i="5"/>
  <c r="K206" i="5"/>
  <c r="J206" i="5"/>
  <c r="I206" i="5"/>
  <c r="K205" i="5"/>
  <c r="J205" i="5"/>
  <c r="I205" i="5"/>
  <c r="K204" i="5"/>
  <c r="J204" i="5"/>
  <c r="I204" i="5"/>
  <c r="K203" i="5"/>
  <c r="J203" i="5"/>
  <c r="I203" i="5"/>
  <c r="K202" i="5"/>
  <c r="J202" i="5"/>
  <c r="I202" i="5"/>
  <c r="K201" i="5"/>
  <c r="J201" i="5"/>
  <c r="I201" i="5"/>
  <c r="K200" i="5"/>
  <c r="J200" i="5"/>
  <c r="I200" i="5"/>
  <c r="K199" i="5"/>
  <c r="J199" i="5"/>
  <c r="I199" i="5"/>
  <c r="K198" i="5"/>
  <c r="J198" i="5"/>
  <c r="I198" i="5"/>
  <c r="K197" i="5"/>
  <c r="J197" i="5"/>
  <c r="I197" i="5"/>
  <c r="K196" i="5"/>
  <c r="J196" i="5"/>
  <c r="I196" i="5"/>
  <c r="K195" i="5"/>
  <c r="J195" i="5"/>
  <c r="I195" i="5"/>
  <c r="K194" i="5"/>
  <c r="J194" i="5"/>
  <c r="I194" i="5"/>
  <c r="K193" i="5"/>
  <c r="J193" i="5"/>
  <c r="I193" i="5"/>
  <c r="K192" i="5"/>
  <c r="J192" i="5"/>
  <c r="I192" i="5"/>
  <c r="K191" i="5"/>
  <c r="J191" i="5"/>
  <c r="I191" i="5"/>
  <c r="K190" i="5"/>
  <c r="J190" i="5"/>
  <c r="I190" i="5"/>
  <c r="K189" i="5"/>
  <c r="J189" i="5"/>
  <c r="I189" i="5"/>
  <c r="K188" i="5"/>
  <c r="J188" i="5"/>
  <c r="I188" i="5"/>
  <c r="K187" i="5"/>
  <c r="J187" i="5"/>
  <c r="I187" i="5"/>
  <c r="K186" i="5"/>
  <c r="J186" i="5"/>
  <c r="I186" i="5"/>
  <c r="K185" i="5"/>
  <c r="J185" i="5"/>
  <c r="I185" i="5"/>
  <c r="K184" i="5"/>
  <c r="J184" i="5"/>
  <c r="I184" i="5"/>
  <c r="K183" i="5"/>
  <c r="J183" i="5"/>
  <c r="I183" i="5"/>
  <c r="K182" i="5"/>
  <c r="J182" i="5"/>
  <c r="I182" i="5"/>
  <c r="K181" i="5"/>
  <c r="J181" i="5"/>
  <c r="I181" i="5"/>
  <c r="K180" i="5"/>
  <c r="J180" i="5"/>
  <c r="I180" i="5"/>
  <c r="K179" i="5"/>
  <c r="J179" i="5"/>
  <c r="I179" i="5"/>
  <c r="K178" i="5"/>
  <c r="J178" i="5"/>
  <c r="I178" i="5"/>
  <c r="K177" i="5"/>
  <c r="J177" i="5"/>
  <c r="I177" i="5"/>
  <c r="K176" i="5"/>
  <c r="J176" i="5"/>
  <c r="I176" i="5"/>
  <c r="K175" i="5"/>
  <c r="J175" i="5"/>
  <c r="I175" i="5"/>
  <c r="K174" i="5"/>
  <c r="J174" i="5"/>
  <c r="I174" i="5"/>
  <c r="K173" i="5"/>
  <c r="J173" i="5"/>
  <c r="I173" i="5"/>
  <c r="K172" i="5"/>
  <c r="J172" i="5"/>
  <c r="I172" i="5"/>
  <c r="K171" i="5"/>
  <c r="J171" i="5"/>
  <c r="I171" i="5"/>
  <c r="K170" i="5"/>
  <c r="J170" i="5"/>
  <c r="I170" i="5"/>
  <c r="K169" i="5"/>
  <c r="J169" i="5"/>
  <c r="I169" i="5"/>
  <c r="K168" i="5"/>
  <c r="J168" i="5"/>
  <c r="I168" i="5"/>
  <c r="K167" i="5"/>
  <c r="J167" i="5"/>
  <c r="I167" i="5"/>
  <c r="K166" i="5"/>
  <c r="J166" i="5"/>
  <c r="I166" i="5"/>
  <c r="K165" i="5"/>
  <c r="J165" i="5"/>
  <c r="I165" i="5"/>
  <c r="K164" i="5"/>
  <c r="J164" i="5"/>
  <c r="I164" i="5"/>
  <c r="K163" i="5"/>
  <c r="J163" i="5"/>
  <c r="I163" i="5"/>
  <c r="K162" i="5"/>
  <c r="J162" i="5"/>
  <c r="I162" i="5"/>
  <c r="K161" i="5"/>
  <c r="J161" i="5"/>
  <c r="I161" i="5"/>
  <c r="K160" i="5"/>
  <c r="J160" i="5"/>
  <c r="I160" i="5"/>
  <c r="K159" i="5"/>
  <c r="J159" i="5"/>
  <c r="I159" i="5"/>
  <c r="K158" i="5"/>
  <c r="J158" i="5"/>
  <c r="I158" i="5"/>
  <c r="K157" i="5"/>
  <c r="J157" i="5"/>
  <c r="I157" i="5"/>
  <c r="K156" i="5"/>
  <c r="J156" i="5"/>
  <c r="I156" i="5"/>
  <c r="K155" i="5"/>
  <c r="J155" i="5"/>
  <c r="I155" i="5"/>
  <c r="K154" i="5"/>
  <c r="J154" i="5"/>
  <c r="I154" i="5"/>
  <c r="K153" i="5"/>
  <c r="J153" i="5"/>
  <c r="I153" i="5"/>
  <c r="K152" i="5"/>
  <c r="J152" i="5"/>
  <c r="I152" i="5"/>
  <c r="K151" i="5"/>
  <c r="J151" i="5"/>
  <c r="I151" i="5"/>
  <c r="K150" i="5"/>
  <c r="J150" i="5"/>
  <c r="I150" i="5"/>
  <c r="K149" i="5"/>
  <c r="J149" i="5"/>
  <c r="I149" i="5"/>
  <c r="K148" i="5"/>
  <c r="J148" i="5"/>
  <c r="I148" i="5"/>
  <c r="K147" i="5"/>
  <c r="J147" i="5"/>
  <c r="I147" i="5"/>
  <c r="K146" i="5"/>
  <c r="J146" i="5"/>
  <c r="I146" i="5"/>
  <c r="K145" i="5"/>
  <c r="J145" i="5"/>
  <c r="I145" i="5"/>
  <c r="K144" i="5"/>
  <c r="J144" i="5"/>
  <c r="I144" i="5"/>
  <c r="K143" i="5"/>
  <c r="J143" i="5"/>
  <c r="I143" i="5"/>
  <c r="K142" i="5"/>
  <c r="J142" i="5"/>
  <c r="I142" i="5"/>
  <c r="K141" i="5"/>
  <c r="J141" i="5"/>
  <c r="I141" i="5"/>
  <c r="K140" i="5"/>
  <c r="J140" i="5"/>
  <c r="I140" i="5"/>
  <c r="K139" i="5"/>
  <c r="J139" i="5"/>
  <c r="I139" i="5"/>
  <c r="K138" i="5"/>
  <c r="J138" i="5"/>
  <c r="I138" i="5"/>
  <c r="K137" i="5"/>
  <c r="J137" i="5"/>
  <c r="I137" i="5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F421" i="5"/>
  <c r="E421" i="5"/>
  <c r="D421" i="5"/>
  <c r="C421" i="5"/>
  <c r="L24" i="9"/>
  <c r="M24" i="9"/>
  <c r="N24" i="9"/>
  <c r="O24" i="9"/>
  <c r="P24" i="9"/>
  <c r="Q24" i="9"/>
  <c r="I127" i="2"/>
  <c r="AF27" i="7"/>
  <c r="AE27" i="7"/>
  <c r="AD27" i="7"/>
  <c r="AC27" i="7"/>
  <c r="AB27" i="7"/>
  <c r="AF26" i="7"/>
  <c r="AE26" i="7"/>
  <c r="AD26" i="7"/>
  <c r="AC26" i="7"/>
  <c r="AB26" i="7"/>
  <c r="AF25" i="7"/>
  <c r="AE25" i="7"/>
  <c r="AD25" i="7"/>
  <c r="AC25" i="7"/>
  <c r="AB25" i="7"/>
  <c r="AF24" i="7"/>
  <c r="AE24" i="7"/>
  <c r="AD24" i="7"/>
  <c r="AC24" i="7"/>
  <c r="AB24" i="7"/>
  <c r="AF23" i="7"/>
  <c r="AE23" i="7"/>
  <c r="AD23" i="7"/>
  <c r="AC23" i="7"/>
  <c r="AB23" i="7"/>
  <c r="AF22" i="7"/>
  <c r="AE22" i="7"/>
  <c r="AD22" i="7"/>
  <c r="AC22" i="7"/>
  <c r="AB22" i="7"/>
  <c r="AF21" i="7"/>
  <c r="AE21" i="7"/>
  <c r="AD21" i="7"/>
  <c r="AC21" i="7"/>
  <c r="AB21" i="7"/>
  <c r="AF20" i="7"/>
  <c r="AE20" i="7"/>
  <c r="AD20" i="7"/>
  <c r="AC20" i="7"/>
  <c r="AB20" i="7"/>
  <c r="AF19" i="7"/>
  <c r="AE19" i="7"/>
  <c r="AD19" i="7"/>
  <c r="AC19" i="7"/>
  <c r="AB19" i="7"/>
  <c r="AF18" i="7"/>
  <c r="AE18" i="7"/>
  <c r="AD18" i="7"/>
  <c r="AC18" i="7"/>
  <c r="AB18" i="7"/>
  <c r="AF17" i="7"/>
  <c r="AE17" i="7"/>
  <c r="AD17" i="7"/>
  <c r="AC17" i="7"/>
  <c r="AB17" i="7"/>
  <c r="AF16" i="7"/>
  <c r="AE16" i="7"/>
  <c r="AD16" i="7"/>
  <c r="AC16" i="7"/>
  <c r="AB16" i="7"/>
  <c r="AF15" i="7"/>
  <c r="AE15" i="7"/>
  <c r="AD15" i="7"/>
  <c r="AC15" i="7"/>
  <c r="AB15" i="7"/>
  <c r="AF14" i="7"/>
  <c r="AE14" i="7"/>
  <c r="AD14" i="7"/>
  <c r="AC14" i="7"/>
  <c r="AB14" i="7"/>
  <c r="AF13" i="7"/>
  <c r="AE13" i="7"/>
  <c r="AD13" i="7"/>
  <c r="AC13" i="7"/>
  <c r="AB13" i="7"/>
  <c r="AF12" i="7"/>
  <c r="AE12" i="7"/>
  <c r="AD12" i="7"/>
  <c r="AC12" i="7"/>
  <c r="AB12" i="7"/>
  <c r="AF11" i="7"/>
  <c r="AE11" i="7"/>
  <c r="AD11" i="7"/>
  <c r="AC11" i="7"/>
  <c r="AB11" i="7"/>
  <c r="AF10" i="7"/>
  <c r="AE10" i="7"/>
  <c r="AD10" i="7"/>
  <c r="AC10" i="7"/>
  <c r="AB10" i="7"/>
  <c r="AF9" i="7"/>
  <c r="AE9" i="7"/>
  <c r="AD9" i="7"/>
  <c r="AC9" i="7"/>
  <c r="AB9" i="7"/>
  <c r="AF8" i="7"/>
  <c r="AE8" i="7"/>
  <c r="AD8" i="7"/>
  <c r="AC8" i="7"/>
  <c r="AB8" i="7"/>
  <c r="C26" i="12"/>
  <c r="I26" i="12"/>
  <c r="H26" i="12"/>
  <c r="G26" i="12"/>
  <c r="F26" i="12"/>
  <c r="E26" i="12"/>
  <c r="D26" i="12"/>
  <c r="A38" i="6"/>
  <c r="I28" i="1"/>
  <c r="C2" i="6"/>
  <c r="L17" i="12"/>
  <c r="R17" i="12"/>
  <c r="F22" i="12"/>
  <c r="F17" i="12"/>
  <c r="X17" i="12"/>
  <c r="F21" i="12"/>
  <c r="M17" i="12"/>
  <c r="S17" i="12"/>
  <c r="G22" i="12"/>
  <c r="G17" i="12"/>
  <c r="Y17" i="12"/>
  <c r="G21" i="12"/>
  <c r="F22" i="2"/>
  <c r="W3" i="1"/>
  <c r="O3" i="12"/>
  <c r="F43" i="2"/>
  <c r="W4" i="1"/>
  <c r="O4" i="12"/>
  <c r="F64" i="2"/>
  <c r="W5" i="1"/>
  <c r="O5" i="12"/>
  <c r="F85" i="2"/>
  <c r="W6" i="1"/>
  <c r="O6" i="12"/>
  <c r="F106" i="2"/>
  <c r="W7" i="1"/>
  <c r="O7" i="12"/>
  <c r="F127" i="2"/>
  <c r="W8" i="1"/>
  <c r="O8" i="12"/>
  <c r="F148" i="2"/>
  <c r="W9" i="1"/>
  <c r="O9" i="12"/>
  <c r="F169" i="2"/>
  <c r="W10" i="1"/>
  <c r="O10" i="12"/>
  <c r="F190" i="2"/>
  <c r="W11" i="1"/>
  <c r="O11" i="12"/>
  <c r="F211" i="2"/>
  <c r="W12" i="1"/>
  <c r="O12" i="12"/>
  <c r="F232" i="2"/>
  <c r="W13" i="1"/>
  <c r="O13" i="12"/>
  <c r="F253" i="2"/>
  <c r="W14" i="1"/>
  <c r="O14" i="12"/>
  <c r="F274" i="2"/>
  <c r="W15" i="1"/>
  <c r="O15" i="12"/>
  <c r="F295" i="2"/>
  <c r="W16" i="1"/>
  <c r="O16" i="12"/>
  <c r="O17" i="12"/>
  <c r="I22" i="12"/>
  <c r="E106" i="2"/>
  <c r="U7" i="1"/>
  <c r="I3" i="12"/>
  <c r="E127" i="2"/>
  <c r="U8" i="1"/>
  <c r="I4" i="12"/>
  <c r="E148" i="2"/>
  <c r="U9" i="1"/>
  <c r="I5" i="12"/>
  <c r="E169" i="2"/>
  <c r="U10" i="1"/>
  <c r="I6" i="12"/>
  <c r="E190" i="2"/>
  <c r="U11" i="1"/>
  <c r="I7" i="12"/>
  <c r="E211" i="2"/>
  <c r="U12" i="1"/>
  <c r="I8" i="12"/>
  <c r="E232" i="2"/>
  <c r="U13" i="1"/>
  <c r="I9" i="12"/>
  <c r="E253" i="2"/>
  <c r="U14" i="1"/>
  <c r="I10" i="12"/>
  <c r="E274" i="2"/>
  <c r="U15" i="1"/>
  <c r="I11" i="12"/>
  <c r="E295" i="2"/>
  <c r="U16" i="1"/>
  <c r="I12" i="12"/>
  <c r="E316" i="2"/>
  <c r="U17" i="1"/>
  <c r="I13" i="12"/>
  <c r="E337" i="2"/>
  <c r="U18" i="1"/>
  <c r="I14" i="12"/>
  <c r="E358" i="2"/>
  <c r="U19" i="1"/>
  <c r="I15" i="12"/>
  <c r="E379" i="2"/>
  <c r="U20" i="1"/>
  <c r="I16" i="12"/>
  <c r="I17" i="12"/>
  <c r="G22" i="2"/>
  <c r="Y3" i="1"/>
  <c r="AA3" i="12"/>
  <c r="G43" i="2"/>
  <c r="Y4" i="1"/>
  <c r="AA4" i="12"/>
  <c r="G64" i="2"/>
  <c r="Y5" i="1"/>
  <c r="AA5" i="12"/>
  <c r="G85" i="2"/>
  <c r="Y6" i="1"/>
  <c r="AA6" i="12"/>
  <c r="G106" i="2"/>
  <c r="Y7" i="1"/>
  <c r="AA7" i="12"/>
  <c r="G127" i="2"/>
  <c r="Y8" i="1"/>
  <c r="AA8" i="12"/>
  <c r="AD35" i="1"/>
  <c r="AD36" i="1"/>
  <c r="AD37" i="1"/>
  <c r="AD38" i="1"/>
  <c r="AD39" i="1"/>
  <c r="AD40" i="1"/>
  <c r="AD41" i="1"/>
  <c r="Y9" i="1"/>
  <c r="AA9" i="12"/>
  <c r="G169" i="2"/>
  <c r="Y10" i="1"/>
  <c r="AA10" i="12"/>
  <c r="G190" i="2"/>
  <c r="Y11" i="1"/>
  <c r="AA11" i="12"/>
  <c r="G211" i="2"/>
  <c r="Y12" i="1"/>
  <c r="AA12" i="12"/>
  <c r="G232" i="2"/>
  <c r="Y13" i="1"/>
  <c r="AA13" i="12"/>
  <c r="G253" i="2"/>
  <c r="Y14" i="1"/>
  <c r="AA14" i="12"/>
  <c r="G274" i="2"/>
  <c r="Y15" i="1"/>
  <c r="AA15" i="12"/>
  <c r="G295" i="2"/>
  <c r="Y16" i="1"/>
  <c r="AA16" i="12"/>
  <c r="AA17" i="12"/>
  <c r="I21" i="12"/>
  <c r="J17" i="12"/>
  <c r="P17" i="12"/>
  <c r="D22" i="12"/>
  <c r="D17" i="12"/>
  <c r="V17" i="12"/>
  <c r="D21" i="12"/>
  <c r="Z3" i="12"/>
  <c r="T3" i="12"/>
  <c r="Z18" i="12"/>
  <c r="H2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Z17" i="12"/>
  <c r="H2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G18" i="12"/>
  <c r="F18" i="12"/>
  <c r="E18" i="12"/>
  <c r="D18" i="12"/>
  <c r="K17" i="12"/>
  <c r="Q17" i="12"/>
  <c r="E22" i="12"/>
  <c r="E17" i="12"/>
  <c r="W17" i="12"/>
  <c r="E21" i="12"/>
  <c r="AA38" i="12"/>
  <c r="Y35" i="12"/>
  <c r="Y34" i="12"/>
  <c r="Y33" i="12"/>
  <c r="Y32" i="12"/>
  <c r="Y31" i="12"/>
  <c r="Y30" i="12"/>
  <c r="Y29" i="12"/>
  <c r="Y28" i="12"/>
  <c r="Y27" i="12"/>
  <c r="Y23" i="12"/>
  <c r="Y22" i="12"/>
  <c r="Y21" i="12"/>
  <c r="Y20" i="12"/>
  <c r="Y19" i="12"/>
  <c r="X35" i="12"/>
  <c r="X34" i="12"/>
  <c r="X33" i="12"/>
  <c r="X32" i="12"/>
  <c r="X31" i="12"/>
  <c r="X30" i="12"/>
  <c r="X29" i="12"/>
  <c r="X28" i="12"/>
  <c r="X27" i="12"/>
  <c r="X23" i="12"/>
  <c r="X22" i="12"/>
  <c r="X21" i="12"/>
  <c r="X20" i="12"/>
  <c r="X19" i="12"/>
  <c r="O35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35" i="12"/>
  <c r="M35" i="12"/>
  <c r="L35" i="12"/>
  <c r="V35" i="12"/>
  <c r="V34" i="12"/>
  <c r="V33" i="12"/>
  <c r="V32" i="12"/>
  <c r="V31" i="12"/>
  <c r="V30" i="12"/>
  <c r="V29" i="12"/>
  <c r="V28" i="12"/>
  <c r="V27" i="12"/>
  <c r="V23" i="12"/>
  <c r="V22" i="12"/>
  <c r="V21" i="12"/>
  <c r="V20" i="12"/>
  <c r="V19" i="12"/>
  <c r="M34" i="12"/>
  <c r="M33" i="12"/>
  <c r="M32" i="12"/>
  <c r="M31" i="12"/>
  <c r="M30" i="12"/>
  <c r="M29" i="12"/>
  <c r="M28" i="12"/>
  <c r="M27" i="12"/>
  <c r="M23" i="12"/>
  <c r="M22" i="12"/>
  <c r="M21" i="12"/>
  <c r="M20" i="12"/>
  <c r="M19" i="12"/>
  <c r="L34" i="12"/>
  <c r="L33" i="12"/>
  <c r="L32" i="12"/>
  <c r="L31" i="12"/>
  <c r="L30" i="12"/>
  <c r="L29" i="12"/>
  <c r="L28" i="12"/>
  <c r="L27" i="12"/>
  <c r="L23" i="12"/>
  <c r="L22" i="12"/>
  <c r="L21" i="12"/>
  <c r="L20" i="12"/>
  <c r="L19" i="12"/>
  <c r="L18" i="12"/>
  <c r="Y18" i="12"/>
  <c r="V18" i="12"/>
  <c r="Y38" i="12"/>
  <c r="X18" i="12"/>
  <c r="X38" i="12"/>
  <c r="J23" i="12"/>
  <c r="M18" i="12"/>
  <c r="J20" i="12"/>
  <c r="J18" i="12"/>
  <c r="J19" i="12"/>
  <c r="J21" i="12"/>
  <c r="J22" i="12"/>
  <c r="J27" i="12"/>
  <c r="J28" i="12"/>
  <c r="J29" i="12"/>
  <c r="J30" i="12"/>
  <c r="J31" i="12"/>
  <c r="J32" i="12"/>
  <c r="J33" i="12"/>
  <c r="J34" i="12"/>
  <c r="M38" i="12"/>
  <c r="L38" i="12"/>
  <c r="R37" i="12"/>
  <c r="Y36" i="12"/>
  <c r="X36" i="12"/>
  <c r="M36" i="12"/>
  <c r="L36" i="12"/>
  <c r="T17" i="12"/>
  <c r="Z35" i="12"/>
  <c r="Z16" i="12"/>
  <c r="T16" i="12"/>
  <c r="Z34" i="12"/>
  <c r="Z15" i="12"/>
  <c r="T15" i="12"/>
  <c r="Z33" i="12"/>
  <c r="Z14" i="12"/>
  <c r="T14" i="12"/>
  <c r="Z32" i="12"/>
  <c r="Z13" i="12"/>
  <c r="T13" i="12"/>
  <c r="Z31" i="12"/>
  <c r="Z12" i="12"/>
  <c r="T12" i="12"/>
  <c r="Z30" i="12"/>
  <c r="Z11" i="12"/>
  <c r="T11" i="12"/>
  <c r="Z29" i="12"/>
  <c r="Z10" i="12"/>
  <c r="T10" i="12"/>
  <c r="Z28" i="12"/>
  <c r="Z9" i="12"/>
  <c r="T9" i="12"/>
  <c r="Z27" i="12"/>
  <c r="Z8" i="12"/>
  <c r="T8" i="12"/>
  <c r="Z23" i="12"/>
  <c r="Z7" i="12"/>
  <c r="T7" i="12"/>
  <c r="Z22" i="12"/>
  <c r="Z6" i="12"/>
  <c r="T6" i="12"/>
  <c r="Z21" i="12"/>
  <c r="Z5" i="12"/>
  <c r="T5" i="12"/>
  <c r="Z20" i="12"/>
  <c r="Z4" i="12"/>
  <c r="T4" i="12"/>
  <c r="Z19" i="12"/>
  <c r="O34" i="12"/>
  <c r="O33" i="12"/>
  <c r="O32" i="12"/>
  <c r="O31" i="12"/>
  <c r="O30" i="12"/>
  <c r="O29" i="12"/>
  <c r="O28" i="12"/>
  <c r="O27" i="12"/>
  <c r="O23" i="12"/>
  <c r="O22" i="12"/>
  <c r="O21" i="12"/>
  <c r="O20" i="12"/>
  <c r="O19" i="12"/>
  <c r="O18" i="12"/>
  <c r="J35" i="12"/>
  <c r="N34" i="12"/>
  <c r="N33" i="12"/>
  <c r="N32" i="12"/>
  <c r="N31" i="12"/>
  <c r="N30" i="12"/>
  <c r="N29" i="12"/>
  <c r="N28" i="12"/>
  <c r="N27" i="12"/>
  <c r="N23" i="12"/>
  <c r="N22" i="12"/>
  <c r="N21" i="12"/>
  <c r="N20" i="12"/>
  <c r="N19" i="12"/>
  <c r="N18" i="12"/>
  <c r="Y37" i="12"/>
  <c r="V37" i="12"/>
  <c r="S37" i="12"/>
  <c r="P37" i="12"/>
  <c r="R3" i="9"/>
  <c r="H3" i="9"/>
  <c r="G3" i="9"/>
  <c r="F3" i="9"/>
  <c r="E3" i="9"/>
  <c r="D3" i="9"/>
  <c r="C3" i="9"/>
  <c r="V36" i="12"/>
  <c r="J36" i="12"/>
  <c r="M46" i="4"/>
  <c r="M49" i="4"/>
  <c r="L49" i="4"/>
  <c r="L43" i="4"/>
  <c r="K49" i="4"/>
  <c r="J16" i="4"/>
  <c r="J49" i="4"/>
  <c r="M40" i="4"/>
  <c r="N40" i="4"/>
  <c r="K30" i="4"/>
  <c r="L30" i="4"/>
  <c r="I37" i="4"/>
  <c r="J37" i="4"/>
  <c r="K37" i="4"/>
  <c r="L37" i="4"/>
  <c r="I34" i="4"/>
  <c r="J34" i="4"/>
  <c r="W17" i="4"/>
  <c r="F148" i="5"/>
  <c r="W4" i="4"/>
  <c r="F211" i="5"/>
  <c r="W7" i="4"/>
  <c r="F253" i="5"/>
  <c r="W9" i="4"/>
  <c r="F169" i="5"/>
  <c r="W5" i="4"/>
  <c r="W30" i="4"/>
  <c r="G421" i="5"/>
  <c r="Y17" i="4"/>
  <c r="Y4" i="4"/>
  <c r="G211" i="5"/>
  <c r="Y7" i="4"/>
  <c r="G253" i="5"/>
  <c r="Y9" i="4"/>
  <c r="G169" i="5"/>
  <c r="Y5" i="4"/>
  <c r="Y30" i="4"/>
  <c r="F505" i="5"/>
  <c r="W21" i="4"/>
  <c r="F232" i="5"/>
  <c r="W8" i="4"/>
  <c r="F337" i="5"/>
  <c r="W13" i="4"/>
  <c r="F526" i="5"/>
  <c r="W22" i="4"/>
  <c r="W40" i="4"/>
  <c r="G505" i="5"/>
  <c r="Y21" i="4"/>
  <c r="G232" i="5"/>
  <c r="Y8" i="4"/>
  <c r="G337" i="5"/>
  <c r="Y13" i="4"/>
  <c r="G526" i="5"/>
  <c r="Y22" i="4"/>
  <c r="Y40" i="4"/>
  <c r="F127" i="5"/>
  <c r="W3" i="4"/>
  <c r="F190" i="5"/>
  <c r="W6" i="4"/>
  <c r="F358" i="5"/>
  <c r="W14" i="4"/>
  <c r="F274" i="5"/>
  <c r="W10" i="4"/>
  <c r="F316" i="5"/>
  <c r="W12" i="4"/>
  <c r="W37" i="4"/>
  <c r="G127" i="5"/>
  <c r="Y3" i="4"/>
  <c r="G190" i="5"/>
  <c r="Y6" i="4"/>
  <c r="G358" i="5"/>
  <c r="Y14" i="4"/>
  <c r="G274" i="5"/>
  <c r="Y10" i="4"/>
  <c r="G316" i="5"/>
  <c r="Y12" i="4"/>
  <c r="Y37" i="4"/>
  <c r="F295" i="5"/>
  <c r="W11" i="4"/>
  <c r="F442" i="5"/>
  <c r="W18" i="4"/>
  <c r="F484" i="5"/>
  <c r="W20" i="4"/>
  <c r="F379" i="5"/>
  <c r="W15" i="4"/>
  <c r="F463" i="5"/>
  <c r="W19" i="4"/>
  <c r="W34" i="4"/>
  <c r="G295" i="5"/>
  <c r="Y11" i="4"/>
  <c r="G442" i="5"/>
  <c r="Y18" i="4"/>
  <c r="G484" i="5"/>
  <c r="Y20" i="4"/>
  <c r="G379" i="5"/>
  <c r="Y15" i="4"/>
  <c r="G463" i="5"/>
  <c r="Y19" i="4"/>
  <c r="Y34" i="4"/>
  <c r="L46" i="4"/>
  <c r="M30" i="4"/>
  <c r="N30" i="4"/>
  <c r="K34" i="4"/>
  <c r="L34" i="4"/>
  <c r="U17" i="4"/>
  <c r="S17" i="4"/>
  <c r="Q38" i="1"/>
  <c r="G8" i="7"/>
  <c r="G3" i="11"/>
  <c r="G9" i="7"/>
  <c r="G4" i="11"/>
  <c r="G10" i="7"/>
  <c r="G5" i="11"/>
  <c r="G11" i="7"/>
  <c r="G6" i="11"/>
  <c r="G12" i="7"/>
  <c r="G7" i="11"/>
  <c r="G13" i="7"/>
  <c r="G8" i="11"/>
  <c r="G14" i="7"/>
  <c r="G9" i="11"/>
  <c r="G15" i="7"/>
  <c r="G10" i="11"/>
  <c r="G16" i="7"/>
  <c r="G11" i="11"/>
  <c r="G17" i="7"/>
  <c r="G12" i="11"/>
  <c r="G18" i="7"/>
  <c r="G13" i="11"/>
  <c r="G19" i="7"/>
  <c r="G14" i="11"/>
  <c r="G20" i="7"/>
  <c r="G15" i="11"/>
  <c r="G21" i="7"/>
  <c r="G16" i="11"/>
  <c r="G22" i="7"/>
  <c r="G17" i="11"/>
  <c r="G23" i="7"/>
  <c r="G18" i="11"/>
  <c r="G24" i="7"/>
  <c r="G19" i="11"/>
  <c r="G25" i="7"/>
  <c r="G20" i="11"/>
  <c r="G26" i="7"/>
  <c r="G21" i="11"/>
  <c r="G27" i="7"/>
  <c r="G22" i="11"/>
  <c r="G23" i="11"/>
  <c r="G24" i="11"/>
  <c r="F8" i="7"/>
  <c r="F3" i="11"/>
  <c r="F9" i="7"/>
  <c r="F4" i="11"/>
  <c r="F10" i="7"/>
  <c r="F5" i="11"/>
  <c r="F11" i="7"/>
  <c r="F6" i="11"/>
  <c r="F12" i="7"/>
  <c r="F7" i="11"/>
  <c r="F13" i="7"/>
  <c r="F8" i="11"/>
  <c r="F14" i="7"/>
  <c r="F9" i="11"/>
  <c r="F15" i="7"/>
  <c r="F10" i="11"/>
  <c r="F16" i="7"/>
  <c r="F11" i="11"/>
  <c r="F17" i="7"/>
  <c r="F12" i="11"/>
  <c r="F18" i="7"/>
  <c r="F13" i="11"/>
  <c r="F19" i="7"/>
  <c r="F14" i="11"/>
  <c r="F20" i="7"/>
  <c r="F15" i="11"/>
  <c r="F21" i="7"/>
  <c r="F16" i="11"/>
  <c r="F22" i="7"/>
  <c r="F17" i="11"/>
  <c r="F23" i="7"/>
  <c r="F18" i="11"/>
  <c r="F24" i="7"/>
  <c r="F19" i="11"/>
  <c r="F25" i="7"/>
  <c r="F20" i="11"/>
  <c r="F26" i="7"/>
  <c r="F21" i="11"/>
  <c r="F27" i="7"/>
  <c r="F22" i="11"/>
  <c r="F23" i="11"/>
  <c r="F24" i="11"/>
  <c r="E8" i="7"/>
  <c r="E3" i="11"/>
  <c r="E9" i="7"/>
  <c r="E4" i="11"/>
  <c r="E10" i="7"/>
  <c r="E5" i="11"/>
  <c r="E11" i="7"/>
  <c r="E6" i="11"/>
  <c r="E12" i="7"/>
  <c r="E7" i="11"/>
  <c r="E13" i="7"/>
  <c r="E8" i="11"/>
  <c r="E14" i="7"/>
  <c r="E9" i="11"/>
  <c r="E15" i="7"/>
  <c r="E10" i="11"/>
  <c r="E16" i="7"/>
  <c r="E11" i="11"/>
  <c r="E17" i="7"/>
  <c r="E12" i="11"/>
  <c r="E18" i="7"/>
  <c r="E13" i="11"/>
  <c r="E19" i="7"/>
  <c r="E14" i="11"/>
  <c r="E20" i="7"/>
  <c r="E15" i="11"/>
  <c r="E21" i="7"/>
  <c r="E16" i="11"/>
  <c r="E22" i="7"/>
  <c r="E17" i="11"/>
  <c r="E23" i="7"/>
  <c r="E18" i="11"/>
  <c r="E24" i="7"/>
  <c r="E19" i="11"/>
  <c r="E25" i="7"/>
  <c r="E20" i="11"/>
  <c r="E26" i="7"/>
  <c r="E21" i="11"/>
  <c r="E27" i="7"/>
  <c r="E22" i="11"/>
  <c r="E23" i="11"/>
  <c r="E24" i="11"/>
  <c r="D8" i="7"/>
  <c r="D3" i="11"/>
  <c r="D9" i="7"/>
  <c r="D4" i="11"/>
  <c r="D10" i="7"/>
  <c r="D5" i="11"/>
  <c r="D11" i="7"/>
  <c r="D6" i="11"/>
  <c r="D12" i="7"/>
  <c r="D7" i="11"/>
  <c r="D13" i="7"/>
  <c r="D8" i="11"/>
  <c r="D14" i="7"/>
  <c r="D9" i="11"/>
  <c r="D15" i="7"/>
  <c r="D10" i="11"/>
  <c r="D16" i="7"/>
  <c r="D11" i="11"/>
  <c r="D17" i="7"/>
  <c r="D12" i="11"/>
  <c r="D18" i="7"/>
  <c r="D13" i="11"/>
  <c r="D19" i="7"/>
  <c r="D14" i="11"/>
  <c r="D20" i="7"/>
  <c r="D15" i="11"/>
  <c r="D21" i="7"/>
  <c r="D16" i="11"/>
  <c r="D22" i="7"/>
  <c r="D17" i="11"/>
  <c r="D23" i="7"/>
  <c r="D18" i="11"/>
  <c r="D24" i="7"/>
  <c r="D19" i="11"/>
  <c r="D25" i="7"/>
  <c r="D20" i="11"/>
  <c r="D26" i="7"/>
  <c r="D21" i="11"/>
  <c r="D27" i="7"/>
  <c r="D22" i="11"/>
  <c r="D23" i="11"/>
  <c r="D24" i="11"/>
  <c r="C8" i="7"/>
  <c r="C3" i="11"/>
  <c r="C9" i="7"/>
  <c r="C4" i="11"/>
  <c r="C10" i="7"/>
  <c r="C5" i="11"/>
  <c r="C11" i="7"/>
  <c r="C6" i="11"/>
  <c r="C12" i="7"/>
  <c r="C7" i="11"/>
  <c r="C13" i="7"/>
  <c r="C8" i="11"/>
  <c r="C14" i="7"/>
  <c r="C9" i="11"/>
  <c r="C15" i="7"/>
  <c r="C10" i="11"/>
  <c r="C16" i="7"/>
  <c r="C11" i="11"/>
  <c r="C17" i="7"/>
  <c r="C12" i="11"/>
  <c r="C18" i="7"/>
  <c r="C13" i="11"/>
  <c r="C19" i="7"/>
  <c r="C14" i="11"/>
  <c r="C20" i="7"/>
  <c r="C15" i="11"/>
  <c r="C21" i="7"/>
  <c r="C16" i="11"/>
  <c r="C22" i="7"/>
  <c r="C17" i="11"/>
  <c r="C23" i="7"/>
  <c r="C18" i="11"/>
  <c r="C24" i="7"/>
  <c r="C19" i="11"/>
  <c r="C25" i="7"/>
  <c r="C20" i="11"/>
  <c r="C26" i="7"/>
  <c r="C21" i="11"/>
  <c r="C27" i="7"/>
  <c r="C22" i="11"/>
  <c r="C23" i="11"/>
  <c r="C24" i="11"/>
  <c r="B8" i="7"/>
  <c r="B3" i="11"/>
  <c r="B9" i="7"/>
  <c r="B4" i="11"/>
  <c r="B10" i="7"/>
  <c r="B5" i="11"/>
  <c r="B11" i="7"/>
  <c r="B6" i="11"/>
  <c r="B12" i="7"/>
  <c r="B7" i="11"/>
  <c r="B13" i="7"/>
  <c r="B8" i="11"/>
  <c r="B14" i="7"/>
  <c r="B9" i="11"/>
  <c r="B15" i="7"/>
  <c r="B10" i="11"/>
  <c r="B16" i="7"/>
  <c r="B11" i="11"/>
  <c r="B17" i="7"/>
  <c r="B12" i="11"/>
  <c r="B18" i="7"/>
  <c r="B13" i="11"/>
  <c r="B19" i="7"/>
  <c r="B14" i="11"/>
  <c r="B20" i="7"/>
  <c r="B15" i="11"/>
  <c r="B21" i="7"/>
  <c r="B16" i="11"/>
  <c r="B22" i="7"/>
  <c r="B17" i="11"/>
  <c r="B23" i="7"/>
  <c r="B18" i="11"/>
  <c r="B24" i="7"/>
  <c r="B19" i="11"/>
  <c r="B25" i="7"/>
  <c r="B20" i="11"/>
  <c r="B26" i="7"/>
  <c r="B21" i="11"/>
  <c r="B27" i="7"/>
  <c r="B22" i="11"/>
  <c r="B23" i="11"/>
  <c r="B24" i="11"/>
  <c r="Q3" i="11"/>
  <c r="Q23" i="11"/>
  <c r="R23" i="11"/>
  <c r="S23" i="11"/>
  <c r="T23" i="11"/>
  <c r="U23" i="11"/>
  <c r="V23" i="11"/>
  <c r="O8" i="7"/>
  <c r="H3" i="11"/>
  <c r="O9" i="7"/>
  <c r="H4" i="11"/>
  <c r="O10" i="7"/>
  <c r="H5" i="11"/>
  <c r="O11" i="7"/>
  <c r="H6" i="11"/>
  <c r="O12" i="7"/>
  <c r="H7" i="11"/>
  <c r="O13" i="7"/>
  <c r="H8" i="11"/>
  <c r="O14" i="7"/>
  <c r="H9" i="11"/>
  <c r="O15" i="7"/>
  <c r="H10" i="11"/>
  <c r="O16" i="7"/>
  <c r="H11" i="11"/>
  <c r="O17" i="7"/>
  <c r="H12" i="11"/>
  <c r="O18" i="7"/>
  <c r="H13" i="11"/>
  <c r="O19" i="7"/>
  <c r="H14" i="11"/>
  <c r="O20" i="7"/>
  <c r="H15" i="11"/>
  <c r="O23" i="7"/>
  <c r="H18" i="11"/>
  <c r="O24" i="7"/>
  <c r="H19" i="11"/>
  <c r="O25" i="7"/>
  <c r="H20" i="11"/>
  <c r="O26" i="7"/>
  <c r="H21" i="11"/>
  <c r="O27" i="7"/>
  <c r="H22" i="11"/>
  <c r="H23" i="11"/>
  <c r="P8" i="7"/>
  <c r="I3" i="11"/>
  <c r="P9" i="7"/>
  <c r="I4" i="11"/>
  <c r="P10" i="7"/>
  <c r="I5" i="11"/>
  <c r="P11" i="7"/>
  <c r="I6" i="11"/>
  <c r="P12" i="7"/>
  <c r="I7" i="11"/>
  <c r="P13" i="7"/>
  <c r="I8" i="11"/>
  <c r="P14" i="7"/>
  <c r="I9" i="11"/>
  <c r="P15" i="7"/>
  <c r="I10" i="11"/>
  <c r="P16" i="7"/>
  <c r="I11" i="11"/>
  <c r="P17" i="7"/>
  <c r="I12" i="11"/>
  <c r="P18" i="7"/>
  <c r="I13" i="11"/>
  <c r="P19" i="7"/>
  <c r="I14" i="11"/>
  <c r="P20" i="7"/>
  <c r="I15" i="11"/>
  <c r="P21" i="7"/>
  <c r="I16" i="11"/>
  <c r="P22" i="7"/>
  <c r="I17" i="11"/>
  <c r="P23" i="7"/>
  <c r="I18" i="11"/>
  <c r="P24" i="7"/>
  <c r="I19" i="11"/>
  <c r="P25" i="7"/>
  <c r="I20" i="11"/>
  <c r="P26" i="7"/>
  <c r="I21" i="11"/>
  <c r="P27" i="7"/>
  <c r="I22" i="11"/>
  <c r="I23" i="11"/>
  <c r="Q8" i="7"/>
  <c r="J3" i="11"/>
  <c r="Q9" i="7"/>
  <c r="J4" i="11"/>
  <c r="Q10" i="7"/>
  <c r="J5" i="11"/>
  <c r="Q11" i="7"/>
  <c r="J6" i="11"/>
  <c r="Q12" i="7"/>
  <c r="J7" i="11"/>
  <c r="Q13" i="7"/>
  <c r="J8" i="11"/>
  <c r="Q14" i="7"/>
  <c r="J9" i="11"/>
  <c r="Q15" i="7"/>
  <c r="J10" i="11"/>
  <c r="Q16" i="7"/>
  <c r="J11" i="11"/>
  <c r="Q17" i="7"/>
  <c r="J12" i="11"/>
  <c r="Q18" i="7"/>
  <c r="J13" i="11"/>
  <c r="Q19" i="7"/>
  <c r="J14" i="11"/>
  <c r="Q20" i="7"/>
  <c r="J15" i="11"/>
  <c r="Q21" i="7"/>
  <c r="J16" i="11"/>
  <c r="Q22" i="7"/>
  <c r="J17" i="11"/>
  <c r="Q23" i="7"/>
  <c r="J18" i="11"/>
  <c r="Q24" i="7"/>
  <c r="J19" i="11"/>
  <c r="Q25" i="7"/>
  <c r="J20" i="11"/>
  <c r="Q26" i="7"/>
  <c r="J21" i="11"/>
  <c r="Q27" i="7"/>
  <c r="J22" i="11"/>
  <c r="J23" i="11"/>
  <c r="R8" i="7"/>
  <c r="K3" i="11"/>
  <c r="R9" i="7"/>
  <c r="K4" i="11"/>
  <c r="R10" i="7"/>
  <c r="K5" i="11"/>
  <c r="R11" i="7"/>
  <c r="K6" i="11"/>
  <c r="R12" i="7"/>
  <c r="K7" i="11"/>
  <c r="R13" i="7"/>
  <c r="K8" i="11"/>
  <c r="R14" i="7"/>
  <c r="K9" i="11"/>
  <c r="R15" i="7"/>
  <c r="K10" i="11"/>
  <c r="R16" i="7"/>
  <c r="K11" i="11"/>
  <c r="R17" i="7"/>
  <c r="K12" i="11"/>
  <c r="R18" i="7"/>
  <c r="K13" i="11"/>
  <c r="R19" i="7"/>
  <c r="K14" i="11"/>
  <c r="R20" i="7"/>
  <c r="K15" i="11"/>
  <c r="R21" i="7"/>
  <c r="K16" i="11"/>
  <c r="R22" i="7"/>
  <c r="K17" i="11"/>
  <c r="R23" i="7"/>
  <c r="K18" i="11"/>
  <c r="R24" i="7"/>
  <c r="K19" i="11"/>
  <c r="R25" i="7"/>
  <c r="K20" i="11"/>
  <c r="R26" i="7"/>
  <c r="K21" i="11"/>
  <c r="R27" i="7"/>
  <c r="K22" i="11"/>
  <c r="K23" i="11"/>
  <c r="S8" i="7"/>
  <c r="L3" i="11"/>
  <c r="S9" i="7"/>
  <c r="L4" i="11"/>
  <c r="S10" i="7"/>
  <c r="L5" i="11"/>
  <c r="S11" i="7"/>
  <c r="L6" i="11"/>
  <c r="S12" i="7"/>
  <c r="L7" i="11"/>
  <c r="S13" i="7"/>
  <c r="L8" i="11"/>
  <c r="S14" i="7"/>
  <c r="L9" i="11"/>
  <c r="S15" i="7"/>
  <c r="L10" i="11"/>
  <c r="S16" i="7"/>
  <c r="L11" i="11"/>
  <c r="S17" i="7"/>
  <c r="L12" i="11"/>
  <c r="S18" i="7"/>
  <c r="L13" i="11"/>
  <c r="S19" i="7"/>
  <c r="L14" i="11"/>
  <c r="S20" i="7"/>
  <c r="L15" i="11"/>
  <c r="S21" i="7"/>
  <c r="L16" i="11"/>
  <c r="S22" i="7"/>
  <c r="L17" i="11"/>
  <c r="S23" i="7"/>
  <c r="L18" i="11"/>
  <c r="S24" i="7"/>
  <c r="L19" i="11"/>
  <c r="S25" i="7"/>
  <c r="L20" i="11"/>
  <c r="S26" i="7"/>
  <c r="L21" i="11"/>
  <c r="S27" i="7"/>
  <c r="L22" i="11"/>
  <c r="L23" i="11"/>
  <c r="T8" i="7"/>
  <c r="M3" i="11"/>
  <c r="T9" i="7"/>
  <c r="M4" i="11"/>
  <c r="T10" i="7"/>
  <c r="M5" i="11"/>
  <c r="T11" i="7"/>
  <c r="M6" i="11"/>
  <c r="T12" i="7"/>
  <c r="M7" i="11"/>
  <c r="T13" i="7"/>
  <c r="M8" i="11"/>
  <c r="T14" i="7"/>
  <c r="M9" i="11"/>
  <c r="T15" i="7"/>
  <c r="M10" i="11"/>
  <c r="T16" i="7"/>
  <c r="M11" i="11"/>
  <c r="T17" i="7"/>
  <c r="M12" i="11"/>
  <c r="T18" i="7"/>
  <c r="M13" i="11"/>
  <c r="T19" i="7"/>
  <c r="M14" i="11"/>
  <c r="T20" i="7"/>
  <c r="M15" i="11"/>
  <c r="T21" i="7"/>
  <c r="M16" i="11"/>
  <c r="T22" i="7"/>
  <c r="M17" i="11"/>
  <c r="T23" i="7"/>
  <c r="M18" i="11"/>
  <c r="T24" i="7"/>
  <c r="M19" i="11"/>
  <c r="T25" i="7"/>
  <c r="M20" i="11"/>
  <c r="T26" i="7"/>
  <c r="M21" i="11"/>
  <c r="T27" i="7"/>
  <c r="M22" i="11"/>
  <c r="M23" i="11"/>
  <c r="N23" i="11"/>
  <c r="V35" i="11"/>
  <c r="U36" i="11"/>
  <c r="V34" i="11"/>
  <c r="T36" i="11"/>
  <c r="V33" i="11"/>
  <c r="S36" i="11"/>
  <c r="V32" i="11"/>
  <c r="R36" i="11"/>
  <c r="V31" i="11"/>
  <c r="Q36" i="11"/>
  <c r="U34" i="11"/>
  <c r="T35" i="11"/>
  <c r="U33" i="11"/>
  <c r="S35" i="11"/>
  <c r="U32" i="11"/>
  <c r="R35" i="11"/>
  <c r="U31" i="11"/>
  <c r="Q35" i="11"/>
  <c r="T33" i="11"/>
  <c r="S34" i="11"/>
  <c r="T32" i="11"/>
  <c r="R34" i="11"/>
  <c r="T31" i="11"/>
  <c r="Q34" i="11"/>
  <c r="X33" i="11"/>
  <c r="S32" i="11"/>
  <c r="R33" i="11"/>
  <c r="S31" i="11"/>
  <c r="Q33" i="11"/>
  <c r="R31" i="11"/>
  <c r="Q32" i="11"/>
  <c r="Q24" i="11"/>
  <c r="R24" i="11"/>
  <c r="S24" i="11"/>
  <c r="T24" i="11"/>
  <c r="U24" i="11"/>
  <c r="V24" i="11"/>
  <c r="Q26" i="11"/>
  <c r="Q27" i="11"/>
  <c r="X24" i="11"/>
  <c r="X26" i="11"/>
  <c r="H24" i="11"/>
  <c r="I24" i="11"/>
  <c r="J24" i="11"/>
  <c r="K24" i="11"/>
  <c r="L24" i="11"/>
  <c r="M24" i="11"/>
  <c r="H25" i="11"/>
  <c r="H26" i="11"/>
  <c r="V25" i="11"/>
  <c r="U25" i="11"/>
  <c r="T25" i="11"/>
  <c r="S25" i="11"/>
  <c r="R25" i="11"/>
  <c r="Q25" i="11"/>
  <c r="O24" i="11"/>
  <c r="O25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AD34" i="1"/>
  <c r="AD33" i="1"/>
  <c r="AD32" i="1"/>
  <c r="AD31" i="1"/>
  <c r="AD30" i="1"/>
  <c r="AD29" i="1"/>
  <c r="AD28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F32" i="1"/>
  <c r="AF31" i="1"/>
  <c r="AF30" i="1"/>
  <c r="AF29" i="1"/>
  <c r="AF41" i="1"/>
  <c r="AF40" i="1"/>
  <c r="AF39" i="1"/>
  <c r="AF38" i="1"/>
  <c r="AF37" i="1"/>
  <c r="AF36" i="1"/>
  <c r="AF35" i="1"/>
  <c r="AF34" i="1"/>
  <c r="AF33" i="1"/>
  <c r="AF28" i="1"/>
  <c r="O21" i="7"/>
  <c r="C16" i="10"/>
  <c r="O22" i="7"/>
  <c r="C17" i="10"/>
  <c r="M43" i="4"/>
  <c r="E505" i="5"/>
  <c r="U21" i="4"/>
  <c r="D505" i="5"/>
  <c r="S21" i="4"/>
  <c r="D526" i="5"/>
  <c r="M52" i="4"/>
  <c r="L52" i="4"/>
  <c r="K43" i="4"/>
  <c r="J43" i="4"/>
  <c r="M34" i="4"/>
  <c r="N34" i="4"/>
  <c r="K40" i="4"/>
  <c r="L40" i="4"/>
  <c r="I30" i="4"/>
  <c r="J30" i="4"/>
  <c r="E463" i="5"/>
  <c r="U19" i="4"/>
  <c r="D463" i="5"/>
  <c r="S19" i="4"/>
  <c r="J46" i="4"/>
  <c r="K46" i="4"/>
  <c r="E169" i="5"/>
  <c r="U5" i="4"/>
  <c r="D169" i="5"/>
  <c r="S5" i="4"/>
  <c r="G106" i="5"/>
  <c r="F106" i="5"/>
  <c r="E106" i="5"/>
  <c r="D106" i="5"/>
  <c r="C106" i="5"/>
  <c r="G400" i="5"/>
  <c r="Y16" i="4"/>
  <c r="F400" i="5"/>
  <c r="W16" i="4"/>
  <c r="E400" i="5"/>
  <c r="U16" i="4"/>
  <c r="D400" i="5"/>
  <c r="S16" i="4"/>
  <c r="G400" i="2"/>
  <c r="Y22" i="1"/>
  <c r="F400" i="2"/>
  <c r="W21" i="1"/>
  <c r="E400" i="2"/>
  <c r="U21" i="1"/>
  <c r="D400" i="2"/>
  <c r="S21" i="1"/>
  <c r="C400" i="2"/>
  <c r="Q21" i="1"/>
  <c r="D106" i="2"/>
  <c r="S7" i="1"/>
  <c r="C106" i="2"/>
  <c r="Q7" i="1"/>
  <c r="AR7" i="1"/>
  <c r="P7" i="1"/>
  <c r="N23" i="10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H23" i="9"/>
  <c r="G23" i="9"/>
  <c r="F23" i="9"/>
  <c r="E23" i="9"/>
  <c r="D23" i="9"/>
  <c r="H22" i="9"/>
  <c r="G22" i="9"/>
  <c r="F22" i="9"/>
  <c r="E22" i="9"/>
  <c r="D22" i="9"/>
  <c r="H21" i="9"/>
  <c r="G21" i="9"/>
  <c r="F21" i="9"/>
  <c r="E21" i="9"/>
  <c r="D21" i="9"/>
  <c r="H20" i="9"/>
  <c r="G20" i="9"/>
  <c r="F20" i="9"/>
  <c r="E20" i="9"/>
  <c r="D20" i="9"/>
  <c r="H19" i="9"/>
  <c r="G19" i="9"/>
  <c r="F19" i="9"/>
  <c r="E19" i="9"/>
  <c r="D19" i="9"/>
  <c r="H18" i="9"/>
  <c r="G18" i="9"/>
  <c r="F18" i="9"/>
  <c r="E18" i="9"/>
  <c r="D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10" i="9"/>
  <c r="G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4" i="9"/>
  <c r="G4" i="9"/>
  <c r="F4" i="9"/>
  <c r="E4" i="9"/>
  <c r="D4" i="9"/>
  <c r="C4" i="9"/>
  <c r="C22" i="10"/>
  <c r="C21" i="10"/>
  <c r="C20" i="10"/>
  <c r="C19" i="10"/>
  <c r="C18" i="10"/>
  <c r="C15" i="10"/>
  <c r="C14" i="10"/>
  <c r="C13" i="10"/>
  <c r="C12" i="10"/>
  <c r="C11" i="10"/>
  <c r="C10" i="10"/>
  <c r="C9" i="10"/>
  <c r="C8" i="10"/>
  <c r="C7" i="10"/>
  <c r="C6" i="10"/>
  <c r="C5" i="10"/>
  <c r="C4" i="10"/>
  <c r="H22" i="10"/>
  <c r="G22" i="10"/>
  <c r="F22" i="10"/>
  <c r="E22" i="10"/>
  <c r="D22" i="10"/>
  <c r="H21" i="10"/>
  <c r="G21" i="10"/>
  <c r="F21" i="10"/>
  <c r="E21" i="10"/>
  <c r="D21" i="10"/>
  <c r="H20" i="10"/>
  <c r="G20" i="10"/>
  <c r="F20" i="10"/>
  <c r="E20" i="10"/>
  <c r="D20" i="10"/>
  <c r="H19" i="10"/>
  <c r="G19" i="10"/>
  <c r="F19" i="10"/>
  <c r="E19" i="10"/>
  <c r="D19" i="10"/>
  <c r="H18" i="10"/>
  <c r="G18" i="10"/>
  <c r="F18" i="10"/>
  <c r="E18" i="10"/>
  <c r="D18" i="10"/>
  <c r="H17" i="10"/>
  <c r="G17" i="10"/>
  <c r="F17" i="10"/>
  <c r="E17" i="10"/>
  <c r="D17" i="10"/>
  <c r="H16" i="10"/>
  <c r="G16" i="10"/>
  <c r="F16" i="10"/>
  <c r="E16" i="10"/>
  <c r="D16" i="10"/>
  <c r="H15" i="10"/>
  <c r="G15" i="10"/>
  <c r="F15" i="10"/>
  <c r="E15" i="10"/>
  <c r="D15" i="10"/>
  <c r="H14" i="10"/>
  <c r="G14" i="10"/>
  <c r="F14" i="10"/>
  <c r="E14" i="10"/>
  <c r="D14" i="10"/>
  <c r="H13" i="10"/>
  <c r="G13" i="10"/>
  <c r="F13" i="10"/>
  <c r="E13" i="10"/>
  <c r="D13" i="10"/>
  <c r="H12" i="10"/>
  <c r="G12" i="10"/>
  <c r="F12" i="10"/>
  <c r="E12" i="10"/>
  <c r="D12" i="10"/>
  <c r="H11" i="10"/>
  <c r="G11" i="10"/>
  <c r="F11" i="10"/>
  <c r="E11" i="10"/>
  <c r="D11" i="10"/>
  <c r="H10" i="10"/>
  <c r="G10" i="10"/>
  <c r="F10" i="10"/>
  <c r="E10" i="10"/>
  <c r="D10" i="10"/>
  <c r="H9" i="10"/>
  <c r="G9" i="10"/>
  <c r="F9" i="10"/>
  <c r="E9" i="10"/>
  <c r="D9" i="10"/>
  <c r="H8" i="10"/>
  <c r="G8" i="10"/>
  <c r="F8" i="10"/>
  <c r="E8" i="10"/>
  <c r="D8" i="10"/>
  <c r="H7" i="10"/>
  <c r="G7" i="10"/>
  <c r="F7" i="10"/>
  <c r="E7" i="10"/>
  <c r="D7" i="10"/>
  <c r="H6" i="10"/>
  <c r="G6" i="10"/>
  <c r="F6" i="10"/>
  <c r="E6" i="10"/>
  <c r="D6" i="10"/>
  <c r="H5" i="10"/>
  <c r="G5" i="10"/>
  <c r="F5" i="10"/>
  <c r="E5" i="10"/>
  <c r="D5" i="10"/>
  <c r="H4" i="10"/>
  <c r="G4" i="10"/>
  <c r="F4" i="10"/>
  <c r="E4" i="10"/>
  <c r="D4" i="10"/>
  <c r="H3" i="10"/>
  <c r="G3" i="10"/>
  <c r="F3" i="10"/>
  <c r="E3" i="10"/>
  <c r="D3" i="10"/>
  <c r="C3" i="10"/>
  <c r="P23" i="10"/>
  <c r="Q23" i="10"/>
  <c r="Q35" i="10"/>
  <c r="P36" i="10"/>
  <c r="O23" i="10"/>
  <c r="Q34" i="10"/>
  <c r="O36" i="10"/>
  <c r="Q33" i="10"/>
  <c r="N36" i="10"/>
  <c r="M23" i="10"/>
  <c r="Q32" i="10"/>
  <c r="M36" i="10"/>
  <c r="L3" i="10"/>
  <c r="L23" i="10"/>
  <c r="Q31" i="10"/>
  <c r="L36" i="10"/>
  <c r="P34" i="10"/>
  <c r="O35" i="10"/>
  <c r="P33" i="10"/>
  <c r="N35" i="10"/>
  <c r="P32" i="10"/>
  <c r="M35" i="10"/>
  <c r="P31" i="10"/>
  <c r="L35" i="10"/>
  <c r="O33" i="10"/>
  <c r="N34" i="10"/>
  <c r="O32" i="10"/>
  <c r="M34" i="10"/>
  <c r="O31" i="10"/>
  <c r="L34" i="10"/>
  <c r="S33" i="10"/>
  <c r="N32" i="10"/>
  <c r="M33" i="10"/>
  <c r="N31" i="10"/>
  <c r="L33" i="10"/>
  <c r="M31" i="10"/>
  <c r="L32" i="10"/>
  <c r="L24" i="10"/>
  <c r="M24" i="10"/>
  <c r="N24" i="10"/>
  <c r="O24" i="10"/>
  <c r="P24" i="10"/>
  <c r="Q24" i="10"/>
  <c r="L26" i="10"/>
  <c r="L27" i="10"/>
  <c r="S24" i="10"/>
  <c r="S26" i="10"/>
  <c r="C23" i="10"/>
  <c r="C24" i="10"/>
  <c r="D23" i="10"/>
  <c r="D24" i="10"/>
  <c r="E23" i="10"/>
  <c r="E24" i="10"/>
  <c r="F23" i="10"/>
  <c r="F24" i="10"/>
  <c r="G23" i="10"/>
  <c r="G24" i="10"/>
  <c r="H23" i="10"/>
  <c r="H24" i="10"/>
  <c r="C25" i="10"/>
  <c r="C26" i="10"/>
  <c r="Q25" i="10"/>
  <c r="P25" i="10"/>
  <c r="O25" i="10"/>
  <c r="N25" i="10"/>
  <c r="M25" i="10"/>
  <c r="L25" i="10"/>
  <c r="J24" i="10"/>
  <c r="J25" i="10"/>
  <c r="R23" i="10"/>
  <c r="I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Q34" i="9"/>
  <c r="S34" i="9"/>
  <c r="L4" i="9"/>
  <c r="Q32" i="9"/>
  <c r="L37" i="9"/>
  <c r="P32" i="9"/>
  <c r="L36" i="9"/>
  <c r="Q33" i="9"/>
  <c r="M37" i="9"/>
  <c r="N37" i="9"/>
  <c r="P33" i="9"/>
  <c r="M36" i="9"/>
  <c r="O32" i="9"/>
  <c r="L35" i="9"/>
  <c r="O33" i="9"/>
  <c r="M35" i="9"/>
  <c r="P34" i="9"/>
  <c r="N36" i="9"/>
  <c r="Q35" i="9"/>
  <c r="O37" i="9"/>
  <c r="Q36" i="9"/>
  <c r="P37" i="9"/>
  <c r="P35" i="9"/>
  <c r="O36" i="9"/>
  <c r="O34" i="9"/>
  <c r="N35" i="9"/>
  <c r="N33" i="9"/>
  <c r="M34" i="9"/>
  <c r="N32" i="9"/>
  <c r="L34" i="9"/>
  <c r="M32" i="9"/>
  <c r="L33" i="9"/>
  <c r="M26" i="9"/>
  <c r="N26" i="9"/>
  <c r="O26" i="9"/>
  <c r="P26" i="9"/>
  <c r="Q26" i="9"/>
  <c r="L26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L25" i="9"/>
  <c r="M25" i="9"/>
  <c r="N25" i="9"/>
  <c r="O25" i="9"/>
  <c r="P25" i="9"/>
  <c r="Q25" i="9"/>
  <c r="L27" i="9"/>
  <c r="L28" i="9"/>
  <c r="S25" i="9"/>
  <c r="S27" i="9"/>
  <c r="R24" i="9"/>
  <c r="C24" i="9"/>
  <c r="C25" i="9"/>
  <c r="D24" i="9"/>
  <c r="D25" i="9"/>
  <c r="E24" i="9"/>
  <c r="E25" i="9"/>
  <c r="F24" i="9"/>
  <c r="F25" i="9"/>
  <c r="G24" i="9"/>
  <c r="G25" i="9"/>
  <c r="H24" i="9"/>
  <c r="H25" i="9"/>
  <c r="C26" i="9"/>
  <c r="C27" i="9"/>
  <c r="J25" i="9"/>
  <c r="J26" i="9"/>
  <c r="I24" i="9"/>
  <c r="D127" i="5"/>
  <c r="S3" i="4"/>
  <c r="W8" i="7"/>
  <c r="D148" i="5"/>
  <c r="S4" i="4"/>
  <c r="W9" i="7"/>
  <c r="D169" i="2"/>
  <c r="W10" i="7"/>
  <c r="D190" i="5"/>
  <c r="S6" i="4"/>
  <c r="W11" i="7"/>
  <c r="D211" i="5"/>
  <c r="S7" i="4"/>
  <c r="W12" i="7"/>
  <c r="D232" i="5"/>
  <c r="S8" i="4"/>
  <c r="W13" i="7"/>
  <c r="D253" i="5"/>
  <c r="S9" i="4"/>
  <c r="W14" i="7"/>
  <c r="D295" i="5"/>
  <c r="S11" i="4"/>
  <c r="W16" i="7"/>
  <c r="D337" i="5"/>
  <c r="S13" i="4"/>
  <c r="W18" i="7"/>
  <c r="D358" i="5"/>
  <c r="S14" i="4"/>
  <c r="W19" i="7"/>
  <c r="W21" i="7"/>
  <c r="D421" i="2"/>
  <c r="W22" i="7"/>
  <c r="D442" i="5"/>
  <c r="S18" i="4"/>
  <c r="W23" i="7"/>
  <c r="D463" i="2"/>
  <c r="W24" i="7"/>
  <c r="D484" i="5"/>
  <c r="S20" i="4"/>
  <c r="W25" i="7"/>
  <c r="D505" i="2"/>
  <c r="W26" i="7"/>
  <c r="U21" i="7"/>
  <c r="D274" i="5"/>
  <c r="S10" i="4"/>
  <c r="W15" i="7"/>
  <c r="D316" i="5"/>
  <c r="S12" i="4"/>
  <c r="W17" i="7"/>
  <c r="D379" i="5"/>
  <c r="S15" i="4"/>
  <c r="W20" i="7"/>
  <c r="S22" i="4"/>
  <c r="W27" i="7"/>
  <c r="U10" i="7"/>
  <c r="U22" i="7"/>
  <c r="U24" i="7"/>
  <c r="U26" i="7"/>
  <c r="U8" i="7"/>
  <c r="U9" i="7"/>
  <c r="U11" i="7"/>
  <c r="U12" i="7"/>
  <c r="U13" i="7"/>
  <c r="U14" i="7"/>
  <c r="U15" i="7"/>
  <c r="U16" i="7"/>
  <c r="U17" i="7"/>
  <c r="U18" i="7"/>
  <c r="U19" i="7"/>
  <c r="U20" i="7"/>
  <c r="U23" i="7"/>
  <c r="U25" i="7"/>
  <c r="U27" i="7"/>
  <c r="X34" i="7"/>
  <c r="E127" i="5"/>
  <c r="U3" i="4"/>
  <c r="X8" i="7"/>
  <c r="E148" i="5"/>
  <c r="U4" i="4"/>
  <c r="X9" i="7"/>
  <c r="X10" i="7"/>
  <c r="E190" i="5"/>
  <c r="U6" i="4"/>
  <c r="X11" i="7"/>
  <c r="E211" i="5"/>
  <c r="U7" i="4"/>
  <c r="X12" i="7"/>
  <c r="E232" i="5"/>
  <c r="U8" i="4"/>
  <c r="X13" i="7"/>
  <c r="E253" i="5"/>
  <c r="U9" i="4"/>
  <c r="X14" i="7"/>
  <c r="E295" i="5"/>
  <c r="U11" i="4"/>
  <c r="X16" i="7"/>
  <c r="E337" i="5"/>
  <c r="U13" i="4"/>
  <c r="X18" i="7"/>
  <c r="E358" i="5"/>
  <c r="U14" i="4"/>
  <c r="X19" i="7"/>
  <c r="X21" i="7"/>
  <c r="E421" i="2"/>
  <c r="X22" i="7"/>
  <c r="E442" i="5"/>
  <c r="U18" i="4"/>
  <c r="X23" i="7"/>
  <c r="E463" i="2"/>
  <c r="X24" i="7"/>
  <c r="E484" i="5"/>
  <c r="U20" i="4"/>
  <c r="X25" i="7"/>
  <c r="E505" i="2"/>
  <c r="X26" i="7"/>
  <c r="E274" i="5"/>
  <c r="U10" i="4"/>
  <c r="X15" i="7"/>
  <c r="E316" i="5"/>
  <c r="U12" i="4"/>
  <c r="X17" i="7"/>
  <c r="E379" i="5"/>
  <c r="U15" i="4"/>
  <c r="X20" i="7"/>
  <c r="E526" i="5"/>
  <c r="U22" i="4"/>
  <c r="X27" i="7"/>
  <c r="Y34" i="7"/>
  <c r="Z8" i="7"/>
  <c r="Z9" i="7"/>
  <c r="Z10" i="7"/>
  <c r="Z11" i="7"/>
  <c r="Z12" i="7"/>
  <c r="Z13" i="7"/>
  <c r="Z14" i="7"/>
  <c r="Z16" i="7"/>
  <c r="Z18" i="7"/>
  <c r="Z19" i="7"/>
  <c r="Z21" i="7"/>
  <c r="G421" i="2"/>
  <c r="Z22" i="7"/>
  <c r="Z23" i="7"/>
  <c r="G463" i="2"/>
  <c r="Z24" i="7"/>
  <c r="Z25" i="7"/>
  <c r="G505" i="2"/>
  <c r="Z26" i="7"/>
  <c r="Z15" i="7"/>
  <c r="Z17" i="7"/>
  <c r="Z20" i="7"/>
  <c r="Z27" i="7"/>
  <c r="AA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34" i="7"/>
  <c r="U35" i="7"/>
  <c r="Z35" i="7"/>
  <c r="Y17" i="7"/>
  <c r="Y8" i="7"/>
  <c r="Y9" i="7"/>
  <c r="Y10" i="7"/>
  <c r="Y11" i="7"/>
  <c r="Y12" i="7"/>
  <c r="Y13" i="7"/>
  <c r="Y14" i="7"/>
  <c r="Y16" i="7"/>
  <c r="Y18" i="7"/>
  <c r="Y19" i="7"/>
  <c r="Y21" i="7"/>
  <c r="F421" i="2"/>
  <c r="Y22" i="7"/>
  <c r="Y23" i="7"/>
  <c r="F463" i="2"/>
  <c r="Y24" i="7"/>
  <c r="Y25" i="7"/>
  <c r="F505" i="2"/>
  <c r="Y26" i="7"/>
  <c r="Y15" i="7"/>
  <c r="Y20" i="7"/>
  <c r="Y27" i="7"/>
  <c r="Y35" i="7"/>
  <c r="X35" i="7"/>
  <c r="C127" i="2"/>
  <c r="Q3" i="4"/>
  <c r="V8" i="7"/>
  <c r="W35" i="7"/>
  <c r="O35" i="7"/>
  <c r="Z34" i="7"/>
  <c r="X33" i="7"/>
  <c r="Y33" i="7"/>
  <c r="Z33" i="7"/>
  <c r="D127" i="2"/>
  <c r="S8" i="1"/>
  <c r="J8" i="7"/>
  <c r="K8" i="7"/>
  <c r="D148" i="2"/>
  <c r="S9" i="1"/>
  <c r="J9" i="7"/>
  <c r="K9" i="7"/>
  <c r="S10" i="1"/>
  <c r="J10" i="7"/>
  <c r="K10" i="7"/>
  <c r="D190" i="2"/>
  <c r="S11" i="1"/>
  <c r="J11" i="7"/>
  <c r="D211" i="2"/>
  <c r="S12" i="1"/>
  <c r="J12" i="7"/>
  <c r="D232" i="2"/>
  <c r="S13" i="1"/>
  <c r="J13" i="7"/>
  <c r="D253" i="2"/>
  <c r="S14" i="1"/>
  <c r="J14" i="7"/>
  <c r="D274" i="2"/>
  <c r="S15" i="1"/>
  <c r="J15" i="7"/>
  <c r="D295" i="2"/>
  <c r="S16" i="1"/>
  <c r="J16" i="7"/>
  <c r="D316" i="2"/>
  <c r="S17" i="1"/>
  <c r="J17" i="7"/>
  <c r="D337" i="2"/>
  <c r="S18" i="1"/>
  <c r="J18" i="7"/>
  <c r="D358" i="2"/>
  <c r="S19" i="1"/>
  <c r="J19" i="7"/>
  <c r="D379" i="2"/>
  <c r="S20" i="1"/>
  <c r="J20" i="7"/>
  <c r="J21" i="7"/>
  <c r="S22" i="1"/>
  <c r="J22" i="7"/>
  <c r="D442" i="2"/>
  <c r="S23" i="1"/>
  <c r="J23" i="7"/>
  <c r="S24" i="1"/>
  <c r="J24" i="7"/>
  <c r="D484" i="2"/>
  <c r="S25" i="1"/>
  <c r="J25" i="7"/>
  <c r="S26" i="1"/>
  <c r="J26" i="7"/>
  <c r="D526" i="2"/>
  <c r="S27" i="1"/>
  <c r="J27" i="7"/>
  <c r="K11" i="7"/>
  <c r="K12" i="7"/>
  <c r="K13" i="7"/>
  <c r="K14" i="7"/>
  <c r="K15" i="7"/>
  <c r="K16" i="7"/>
  <c r="K17" i="7"/>
  <c r="K18" i="7"/>
  <c r="K19" i="7"/>
  <c r="K20" i="7"/>
  <c r="K21" i="7"/>
  <c r="U22" i="1"/>
  <c r="K22" i="7"/>
  <c r="E442" i="2"/>
  <c r="U23" i="1"/>
  <c r="K23" i="7"/>
  <c r="U24" i="1"/>
  <c r="K24" i="7"/>
  <c r="E484" i="2"/>
  <c r="U25" i="1"/>
  <c r="K25" i="7"/>
  <c r="U26" i="1"/>
  <c r="K26" i="7"/>
  <c r="E526" i="2"/>
  <c r="U27" i="1"/>
  <c r="K27" i="7"/>
  <c r="K33" i="7"/>
  <c r="M8" i="7"/>
  <c r="G316" i="2"/>
  <c r="Y17" i="1"/>
  <c r="G337" i="2"/>
  <c r="Y18" i="1"/>
  <c r="G358" i="2"/>
  <c r="Y19" i="1"/>
  <c r="G379" i="2"/>
  <c r="Y20" i="1"/>
  <c r="Y21" i="1"/>
  <c r="G442" i="2"/>
  <c r="Y23" i="1"/>
  <c r="Y24" i="1"/>
  <c r="G484" i="2"/>
  <c r="Y25" i="1"/>
  <c r="Y26" i="1"/>
  <c r="G526" i="2"/>
  <c r="Y27" i="1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34" i="7"/>
  <c r="L8" i="7"/>
  <c r="L9" i="7"/>
  <c r="L10" i="7"/>
  <c r="L11" i="7"/>
  <c r="L12" i="7"/>
  <c r="L13" i="7"/>
  <c r="L14" i="7"/>
  <c r="L15" i="7"/>
  <c r="L16" i="7"/>
  <c r="F316" i="2"/>
  <c r="W17" i="1"/>
  <c r="L17" i="7"/>
  <c r="F337" i="2"/>
  <c r="W18" i="1"/>
  <c r="L18" i="7"/>
  <c r="F358" i="2"/>
  <c r="W19" i="1"/>
  <c r="L19" i="7"/>
  <c r="F379" i="2"/>
  <c r="W20" i="1"/>
  <c r="L20" i="7"/>
  <c r="L21" i="7"/>
  <c r="W22" i="1"/>
  <c r="L22" i="7"/>
  <c r="F442" i="2"/>
  <c r="W23" i="1"/>
  <c r="L23" i="7"/>
  <c r="W24" i="1"/>
  <c r="L24" i="7"/>
  <c r="F484" i="2"/>
  <c r="W25" i="1"/>
  <c r="L25" i="7"/>
  <c r="W26" i="1"/>
  <c r="L26" i="7"/>
  <c r="F526" i="2"/>
  <c r="W27" i="1"/>
  <c r="L27" i="7"/>
  <c r="M33" i="7"/>
  <c r="L33" i="7"/>
  <c r="K52" i="4"/>
  <c r="J52" i="4"/>
  <c r="M37" i="4"/>
  <c r="N37" i="4"/>
  <c r="I40" i="4"/>
  <c r="J40" i="4"/>
  <c r="C33" i="7"/>
  <c r="I64" i="4"/>
  <c r="L17" i="6"/>
  <c r="N64" i="4"/>
  <c r="Q17" i="6"/>
  <c r="Q22" i="6"/>
  <c r="M64" i="4"/>
  <c r="P17" i="6"/>
  <c r="P22" i="6"/>
  <c r="L64" i="4"/>
  <c r="O17" i="6"/>
  <c r="O22" i="6"/>
  <c r="K64" i="4"/>
  <c r="N17" i="6"/>
  <c r="N22" i="6"/>
  <c r="J64" i="4"/>
  <c r="M17" i="6"/>
  <c r="M22" i="6"/>
  <c r="N61" i="4"/>
  <c r="Q16" i="6"/>
  <c r="I61" i="4"/>
  <c r="L16" i="6"/>
  <c r="Q21" i="6"/>
  <c r="M61" i="4"/>
  <c r="P16" i="6"/>
  <c r="P21" i="6"/>
  <c r="L61" i="4"/>
  <c r="O16" i="6"/>
  <c r="O21" i="6"/>
  <c r="K61" i="4"/>
  <c r="N16" i="6"/>
  <c r="N21" i="6"/>
  <c r="J61" i="4"/>
  <c r="M16" i="6"/>
  <c r="M21" i="6"/>
  <c r="N63" i="4"/>
  <c r="Q15" i="6"/>
  <c r="I63" i="4"/>
  <c r="L15" i="6"/>
  <c r="Q20" i="6"/>
  <c r="M63" i="4"/>
  <c r="P15" i="6"/>
  <c r="P20" i="6"/>
  <c r="L63" i="4"/>
  <c r="O15" i="6"/>
  <c r="O20" i="6"/>
  <c r="K63" i="4"/>
  <c r="N15" i="6"/>
  <c r="N20" i="6"/>
  <c r="J63" i="4"/>
  <c r="M15" i="6"/>
  <c r="M20" i="6"/>
  <c r="I62" i="4"/>
  <c r="L14" i="6"/>
  <c r="N62" i="4"/>
  <c r="Q14" i="6"/>
  <c r="Q19" i="6"/>
  <c r="M62" i="4"/>
  <c r="P14" i="6"/>
  <c r="P19" i="6"/>
  <c r="L62" i="4"/>
  <c r="O14" i="6"/>
  <c r="O19" i="6"/>
  <c r="K62" i="4"/>
  <c r="N14" i="6"/>
  <c r="N19" i="6"/>
  <c r="J62" i="4"/>
  <c r="M14" i="6"/>
  <c r="M19" i="6"/>
  <c r="N28" i="1"/>
  <c r="Q18" i="6"/>
  <c r="M28" i="1"/>
  <c r="P18" i="6"/>
  <c r="L28" i="1"/>
  <c r="O18" i="6"/>
  <c r="K28" i="1"/>
  <c r="N18" i="6"/>
  <c r="J28" i="1"/>
  <c r="M18" i="6"/>
  <c r="L18" i="6"/>
  <c r="C526" i="2"/>
  <c r="Q27" i="1"/>
  <c r="I27" i="7"/>
  <c r="C505" i="2"/>
  <c r="Q26" i="1"/>
  <c r="I26" i="7"/>
  <c r="C484" i="2"/>
  <c r="Q25" i="1"/>
  <c r="I25" i="7"/>
  <c r="C463" i="2"/>
  <c r="Q24" i="1"/>
  <c r="I24" i="7"/>
  <c r="C442" i="2"/>
  <c r="Q23" i="1"/>
  <c r="I23" i="7"/>
  <c r="C421" i="2"/>
  <c r="Q22" i="1"/>
  <c r="I22" i="7"/>
  <c r="I21" i="7"/>
  <c r="C379" i="2"/>
  <c r="Q20" i="1"/>
  <c r="I20" i="7"/>
  <c r="C358" i="2"/>
  <c r="Q19" i="1"/>
  <c r="I19" i="7"/>
  <c r="C337" i="2"/>
  <c r="Q18" i="1"/>
  <c r="I18" i="7"/>
  <c r="C316" i="2"/>
  <c r="Q17" i="1"/>
  <c r="I17" i="7"/>
  <c r="C295" i="2"/>
  <c r="Q16" i="1"/>
  <c r="I16" i="7"/>
  <c r="C274" i="2"/>
  <c r="Q15" i="1"/>
  <c r="I15" i="7"/>
  <c r="C253" i="2"/>
  <c r="Q14" i="1"/>
  <c r="I14" i="7"/>
  <c r="C232" i="2"/>
  <c r="Q13" i="1"/>
  <c r="I13" i="7"/>
  <c r="C211" i="2"/>
  <c r="Q12" i="1"/>
  <c r="I12" i="7"/>
  <c r="C190" i="2"/>
  <c r="Q11" i="1"/>
  <c r="I11" i="7"/>
  <c r="C169" i="2"/>
  <c r="Q10" i="1"/>
  <c r="I10" i="7"/>
  <c r="C148" i="2"/>
  <c r="Q9" i="1"/>
  <c r="I9" i="7"/>
  <c r="Q8" i="1"/>
  <c r="I8" i="7"/>
  <c r="Q7" i="6"/>
  <c r="L7" i="6"/>
  <c r="Q12" i="6"/>
  <c r="P7" i="6"/>
  <c r="P12" i="6"/>
  <c r="O7" i="6"/>
  <c r="O12" i="6"/>
  <c r="N7" i="6"/>
  <c r="N12" i="6"/>
  <c r="M7" i="6"/>
  <c r="M12" i="6"/>
  <c r="L12" i="6"/>
  <c r="Q5" i="6"/>
  <c r="L5" i="6"/>
  <c r="Q10" i="6"/>
  <c r="P5" i="6"/>
  <c r="P10" i="6"/>
  <c r="O5" i="6"/>
  <c r="O10" i="6"/>
  <c r="N5" i="6"/>
  <c r="N10" i="6"/>
  <c r="M5" i="6"/>
  <c r="M10" i="6"/>
  <c r="L10" i="6"/>
  <c r="Q4" i="6"/>
  <c r="L4" i="6"/>
  <c r="Q9" i="6"/>
  <c r="P4" i="6"/>
  <c r="P9" i="6"/>
  <c r="O4" i="6"/>
  <c r="O9" i="6"/>
  <c r="N4" i="6"/>
  <c r="N9" i="6"/>
  <c r="M4" i="6"/>
  <c r="M9" i="6"/>
  <c r="L9" i="6"/>
  <c r="Q6" i="6"/>
  <c r="L6" i="6"/>
  <c r="Q11" i="6"/>
  <c r="P6" i="6"/>
  <c r="P11" i="6"/>
  <c r="L11" i="6"/>
  <c r="O6" i="6"/>
  <c r="O11" i="6"/>
  <c r="N6" i="6"/>
  <c r="N11" i="6"/>
  <c r="M6" i="6"/>
  <c r="M11" i="6"/>
  <c r="AR21" i="1"/>
  <c r="W52" i="4"/>
  <c r="U52" i="4"/>
  <c r="W49" i="4"/>
  <c r="U49" i="4"/>
  <c r="W46" i="4"/>
  <c r="U46" i="4"/>
  <c r="W43" i="4"/>
  <c r="U43" i="4"/>
  <c r="N23" i="4"/>
  <c r="Q3" i="6"/>
  <c r="M23" i="4"/>
  <c r="P3" i="6"/>
  <c r="L23" i="4"/>
  <c r="O3" i="6"/>
  <c r="K23" i="4"/>
  <c r="N3" i="6"/>
  <c r="J23" i="4"/>
  <c r="M3" i="6"/>
  <c r="I23" i="4"/>
  <c r="L3" i="6"/>
  <c r="Q2" i="6"/>
  <c r="P2" i="6"/>
  <c r="O2" i="6"/>
  <c r="N2" i="6"/>
  <c r="M2" i="6"/>
  <c r="L2" i="6"/>
  <c r="N31" i="4"/>
  <c r="N32" i="4"/>
  <c r="N56" i="4"/>
  <c r="M44" i="4"/>
  <c r="M45" i="4"/>
  <c r="M56" i="4"/>
  <c r="L31" i="4"/>
  <c r="L32" i="4"/>
  <c r="L56" i="4"/>
  <c r="K44" i="4"/>
  <c r="K45" i="4"/>
  <c r="K56" i="4"/>
  <c r="N41" i="4"/>
  <c r="N42" i="4"/>
  <c r="N59" i="4"/>
  <c r="M53" i="4"/>
  <c r="M54" i="4"/>
  <c r="M59" i="4"/>
  <c r="L41" i="4"/>
  <c r="L42" i="4"/>
  <c r="L59" i="4"/>
  <c r="K53" i="4"/>
  <c r="K54" i="4"/>
  <c r="K59" i="4"/>
  <c r="J41" i="4"/>
  <c r="J42" i="4"/>
  <c r="J59" i="4"/>
  <c r="N38" i="4"/>
  <c r="N39" i="4"/>
  <c r="N58" i="4"/>
  <c r="M50" i="4"/>
  <c r="M51" i="4"/>
  <c r="M58" i="4"/>
  <c r="L38" i="4"/>
  <c r="L39" i="4"/>
  <c r="L58" i="4"/>
  <c r="K50" i="4"/>
  <c r="K51" i="4"/>
  <c r="K58" i="4"/>
  <c r="J38" i="4"/>
  <c r="J39" i="4"/>
  <c r="J58" i="4"/>
  <c r="N35" i="4"/>
  <c r="N36" i="4"/>
  <c r="N57" i="4"/>
  <c r="M47" i="4"/>
  <c r="M48" i="4"/>
  <c r="M57" i="4"/>
  <c r="L35" i="4"/>
  <c r="L36" i="4"/>
  <c r="L57" i="4"/>
  <c r="K47" i="4"/>
  <c r="K48" i="4"/>
  <c r="K57" i="4"/>
  <c r="J35" i="4"/>
  <c r="J36" i="4"/>
  <c r="J57" i="4"/>
  <c r="J31" i="4"/>
  <c r="J32" i="4"/>
  <c r="J56" i="4"/>
  <c r="AG24" i="4"/>
  <c r="F17" i="6"/>
  <c r="AL24" i="4"/>
  <c r="F18" i="6"/>
  <c r="AQ24" i="4"/>
  <c r="F19" i="6"/>
  <c r="AV24" i="4"/>
  <c r="F20" i="6"/>
  <c r="F21" i="6"/>
  <c r="AF24" i="4"/>
  <c r="E17" i="6"/>
  <c r="AK24" i="4"/>
  <c r="E18" i="6"/>
  <c r="AP24" i="4"/>
  <c r="E19" i="6"/>
  <c r="AU24" i="4"/>
  <c r="E20" i="6"/>
  <c r="E21" i="6"/>
  <c r="AE24" i="4"/>
  <c r="D17" i="6"/>
  <c r="AJ24" i="4"/>
  <c r="D18" i="6"/>
  <c r="AO24" i="4"/>
  <c r="D19" i="6"/>
  <c r="AT24" i="4"/>
  <c r="D20" i="6"/>
  <c r="D21" i="6"/>
  <c r="AD24" i="4"/>
  <c r="C17" i="6"/>
  <c r="AI24" i="4"/>
  <c r="C18" i="6"/>
  <c r="AN24" i="4"/>
  <c r="C19" i="6"/>
  <c r="AS24" i="4"/>
  <c r="C20" i="6"/>
  <c r="C21" i="6"/>
  <c r="AC24" i="4"/>
  <c r="B17" i="6"/>
  <c r="AH24" i="4"/>
  <c r="B18" i="6"/>
  <c r="AM24" i="4"/>
  <c r="B19" i="6"/>
  <c r="AR24" i="4"/>
  <c r="B20" i="6"/>
  <c r="B21" i="6"/>
  <c r="AV23" i="4"/>
  <c r="AV26" i="4"/>
  <c r="AU23" i="4"/>
  <c r="AU26" i="4"/>
  <c r="AT23" i="4"/>
  <c r="AT26" i="4"/>
  <c r="AS23" i="4"/>
  <c r="AS26" i="4"/>
  <c r="AR23" i="4"/>
  <c r="AR26" i="4"/>
  <c r="AQ23" i="4"/>
  <c r="AQ26" i="4"/>
  <c r="AP23" i="4"/>
  <c r="AP26" i="4"/>
  <c r="AO23" i="4"/>
  <c r="AO26" i="4"/>
  <c r="AN23" i="4"/>
  <c r="AN26" i="4"/>
  <c r="AM23" i="4"/>
  <c r="AM26" i="4"/>
  <c r="AL23" i="4"/>
  <c r="AL26" i="4"/>
  <c r="AK23" i="4"/>
  <c r="AK26" i="4"/>
  <c r="AJ23" i="4"/>
  <c r="AJ26" i="4"/>
  <c r="AI23" i="4"/>
  <c r="AI26" i="4"/>
  <c r="AH23" i="4"/>
  <c r="AH26" i="4"/>
  <c r="AE23" i="4"/>
  <c r="AE26" i="4"/>
  <c r="AG23" i="4"/>
  <c r="AG26" i="4"/>
  <c r="AF23" i="4"/>
  <c r="AF26" i="4"/>
  <c r="AD23" i="4"/>
  <c r="AD26" i="4"/>
  <c r="AC23" i="4"/>
  <c r="AC26" i="4"/>
  <c r="G27" i="6"/>
  <c r="F27" i="6"/>
  <c r="E27" i="6"/>
  <c r="D27" i="6"/>
  <c r="C27" i="6"/>
  <c r="B27" i="6"/>
  <c r="G26" i="6"/>
  <c r="F26" i="6"/>
  <c r="E26" i="6"/>
  <c r="D26" i="6"/>
  <c r="C26" i="6"/>
  <c r="B26" i="6"/>
  <c r="Z28" i="7"/>
  <c r="Y28" i="7"/>
  <c r="X28" i="7"/>
  <c r="W28" i="7"/>
  <c r="V28" i="7"/>
  <c r="U28" i="7"/>
  <c r="T28" i="7"/>
  <c r="S28" i="7"/>
  <c r="R28" i="7"/>
  <c r="Q28" i="7"/>
  <c r="P28" i="7"/>
  <c r="O28" i="7"/>
  <c r="M28" i="7"/>
  <c r="L28" i="7"/>
  <c r="K28" i="7"/>
  <c r="J28" i="7"/>
  <c r="I28" i="7"/>
  <c r="H28" i="7"/>
  <c r="G28" i="7"/>
  <c r="F28" i="7"/>
  <c r="E28" i="7"/>
  <c r="D28" i="7"/>
  <c r="C28" i="7"/>
  <c r="B28" i="7"/>
  <c r="M35" i="7"/>
  <c r="L35" i="7"/>
  <c r="U34" i="1"/>
  <c r="K35" i="7"/>
  <c r="I35" i="7"/>
  <c r="J35" i="7"/>
  <c r="H35" i="7"/>
  <c r="B35" i="7"/>
  <c r="N34" i="7"/>
  <c r="Z32" i="7"/>
  <c r="Z29" i="7"/>
  <c r="X29" i="7"/>
  <c r="Z30" i="7"/>
  <c r="Z31" i="7"/>
  <c r="Y32" i="7"/>
  <c r="Y29" i="7"/>
  <c r="W29" i="7"/>
  <c r="Y30" i="7"/>
  <c r="Y31" i="7"/>
  <c r="X32" i="7"/>
  <c r="W32" i="7"/>
  <c r="V32" i="7"/>
  <c r="V29" i="7"/>
  <c r="U29" i="7"/>
  <c r="U32" i="7"/>
  <c r="L32" i="7"/>
  <c r="L29" i="7"/>
  <c r="J29" i="7"/>
  <c r="L30" i="7"/>
  <c r="L31" i="7"/>
  <c r="K32" i="7"/>
  <c r="K29" i="7"/>
  <c r="I29" i="7"/>
  <c r="K30" i="7"/>
  <c r="K31" i="7"/>
  <c r="J32" i="7"/>
  <c r="I32" i="7"/>
  <c r="H29" i="7"/>
  <c r="H32" i="7"/>
  <c r="T34" i="7"/>
  <c r="S34" i="7"/>
  <c r="R34" i="7"/>
  <c r="Q34" i="7"/>
  <c r="P34" i="7"/>
  <c r="O34" i="7"/>
  <c r="T33" i="7"/>
  <c r="S33" i="7"/>
  <c r="R33" i="7"/>
  <c r="Q33" i="7"/>
  <c r="P33" i="7"/>
  <c r="T32" i="7"/>
  <c r="S32" i="7"/>
  <c r="R32" i="7"/>
  <c r="Q32" i="7"/>
  <c r="P32" i="7"/>
  <c r="O32" i="7"/>
  <c r="T29" i="7"/>
  <c r="S29" i="7"/>
  <c r="T30" i="7"/>
  <c r="T31" i="7"/>
  <c r="R29" i="7"/>
  <c r="S30" i="7"/>
  <c r="S31" i="7"/>
  <c r="Q29" i="7"/>
  <c r="R30" i="7"/>
  <c r="R31" i="7"/>
  <c r="P29" i="7"/>
  <c r="Q30" i="7"/>
  <c r="Q31" i="7"/>
  <c r="O29" i="7"/>
  <c r="P30" i="7"/>
  <c r="P31" i="7"/>
  <c r="G34" i="7"/>
  <c r="F34" i="7"/>
  <c r="E34" i="7"/>
  <c r="D34" i="7"/>
  <c r="C34" i="7"/>
  <c r="B34" i="7"/>
  <c r="G33" i="7"/>
  <c r="F33" i="7"/>
  <c r="E33" i="7"/>
  <c r="D33" i="7"/>
  <c r="G32" i="7"/>
  <c r="F32" i="7"/>
  <c r="E32" i="7"/>
  <c r="D32" i="7"/>
  <c r="C32" i="7"/>
  <c r="B32" i="7"/>
  <c r="G29" i="7"/>
  <c r="F29" i="7"/>
  <c r="G30" i="7"/>
  <c r="G31" i="7"/>
  <c r="E29" i="7"/>
  <c r="F30" i="7"/>
  <c r="F31" i="7"/>
  <c r="D29" i="7"/>
  <c r="E30" i="7"/>
  <c r="E31" i="7"/>
  <c r="C29" i="7"/>
  <c r="D30" i="7"/>
  <c r="D31" i="7"/>
  <c r="B29" i="7"/>
  <c r="C30" i="7"/>
  <c r="C31" i="7"/>
  <c r="Y29" i="4"/>
  <c r="W29" i="4"/>
  <c r="U29" i="4"/>
  <c r="AV28" i="4"/>
  <c r="AV27" i="4"/>
  <c r="AU28" i="4"/>
  <c r="AU27" i="4"/>
  <c r="AT28" i="4"/>
  <c r="AT27" i="4"/>
  <c r="AQ28" i="4"/>
  <c r="AP28" i="4"/>
  <c r="AO28" i="4"/>
  <c r="AQ27" i="4"/>
  <c r="AP27" i="4"/>
  <c r="AO27" i="4"/>
  <c r="AL27" i="4"/>
  <c r="AK27" i="4"/>
  <c r="AJ27" i="4"/>
  <c r="AG27" i="4"/>
  <c r="AF27" i="4"/>
  <c r="AE27" i="4"/>
  <c r="AS28" i="4"/>
  <c r="AS27" i="4"/>
  <c r="AN28" i="4"/>
  <c r="AN27" i="4"/>
  <c r="AI27" i="4"/>
  <c r="AD27" i="4"/>
  <c r="AR28" i="4"/>
  <c r="AM28" i="4"/>
  <c r="AC27" i="4"/>
  <c r="AR27" i="4"/>
  <c r="AM27" i="4"/>
  <c r="AH27" i="4"/>
  <c r="I34" i="1"/>
  <c r="P8" i="1"/>
  <c r="P3" i="1"/>
  <c r="P4" i="1"/>
  <c r="P5" i="1"/>
  <c r="P6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S28" i="1"/>
  <c r="P34" i="1"/>
  <c r="Q34" i="1"/>
  <c r="S34" i="1"/>
  <c r="Y34" i="1"/>
  <c r="W34" i="1"/>
  <c r="Y33" i="1"/>
  <c r="I28" i="4"/>
  <c r="K28" i="4"/>
  <c r="I33" i="1"/>
  <c r="K33" i="1"/>
  <c r="L33" i="1"/>
  <c r="O28" i="4"/>
  <c r="O33" i="1"/>
  <c r="N33" i="1"/>
  <c r="M28" i="4"/>
  <c r="N28" i="4"/>
  <c r="J28" i="4"/>
  <c r="L28" i="4"/>
  <c r="J33" i="1"/>
  <c r="K32" i="1"/>
  <c r="J32" i="1"/>
  <c r="M32" i="1"/>
  <c r="L32" i="1"/>
  <c r="M33" i="1"/>
  <c r="H2" i="7"/>
  <c r="G2" i="7"/>
  <c r="F2" i="7"/>
  <c r="E2" i="7"/>
  <c r="D2" i="7"/>
  <c r="C2" i="7"/>
  <c r="AB26" i="4"/>
  <c r="AB31" i="1"/>
  <c r="Y31" i="1"/>
  <c r="W31" i="1"/>
  <c r="U31" i="1"/>
  <c r="Q31" i="1"/>
  <c r="S31" i="1"/>
  <c r="P31" i="1"/>
  <c r="Y26" i="4"/>
  <c r="W26" i="4"/>
  <c r="U26" i="4"/>
  <c r="S26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6" i="4"/>
  <c r="P15" i="4"/>
  <c r="P22" i="4"/>
  <c r="P3" i="4"/>
  <c r="P4" i="4"/>
  <c r="P5" i="4"/>
  <c r="P6" i="4"/>
  <c r="P7" i="4"/>
  <c r="P8" i="4"/>
  <c r="P9" i="4"/>
  <c r="P10" i="4"/>
  <c r="P11" i="4"/>
  <c r="P12" i="4"/>
  <c r="P13" i="4"/>
  <c r="P14" i="4"/>
  <c r="P16" i="4"/>
  <c r="P17" i="4"/>
  <c r="P18" i="4"/>
  <c r="P19" i="4"/>
  <c r="P20" i="4"/>
  <c r="P21" i="4"/>
  <c r="P26" i="4"/>
  <c r="N26" i="4"/>
  <c r="M26" i="4"/>
  <c r="L26" i="4"/>
  <c r="K26" i="4"/>
  <c r="J26" i="4"/>
  <c r="I26" i="4"/>
  <c r="N27" i="4"/>
  <c r="M27" i="4"/>
  <c r="L27" i="4"/>
  <c r="K27" i="4"/>
  <c r="J27" i="4"/>
  <c r="N32" i="1"/>
  <c r="N31" i="1"/>
  <c r="M31" i="1"/>
  <c r="L31" i="1"/>
  <c r="K31" i="1"/>
  <c r="J31" i="1"/>
  <c r="I31" i="1"/>
  <c r="N42" i="1"/>
  <c r="M42" i="1"/>
  <c r="N43" i="1"/>
  <c r="N44" i="1"/>
  <c r="N62" i="1"/>
  <c r="N39" i="1"/>
  <c r="M39" i="1"/>
  <c r="N40" i="1"/>
  <c r="N41" i="1"/>
  <c r="N61" i="1"/>
  <c r="M54" i="1"/>
  <c r="L54" i="1"/>
  <c r="M55" i="1"/>
  <c r="M56" i="1"/>
  <c r="M62" i="1"/>
  <c r="M51" i="1"/>
  <c r="L51" i="1"/>
  <c r="M52" i="1"/>
  <c r="M53" i="1"/>
  <c r="M61" i="1"/>
  <c r="L42" i="1"/>
  <c r="K42" i="1"/>
  <c r="L43" i="1"/>
  <c r="L44" i="1"/>
  <c r="L62" i="1"/>
  <c r="L39" i="1"/>
  <c r="K39" i="1"/>
  <c r="L40" i="1"/>
  <c r="L41" i="1"/>
  <c r="L61" i="1"/>
  <c r="K54" i="1"/>
  <c r="J54" i="1"/>
  <c r="K55" i="1"/>
  <c r="K56" i="1"/>
  <c r="K62" i="1"/>
  <c r="K51" i="1"/>
  <c r="J51" i="1"/>
  <c r="K52" i="1"/>
  <c r="K53" i="1"/>
  <c r="K61" i="1"/>
  <c r="J42" i="1"/>
  <c r="I42" i="1"/>
  <c r="J43" i="1"/>
  <c r="J44" i="1"/>
  <c r="J62" i="1"/>
  <c r="J39" i="1"/>
  <c r="I39" i="1"/>
  <c r="J40" i="1"/>
  <c r="J41" i="1"/>
  <c r="J61" i="1"/>
  <c r="N36" i="1"/>
  <c r="M36" i="1"/>
  <c r="N37" i="1"/>
  <c r="N38" i="1"/>
  <c r="N60" i="1"/>
  <c r="H7" i="6"/>
  <c r="M48" i="1"/>
  <c r="L48" i="1"/>
  <c r="M49" i="1"/>
  <c r="M50" i="1"/>
  <c r="M60" i="1"/>
  <c r="G7" i="6"/>
  <c r="L36" i="1"/>
  <c r="K36" i="1"/>
  <c r="L37" i="1"/>
  <c r="L38" i="1"/>
  <c r="L60" i="1"/>
  <c r="F7" i="6"/>
  <c r="K48" i="1"/>
  <c r="J48" i="1"/>
  <c r="K49" i="1"/>
  <c r="K50" i="1"/>
  <c r="K60" i="1"/>
  <c r="E7" i="6"/>
  <c r="J36" i="1"/>
  <c r="I36" i="1"/>
  <c r="J37" i="1"/>
  <c r="J38" i="1"/>
  <c r="J60" i="1"/>
  <c r="D7" i="6"/>
  <c r="N29" i="1"/>
  <c r="N30" i="1"/>
  <c r="H3" i="6"/>
  <c r="M29" i="1"/>
  <c r="M30" i="1"/>
  <c r="G3" i="6"/>
  <c r="L29" i="1"/>
  <c r="L30" i="1"/>
  <c r="F3" i="6"/>
  <c r="K29" i="1"/>
  <c r="K30" i="1"/>
  <c r="E3" i="6"/>
  <c r="J29" i="1"/>
  <c r="J30" i="1"/>
  <c r="D3" i="6"/>
  <c r="H2" i="6"/>
  <c r="G2" i="6"/>
  <c r="F2" i="6"/>
  <c r="E2" i="6"/>
  <c r="D2" i="6"/>
  <c r="B7" i="6"/>
  <c r="Y45" i="1"/>
  <c r="W45" i="1"/>
  <c r="Y46" i="1"/>
  <c r="Y47" i="1"/>
  <c r="Y63" i="1"/>
  <c r="W57" i="1"/>
  <c r="U57" i="1"/>
  <c r="W58" i="1"/>
  <c r="W59" i="1"/>
  <c r="W63" i="1"/>
  <c r="N45" i="1"/>
  <c r="M45" i="1"/>
  <c r="N46" i="1"/>
  <c r="N47" i="1"/>
  <c r="N63" i="1"/>
  <c r="M57" i="1"/>
  <c r="L57" i="1"/>
  <c r="M58" i="1"/>
  <c r="M59" i="1"/>
  <c r="M63" i="1"/>
  <c r="L45" i="1"/>
  <c r="K45" i="1"/>
  <c r="L46" i="1"/>
  <c r="L47" i="1"/>
  <c r="L63" i="1"/>
  <c r="K57" i="1"/>
  <c r="J57" i="1"/>
  <c r="K58" i="1"/>
  <c r="K59" i="1"/>
  <c r="K63" i="1"/>
  <c r="J45" i="1"/>
  <c r="I45" i="1"/>
  <c r="J46" i="1"/>
  <c r="J47" i="1"/>
  <c r="J63" i="1"/>
  <c r="Y42" i="1"/>
  <c r="W42" i="1"/>
  <c r="Y43" i="1"/>
  <c r="Y44" i="1"/>
  <c r="Y62" i="1"/>
  <c r="W54" i="1"/>
  <c r="U54" i="1"/>
  <c r="W55" i="1"/>
  <c r="W56" i="1"/>
  <c r="W62" i="1"/>
  <c r="Y39" i="1"/>
  <c r="W39" i="1"/>
  <c r="Y40" i="1"/>
  <c r="Y41" i="1"/>
  <c r="Y61" i="1"/>
  <c r="W51" i="1"/>
  <c r="U51" i="1"/>
  <c r="W52" i="1"/>
  <c r="W53" i="1"/>
  <c r="W61" i="1"/>
  <c r="Y36" i="1"/>
  <c r="W36" i="1"/>
  <c r="Y37" i="1"/>
  <c r="Y38" i="1"/>
  <c r="Y60" i="1"/>
  <c r="W48" i="1"/>
  <c r="U48" i="1"/>
  <c r="W49" i="1"/>
  <c r="W50" i="1"/>
  <c r="W60" i="1"/>
  <c r="Y41" i="4"/>
  <c r="Y42" i="4"/>
  <c r="Y59" i="4"/>
  <c r="Y38" i="4"/>
  <c r="Y39" i="4"/>
  <c r="Y58" i="4"/>
  <c r="Y35" i="4"/>
  <c r="Y36" i="4"/>
  <c r="Y57" i="4"/>
  <c r="Y31" i="4"/>
  <c r="Y32" i="4"/>
  <c r="Y56" i="4"/>
  <c r="W53" i="4"/>
  <c r="W54" i="4"/>
  <c r="W59" i="4"/>
  <c r="W50" i="4"/>
  <c r="W51" i="4"/>
  <c r="W58" i="4"/>
  <c r="W47" i="4"/>
  <c r="W48" i="4"/>
  <c r="W57" i="4"/>
  <c r="W44" i="4"/>
  <c r="W45" i="4"/>
  <c r="W56" i="4"/>
  <c r="Y28" i="1"/>
  <c r="W28" i="1"/>
  <c r="Y65" i="1"/>
  <c r="Y66" i="1"/>
  <c r="U28" i="1"/>
  <c r="W65" i="1"/>
  <c r="W66" i="1"/>
  <c r="Y23" i="4"/>
  <c r="W23" i="4"/>
  <c r="Y24" i="4"/>
  <c r="Y25" i="4"/>
  <c r="U23" i="4"/>
  <c r="W24" i="4"/>
  <c r="W25" i="4"/>
  <c r="N24" i="4"/>
  <c r="N25" i="4"/>
  <c r="M24" i="4"/>
  <c r="M25" i="4"/>
  <c r="L24" i="4"/>
  <c r="L25" i="4"/>
  <c r="K24" i="4"/>
  <c r="K25" i="4"/>
  <c r="J24" i="4"/>
  <c r="J25" i="4"/>
  <c r="W29" i="1"/>
  <c r="W30" i="1"/>
  <c r="S23" i="4"/>
  <c r="Q23" i="4"/>
  <c r="P23" i="4"/>
  <c r="AB28" i="1"/>
  <c r="Q28" i="1"/>
  <c r="C526" i="5"/>
  <c r="C505" i="5"/>
  <c r="C484" i="5"/>
  <c r="C463" i="5"/>
  <c r="C442" i="5"/>
  <c r="C400" i="5"/>
  <c r="C379" i="5"/>
  <c r="C358" i="5"/>
  <c r="C337" i="5"/>
  <c r="C316" i="5"/>
  <c r="C295" i="5"/>
  <c r="C274" i="5"/>
  <c r="C253" i="5"/>
  <c r="C232" i="5"/>
  <c r="C211" i="5"/>
  <c r="C190" i="5"/>
  <c r="C169" i="5"/>
  <c r="C148" i="5"/>
  <c r="C127" i="5"/>
  <c r="G85" i="5"/>
  <c r="F85" i="5"/>
  <c r="E85" i="5"/>
  <c r="D85" i="5"/>
  <c r="C85" i="5"/>
  <c r="G64" i="5"/>
  <c r="F64" i="5"/>
  <c r="E64" i="5"/>
  <c r="D64" i="5"/>
  <c r="C64" i="5"/>
  <c r="G43" i="5"/>
  <c r="F43" i="5"/>
  <c r="E43" i="5"/>
  <c r="D43" i="5"/>
  <c r="C43" i="5"/>
  <c r="G22" i="5"/>
  <c r="F22" i="5"/>
  <c r="E22" i="5"/>
  <c r="D22" i="5"/>
  <c r="C22" i="5"/>
  <c r="AB23" i="4"/>
  <c r="E22" i="2"/>
  <c r="U3" i="1"/>
  <c r="E43" i="2"/>
  <c r="U4" i="1"/>
  <c r="E64" i="2"/>
  <c r="U5" i="1"/>
  <c r="E85" i="2"/>
  <c r="U6" i="1"/>
  <c r="D22" i="2"/>
  <c r="S3" i="1"/>
  <c r="D43" i="2"/>
  <c r="S4" i="1"/>
  <c r="D64" i="2"/>
  <c r="S5" i="1"/>
  <c r="D85" i="2"/>
  <c r="S6" i="1"/>
  <c r="C22" i="2"/>
  <c r="Q3" i="1"/>
  <c r="C43" i="2"/>
  <c r="Q4" i="1"/>
  <c r="C64" i="2"/>
  <c r="Q5" i="1"/>
  <c r="C85" i="2"/>
  <c r="Q6" i="1"/>
  <c r="Y29" i="1"/>
  <c r="Y30" i="1"/>
  <c r="W27" i="4"/>
  <c r="Y27" i="4"/>
  <c r="W32" i="1"/>
  <c r="Y32" i="1"/>
  <c r="O2" i="7"/>
  <c r="P2" i="7"/>
  <c r="Q2" i="7"/>
  <c r="Y28" i="4"/>
  <c r="V35" i="7"/>
  <c r="I29" i="4"/>
  <c r="P29" i="4"/>
  <c r="Q29" i="4"/>
  <c r="S29" i="4"/>
  <c r="H30" i="11"/>
  <c r="I30" i="11"/>
  <c r="J30" i="11"/>
  <c r="K30" i="11"/>
  <c r="L30" i="11"/>
  <c r="M30" i="11"/>
  <c r="J28" i="11"/>
  <c r="L28" i="11"/>
  <c r="H28" i="11"/>
  <c r="I28" i="11"/>
  <c r="K28" i="11"/>
  <c r="M28" i="11"/>
  <c r="N36" i="12"/>
  <c r="O36" i="12"/>
  <c r="Z36" i="12"/>
  <c r="T37" i="12"/>
  <c r="U37" i="12"/>
  <c r="N38" i="12"/>
  <c r="O38" i="12"/>
  <c r="Z38" i="12"/>
  <c r="E41" i="12"/>
</calcChain>
</file>

<file path=xl/connections.xml><?xml version="1.0" encoding="utf-8"?>
<connections xmlns="http://schemas.openxmlformats.org/spreadsheetml/2006/main">
  <connection id="1" name="Single1.txt" type="6" refreshedVersion="0" background="1" saveData="1">
    <textPr fileType="mac" sourceFile="Macintosh HD:Users:cusgadmin:workspace:Urbanio:SensorLogs:Single1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ngle2.txt" type="6" refreshedVersion="0" background="1" saveData="1">
    <textPr fileType="mac" sourceFile="Macintosh HD:Users:cusgadmin:workspace:Urbanio:SensorLogs:Single2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<sst xmlns="http://schemas.openxmlformats.org/spreadsheetml/2006/main" count="1974" uniqueCount="453">
  <si>
    <t>Date</t>
  </si>
  <si>
    <t>Time</t>
  </si>
  <si>
    <t>S1</t>
  </si>
  <si>
    <t xml:space="preserve"> </t>
  </si>
  <si>
    <t>S2</t>
  </si>
  <si>
    <t>S3</t>
  </si>
  <si>
    <t>S4</t>
  </si>
  <si>
    <t>S5</t>
  </si>
  <si>
    <t>S6</t>
  </si>
  <si>
    <t>LE</t>
  </si>
  <si>
    <t>ST-T</t>
  </si>
  <si>
    <t>ST-S1</t>
  </si>
  <si>
    <t>ST-S2</t>
  </si>
  <si>
    <t>ST-S3</t>
  </si>
  <si>
    <t>Math</t>
  </si>
  <si>
    <t>email</t>
  </si>
  <si>
    <t>mattkc7@gmail.com</t>
  </si>
  <si>
    <t>Subject</t>
  </si>
  <si>
    <t>kenghao@gmail.com</t>
  </si>
  <si>
    <t>Dara</t>
  </si>
  <si>
    <t>golahid@gmail.com</t>
  </si>
  <si>
    <t>Matt Speight - 9496329612</t>
  </si>
  <si>
    <t>Contact 2</t>
  </si>
  <si>
    <t>Contact 1</t>
  </si>
  <si>
    <t>Jim</t>
  </si>
  <si>
    <t>jimpiety@gmail.com</t>
  </si>
  <si>
    <t>Tomas Ulloa - 1530 6325 951</t>
  </si>
  <si>
    <t>Rachel Kwon</t>
  </si>
  <si>
    <t>Jeff Piety</t>
  </si>
  <si>
    <t>Kim</t>
  </si>
  <si>
    <t>lank@berkeley.edu</t>
  </si>
  <si>
    <t>Nelly - 415 290 4788 - cardinel@gmail.com</t>
  </si>
  <si>
    <t>cai@berkeley.edu</t>
  </si>
  <si>
    <t>Andrew Wong - 408 687 9587 - th5418@gmail.com</t>
  </si>
  <si>
    <t>Drew</t>
  </si>
  <si>
    <t>dfisher@eecs.berkeley.edu</t>
  </si>
  <si>
    <t>Clau</t>
  </si>
  <si>
    <t>ccsardi@gmail.com</t>
  </si>
  <si>
    <t>Pablo - peparedes@gmail.com</t>
  </si>
  <si>
    <t>jennifer_wang@berkeley.edu</t>
  </si>
  <si>
    <t>Mark</t>
  </si>
  <si>
    <t>mark.juge@berkeley.edu</t>
  </si>
  <si>
    <t>Tomas</t>
  </si>
  <si>
    <t>tomasnora@gmail.com</t>
  </si>
  <si>
    <t>Kurtis</t>
  </si>
  <si>
    <t>kheimerl@eecs.berkeleye.edu</t>
  </si>
  <si>
    <t>Nick</t>
  </si>
  <si>
    <t>nicholas.kong@gmail.com</t>
  </si>
  <si>
    <t>Wafa Soofi - wsoofi@gmail.com - 281 686 9156</t>
  </si>
  <si>
    <t>Manuel</t>
  </si>
  <si>
    <t>manuel.kallenbach@gmail.com</t>
  </si>
  <si>
    <t>Luke</t>
  </si>
  <si>
    <t>lukes@eecs.berkeleye.edu</t>
  </si>
  <si>
    <t>Jake Sadie - jake.sadie@gmail.com - 330 704 7501</t>
  </si>
  <si>
    <t>Mac Segars - jmsegar@g.clemson.edu - 843 812 2831</t>
  </si>
  <si>
    <t>Avg</t>
  </si>
  <si>
    <t>LE-Tag</t>
  </si>
  <si>
    <t>L</t>
  </si>
  <si>
    <t>M</t>
  </si>
  <si>
    <t>H</t>
  </si>
  <si>
    <t>Sex</t>
  </si>
  <si>
    <t>F</t>
  </si>
  <si>
    <t>Enter</t>
  </si>
  <si>
    <t>Calm1</t>
  </si>
  <si>
    <t>Stroop</t>
  </si>
  <si>
    <t>Anticip</t>
  </si>
  <si>
    <t>Calm2</t>
  </si>
  <si>
    <t>AVG</t>
  </si>
  <si>
    <t>Phase</t>
  </si>
  <si>
    <t>P1</t>
  </si>
  <si>
    <t>P2</t>
  </si>
  <si>
    <t>P3</t>
  </si>
  <si>
    <t>P4</t>
  </si>
  <si>
    <t>rxin@eecs.berkeley.edu</t>
  </si>
  <si>
    <t>yahel@eecs.berkeley.edu</t>
  </si>
  <si>
    <t>ryanploul@gmail.com</t>
  </si>
  <si>
    <t>Melissa</t>
  </si>
  <si>
    <t>melissalim89@gmail.com</t>
  </si>
  <si>
    <t xml:space="preserve">Michael Tao - mtao@eecs.berkeleye.edu - 5104612770 </t>
  </si>
  <si>
    <t>Ryan Lim - ryanlim@berkeley.edu - 5105410732</t>
  </si>
  <si>
    <t>Intervention 1</t>
  </si>
  <si>
    <t>Intervention 2</t>
  </si>
  <si>
    <t>Intervention 3</t>
  </si>
  <si>
    <t>Game</t>
  </si>
  <si>
    <t>Breathing</t>
  </si>
  <si>
    <t>DATA-08</t>
  </si>
  <si>
    <t>DATA-10</t>
  </si>
  <si>
    <t>DATA-11</t>
  </si>
  <si>
    <t>DATA-12</t>
  </si>
  <si>
    <t>DATA-13</t>
  </si>
  <si>
    <t>DATA-14</t>
  </si>
  <si>
    <t>DATA-15</t>
  </si>
  <si>
    <t>DATA-16</t>
  </si>
  <si>
    <t>DATA-17</t>
  </si>
  <si>
    <t>DATA-18</t>
  </si>
  <si>
    <t>DATA-19</t>
  </si>
  <si>
    <t>DATA-20</t>
  </si>
  <si>
    <t>DATA-21</t>
  </si>
  <si>
    <t>DATA-22</t>
  </si>
  <si>
    <t>DATA-23</t>
  </si>
  <si>
    <t>DATA-24</t>
  </si>
  <si>
    <t>DATA-25</t>
  </si>
  <si>
    <t>DATA-26</t>
  </si>
  <si>
    <t>DATA-29</t>
  </si>
  <si>
    <t xml:space="preserve">DATA </t>
  </si>
  <si>
    <t>VOICE</t>
  </si>
  <si>
    <t>LS100014</t>
  </si>
  <si>
    <t>LS100013</t>
  </si>
  <si>
    <t>LS100012</t>
  </si>
  <si>
    <t>LS100015</t>
  </si>
  <si>
    <t>LS100016</t>
  </si>
  <si>
    <t>LS100017</t>
  </si>
  <si>
    <t>LS100018</t>
  </si>
  <si>
    <t>LS100019</t>
  </si>
  <si>
    <t>LS100020</t>
  </si>
  <si>
    <t>LS100021</t>
  </si>
  <si>
    <t>LS100022</t>
  </si>
  <si>
    <t>LS100023</t>
  </si>
  <si>
    <t>LS100024</t>
  </si>
  <si>
    <t>LS100025</t>
  </si>
  <si>
    <t>LS100028</t>
  </si>
  <si>
    <t>X</t>
  </si>
  <si>
    <t>Volunteer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</si>
  <si>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</si>
  <si>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</si>
  <si>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</si>
  <si>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</si>
  <si>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</si>
  <si>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</si>
  <si>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</si>
  <si>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</si>
  <si>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</si>
  <si>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</si>
  <si>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</si>
  <si>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t0</t>
  </si>
  <si>
    <t>SN</t>
  </si>
  <si>
    <t>Alex</t>
  </si>
  <si>
    <t>Stuart</t>
  </si>
  <si>
    <t>Lora</t>
  </si>
  <si>
    <t>Faraz</t>
  </si>
  <si>
    <t>LS100029</t>
  </si>
  <si>
    <t>LS100030</t>
  </si>
  <si>
    <t>LS100031</t>
  </si>
  <si>
    <t>LS100032</t>
  </si>
  <si>
    <t>lora@berkeleye.edu</t>
  </si>
  <si>
    <t>stuartohay@gmail.com</t>
  </si>
  <si>
    <t>aouligian@berkeley.edu</t>
  </si>
  <si>
    <t>faraz_ka@yahoo.com</t>
  </si>
  <si>
    <t>Jim Cai - cai@berkeley.edu - 510 854 6224</t>
  </si>
  <si>
    <t>Claudia - ccviero@gmail.com - 408 655 1879</t>
  </si>
  <si>
    <t>ST-T-Tag</t>
  </si>
  <si>
    <t>L &lt; 250 / M 150 - 300 / H &gt; 300</t>
  </si>
  <si>
    <t>L 20-40 / M 40 - 50 / H &gt; 50</t>
  </si>
  <si>
    <t>ST-S1-Tag</t>
  </si>
  <si>
    <t>ST-S2-Tag</t>
  </si>
  <si>
    <t>ST-S3-Tag</t>
  </si>
  <si>
    <t>James</t>
  </si>
  <si>
    <t>Jen BID</t>
  </si>
  <si>
    <t>OK</t>
  </si>
  <si>
    <t>Acupressure</t>
  </si>
  <si>
    <t>Jenn</t>
  </si>
  <si>
    <t>Appeal</t>
  </si>
  <si>
    <t>Calmess</t>
  </si>
  <si>
    <t>Freq</t>
  </si>
  <si>
    <t>Pot Use</t>
  </si>
  <si>
    <t>Improvement</t>
  </si>
  <si>
    <t>Other</t>
  </si>
  <si>
    <t>Comments</t>
  </si>
  <si>
    <t>Lie down</t>
  </si>
  <si>
    <t>Mental puzzle/riddle</t>
  </si>
  <si>
    <t>Breathing stressed out</t>
  </si>
  <si>
    <t>Exp. Comments</t>
  </si>
  <si>
    <t>SMS did not work, but idea appealed the user</t>
  </si>
  <si>
    <t>Acupressure is nice, but would not buy another gadget</t>
  </si>
  <si>
    <t>SN call should be private and time unit well known</t>
  </si>
  <si>
    <t>reading, music</t>
  </si>
  <si>
    <t>Call made was not in the expected time, but subject liked the call a lot</t>
  </si>
  <si>
    <t>Very intimate and emotional call</t>
  </si>
  <si>
    <t>music, visualization</t>
  </si>
  <si>
    <t>Real massage</t>
  </si>
  <si>
    <t>yoga, exercise</t>
  </si>
  <si>
    <t>Liked more chest acupressure / Message made me smile / Got hooked with game, cannot stop / smashed boy game was mean / concerned that cannot make others reach me on the right moment</t>
  </si>
  <si>
    <t>Cellphone went off during stroop and raised stress</t>
  </si>
  <si>
    <t>Lower noise of bracelet</t>
  </si>
  <si>
    <t>Breathing, running, exercising, stretching</t>
  </si>
  <si>
    <t>Short cords made subject uncomfortable</t>
  </si>
  <si>
    <t>Get rid of guided breathing / more time for game / more time to wait for SMS</t>
  </si>
  <si>
    <t>Visualization, reading, drawing</t>
  </si>
  <si>
    <t>Intimate message, short message with strong content</t>
  </si>
  <si>
    <t>Intimate message entered the system</t>
  </si>
  <si>
    <t>Very simple (two word) short message with strong content</t>
  </si>
  <si>
    <t>Did not receive message - contact replied to system… Did not like guided breathing, it annoyed him as breathing in was short and breathing out was longer</t>
  </si>
  <si>
    <t>Subject almost slept with breathing, liked it a lot… Had previous breathing training (he is a singer)</t>
  </si>
  <si>
    <t>Comp Like</t>
  </si>
  <si>
    <t>Games</t>
  </si>
  <si>
    <t>Use pressure for breathing</t>
  </si>
  <si>
    <t>sleeping / napping / smiling</t>
  </si>
  <si>
    <t>Music, call friend</t>
  </si>
  <si>
    <t>Massage</t>
  </si>
  <si>
    <t>started to feel lightheaded after breathing</t>
  </si>
  <si>
    <t>stretching</t>
  </si>
  <si>
    <t>game to apeace you</t>
  </si>
  <si>
    <t>SN must tap on people that are not a source of stress / game "winning" notion similar to stroop / helps previous breathing training</t>
  </si>
  <si>
    <t>breathing may require training / SN may require screening</t>
  </si>
  <si>
    <t>physical/embodied (rewarding exercise patterns) / power naps</t>
  </si>
  <si>
    <t>Frequent yoga user</t>
  </si>
  <si>
    <t>Delta</t>
  </si>
  <si>
    <t>Delta %</t>
  </si>
  <si>
    <t>Avg - SN</t>
  </si>
  <si>
    <t>Delta SN</t>
  </si>
  <si>
    <t>Delta SN %</t>
  </si>
  <si>
    <t>AVG Br</t>
  </si>
  <si>
    <t>Delta Br</t>
  </si>
  <si>
    <t>Deta Br %</t>
  </si>
  <si>
    <t>AVG Acup</t>
  </si>
  <si>
    <t>Delta Acup</t>
  </si>
  <si>
    <t>Delat Acup %</t>
  </si>
  <si>
    <t>AVG Game</t>
  </si>
  <si>
    <t>Delta Game</t>
  </si>
  <si>
    <t>Delat Game %</t>
  </si>
  <si>
    <t>REDUCTION</t>
  </si>
  <si>
    <t>PREVENTION</t>
  </si>
  <si>
    <t>Avg - w/o SN</t>
  </si>
  <si>
    <t>AVG w/o Br</t>
  </si>
  <si>
    <t>AVG w/o Acup</t>
  </si>
  <si>
    <t>AVG w/o Game</t>
  </si>
  <si>
    <t>Avg w/o SN</t>
  </si>
  <si>
    <t>AGGREGATE</t>
  </si>
  <si>
    <t>Delta Br %</t>
  </si>
  <si>
    <t>Delta Acup %</t>
  </si>
  <si>
    <t>Delta Game %</t>
  </si>
  <si>
    <t>Phase 1</t>
  </si>
  <si>
    <t>Calm 1</t>
  </si>
  <si>
    <t>Anticipation</t>
  </si>
  <si>
    <t>Calm 2</t>
  </si>
  <si>
    <t>Delta w/o SN %</t>
  </si>
  <si>
    <t>Delta w/o Br %</t>
  </si>
  <si>
    <t>Delta w/o Acup %</t>
  </si>
  <si>
    <t>Delta w/o Game %</t>
  </si>
  <si>
    <t>Level</t>
  </si>
  <si>
    <t>AVG delta</t>
  </si>
  <si>
    <t>AVG delta %</t>
  </si>
  <si>
    <t>Guided Breathing</t>
  </si>
  <si>
    <t>Social Network</t>
  </si>
  <si>
    <t>Likeability</t>
  </si>
  <si>
    <t>Efficacy</t>
  </si>
  <si>
    <t>Potential Use</t>
  </si>
  <si>
    <t>Max value</t>
  </si>
  <si>
    <t>STD</t>
  </si>
  <si>
    <t>t-test</t>
  </si>
  <si>
    <t>std</t>
  </si>
  <si>
    <t>ttest</t>
  </si>
  <si>
    <t>correl</t>
  </si>
  <si>
    <t xml:space="preserve"> &lt;.3 / .3&lt;.7 / &gt;.7</t>
  </si>
  <si>
    <t>s</t>
  </si>
  <si>
    <t>Sum of Enter</t>
  </si>
  <si>
    <t>Row Labels</t>
  </si>
  <si>
    <t>Grand Total</t>
  </si>
  <si>
    <t>Values</t>
  </si>
  <si>
    <t>Sum of Stroop</t>
  </si>
  <si>
    <t>Sum of Anticip</t>
  </si>
  <si>
    <t>Sum of Math</t>
  </si>
  <si>
    <t>Sum of Calm2</t>
  </si>
  <si>
    <t>PHASE 1</t>
  </si>
  <si>
    <t>PHASE 2</t>
  </si>
  <si>
    <t>SUM</t>
  </si>
  <si>
    <t>Phase 1 (Baseline)</t>
  </si>
  <si>
    <t>Phase 2 (New Interventions)</t>
  </si>
  <si>
    <t>Frequency of use</t>
  </si>
  <si>
    <t>Guided Accupressure</t>
  </si>
  <si>
    <t>Arrival</t>
  </si>
  <si>
    <t>Stroop test</t>
  </si>
  <si>
    <t>Math test</t>
  </si>
  <si>
    <t>MINIMUM VALUE</t>
  </si>
  <si>
    <t>Likeability vs peers</t>
  </si>
  <si>
    <t>AVERAGE</t>
  </si>
  <si>
    <t>Average stress change</t>
  </si>
  <si>
    <t>BR</t>
  </si>
  <si>
    <t>AC</t>
  </si>
  <si>
    <t>Guided Acupressure</t>
  </si>
  <si>
    <t>enter</t>
  </si>
  <si>
    <t>calm</t>
  </si>
  <si>
    <t>stroop</t>
  </si>
  <si>
    <t>math</t>
  </si>
  <si>
    <t xml:space="preserve">calm </t>
  </si>
  <si>
    <t>wait</t>
  </si>
  <si>
    <t>Calmer haptic feedback</t>
  </si>
  <si>
    <t>Less obvious haptic feedback</t>
  </si>
  <si>
    <t>Game was stressful / stupid, falling ball annoying</t>
  </si>
  <si>
    <t>music</t>
  </si>
  <si>
    <t>differen prompt for breathind (lights/sounds)</t>
  </si>
  <si>
    <t>hugs, stuffed animals</t>
  </si>
  <si>
    <t>depends on game / hard game = stress; breathing nice but loud; vibration uncomfortable and loud</t>
  </si>
  <si>
    <t>Tanya</t>
  </si>
  <si>
    <t>Norm G. Breathing</t>
  </si>
  <si>
    <t>Norm G. Acupressure</t>
  </si>
  <si>
    <t>Norm Social Network</t>
  </si>
  <si>
    <t>Norm Games</t>
  </si>
  <si>
    <t>Baseline</t>
  </si>
  <si>
    <t>done?</t>
  </si>
  <si>
    <t>Better Game</t>
  </si>
  <si>
    <t>Distracting, rather than pressing</t>
  </si>
  <si>
    <t>Anticipation effect --- Higher level of stress or another external factor</t>
  </si>
  <si>
    <t>Learning effect --- less stressed as compared with enter stage</t>
  </si>
  <si>
    <t>k</t>
  </si>
  <si>
    <t>Rank Sum</t>
  </si>
  <si>
    <t>avg</t>
  </si>
  <si>
    <t>expected</t>
  </si>
  <si>
    <t>partial</t>
  </si>
  <si>
    <t>Ranked data</t>
  </si>
  <si>
    <t>Sums</t>
  </si>
  <si>
    <t>degrees of freedom</t>
  </si>
  <si>
    <t>p</t>
  </si>
  <si>
    <t xml:space="preserve"> &lt; .001</t>
  </si>
  <si>
    <t>n</t>
  </si>
  <si>
    <t>p=6</t>
  </si>
  <si>
    <t>f and c</t>
  </si>
  <si>
    <t>c and b</t>
  </si>
  <si>
    <t>d and c</t>
  </si>
  <si>
    <t>e and b</t>
  </si>
  <si>
    <t>f and e</t>
  </si>
  <si>
    <t>c and a</t>
  </si>
  <si>
    <t>P5</t>
  </si>
  <si>
    <t>p &gt; 0.001</t>
  </si>
  <si>
    <t>acupressure noisy, not smooth, weak</t>
  </si>
  <si>
    <t>food</t>
  </si>
  <si>
    <t>CALL not SMS</t>
  </si>
  <si>
    <t>Acupressure seems unnatural</t>
  </si>
  <si>
    <t>Sum</t>
  </si>
  <si>
    <t>L &lt; 150 / M 150 - 300 / H &gt; 300</t>
  </si>
  <si>
    <t>Palyin Games</t>
  </si>
  <si>
    <t>Paying Games</t>
  </si>
  <si>
    <t>Phase 2</t>
  </si>
  <si>
    <t>Correl</t>
  </si>
  <si>
    <t>Ttest</t>
  </si>
  <si>
    <t>DATA-30</t>
  </si>
  <si>
    <t>DATA-31</t>
  </si>
  <si>
    <t>DATA-32</t>
  </si>
  <si>
    <t>DATA-33</t>
  </si>
  <si>
    <t>DATA-35</t>
  </si>
  <si>
    <t>DATA-36</t>
  </si>
  <si>
    <t>DATA-37</t>
  </si>
  <si>
    <t>P</t>
  </si>
  <si>
    <t>DATA-38</t>
  </si>
  <si>
    <t>DATA-39</t>
  </si>
  <si>
    <t>DATA-40</t>
  </si>
  <si>
    <t>DATA-41</t>
  </si>
  <si>
    <t>DATA-42</t>
  </si>
  <si>
    <t>DATA-44</t>
  </si>
  <si>
    <t>DATA-45</t>
  </si>
  <si>
    <t>DATA-46</t>
  </si>
  <si>
    <t>DATA-47</t>
  </si>
  <si>
    <t>DATA-48</t>
  </si>
  <si>
    <t>DATA-49</t>
  </si>
  <si>
    <t>DATA 50</t>
  </si>
  <si>
    <t>DATA-51</t>
  </si>
  <si>
    <t>DATA-52</t>
  </si>
  <si>
    <t>DATA-53</t>
  </si>
  <si>
    <t>DATA-54</t>
  </si>
  <si>
    <t>DATA-55</t>
  </si>
  <si>
    <t>T</t>
  </si>
  <si>
    <t>TM</t>
  </si>
  <si>
    <t>TANYA.WAV</t>
  </si>
  <si>
    <t>Jenn-stroop.wav</t>
  </si>
  <si>
    <t>GSR mean</t>
  </si>
  <si>
    <t>Calm</t>
  </si>
  <si>
    <t>HRV std</t>
  </si>
  <si>
    <t>Stress</t>
  </si>
  <si>
    <t>mlpro2</t>
  </si>
  <si>
    <t>mlpro3</t>
  </si>
  <si>
    <t>mlpro4</t>
  </si>
  <si>
    <t>mlpro5</t>
  </si>
  <si>
    <t>mlpro6</t>
  </si>
  <si>
    <t>mlpro7</t>
  </si>
  <si>
    <t>mlpro8</t>
  </si>
  <si>
    <t>mlpro9</t>
  </si>
  <si>
    <t>mlpro10</t>
  </si>
  <si>
    <t>mlpro11</t>
  </si>
  <si>
    <t>mlpro12</t>
  </si>
  <si>
    <t>mlpro13</t>
  </si>
  <si>
    <t>mlpro14</t>
  </si>
  <si>
    <t>mlpro</t>
  </si>
  <si>
    <t>HR</t>
  </si>
  <si>
    <t>HR avg</t>
  </si>
  <si>
    <t>Subj Rank</t>
  </si>
  <si>
    <t>p5</t>
  </si>
  <si>
    <t>Psy</t>
  </si>
  <si>
    <t>correl gsr</t>
  </si>
  <si>
    <t>GSR diff</t>
  </si>
  <si>
    <t>EDC mean</t>
  </si>
  <si>
    <t>EDC difference</t>
  </si>
  <si>
    <t>HR (/100)</t>
  </si>
  <si>
    <t>EDC mean (/100)</t>
  </si>
  <si>
    <t>PCA</t>
  </si>
  <si>
    <t>SDNN(HRV)</t>
  </si>
  <si>
    <t>Subjective</t>
  </si>
  <si>
    <t>Psychometric</t>
  </si>
  <si>
    <t>Psychometric (/10)</t>
  </si>
  <si>
    <t>Subjective Stress</t>
  </si>
  <si>
    <t>FARAZ.WAV</t>
  </si>
  <si>
    <t>JENNIFER.WAV</t>
  </si>
  <si>
    <t>JIMCAI2.WAV</t>
  </si>
  <si>
    <t>DARA.WAV</t>
  </si>
  <si>
    <t>KIM2.WAV</t>
  </si>
  <si>
    <t>KURTIS.WAV</t>
  </si>
  <si>
    <t>manuel2.WAV</t>
  </si>
  <si>
    <t>MARK2.WAV</t>
  </si>
  <si>
    <t>NICK2.WAV</t>
  </si>
  <si>
    <t>STUART2.WAV</t>
  </si>
  <si>
    <t>TOMAS2.WAV</t>
  </si>
  <si>
    <t>Stroop2-Drew.WAV</t>
  </si>
  <si>
    <t>claudia-2.WAV</t>
  </si>
  <si>
    <t>ALEX.WAV</t>
  </si>
  <si>
    <t>jimPiety-phase2.wav</t>
  </si>
  <si>
    <t>Lora-phase2.wav</t>
  </si>
  <si>
    <t>jenn_phase2.wav</t>
  </si>
  <si>
    <t>luke-phase2.wav</t>
  </si>
  <si>
    <t>melissa-phase2.wav</t>
  </si>
  <si>
    <t>tanya-stroo2.wav</t>
  </si>
  <si>
    <t>HRV (/10)</t>
  </si>
  <si>
    <t>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</si>
  <si>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</si>
  <si>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</si>
  <si>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</si>
  <si>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</si>
  <si>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</si>
  <si>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</si>
  <si>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</si>
  <si>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</si>
  <si>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</si>
  <si>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</si>
  <si>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</si>
  <si>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</si>
  <si>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</si>
  <si>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</si>
  <si>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</si>
  <si>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</si>
  <si>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</si>
  <si>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</si>
  <si>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</si>
  <si>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</si>
  <si>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Velocidad normal por los dos lados</t>
  </si>
  <si>
    <t>Pasaba uno al otro 2 veces</t>
  </si>
  <si>
    <t>Sentido contrario misma velocidad x2</t>
  </si>
  <si>
    <t>Sentido contrario diferente velocidad x2</t>
  </si>
  <si>
    <t>Sentido contrario uno se para y el otro continua x2</t>
  </si>
  <si>
    <t>Senticontrario encuentro x1.5</t>
  </si>
  <si>
    <t>192.168.1.10</t>
  </si>
  <si>
    <t>s3</t>
  </si>
  <si>
    <t>s4</t>
  </si>
  <si>
    <t>a</t>
  </si>
  <si>
    <t>b</t>
  </si>
  <si>
    <t>192.168.1.11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</si>
</sst>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.00_);_(* \(#,##0.00\);_(* &quot;-&quot;??_);_(@_)"/>
    <numFmt numFmtId="165" formatCode="0.0"/>
    <numFmt numFmtId="166" formatCode="[h]:mm:ss;@"/>
    <numFmt numFmtId="167" formatCode="_(* #,##0.0_);_(* \(#,##0.0\);_(* &quot;-&quot;??_);_(@_)"/>
    <numFmt numFmtId="168" formatCode="0.0000"/>
    <numFmt numFmtId="169" formatCode="0.000"/>
    <numFmt numFmtId="170" formatCode="_(* #,##0.000_);_(* \(#,##0.000\);_(* &quot;-&quot;??_);_(@_)"/>
    <numFmt numFmtId="171" formatCode="_(* #,##0.0000_);_(* \(#,##0.0000\);_(* &quot;-&quot;??_);_(@_)"/>
    <numFmt numFmtId="172" formatCode="0.0%"/>
    <numFmt numFmtId="173" formatCode="_(* #,##0.0_);_(* \(#,##0.0\);_(* &quot;-&quot;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/>
      <name val="Calibri"/>
      <scheme val="minor"/>
    </font>
    <font>
      <sz val="12"/>
      <color rgb="FF006100"/>
      <name val="Calibri"/>
      <family val="2"/>
      <scheme val="minor"/>
    </font>
    <font>
      <sz val="12"/>
      <name val="Calibri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8000"/>
      <name val="Calibri"/>
      <scheme val="minor"/>
    </font>
    <font>
      <sz val="12"/>
      <color rgb="FFFF6600"/>
      <name val="Calibri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Calibri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31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9" applyNumberFormat="0" applyAlignment="0" applyProtection="0"/>
    <xf numFmtId="0" fontId="13" fillId="7" borderId="10" applyNumberFormat="0" applyAlignment="0" applyProtection="0"/>
    <xf numFmtId="0" fontId="14" fillId="8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0">
    <xf numFmtId="0" fontId="0" fillId="0" borderId="0" xfId="0"/>
    <xf numFmtId="16" fontId="0" fillId="0" borderId="0" xfId="0" applyNumberFormat="1"/>
    <xf numFmtId="0" fontId="4" fillId="0" borderId="0" xfId="12"/>
    <xf numFmtId="18" fontId="0" fillId="0" borderId="0" xfId="0" applyNumberFormat="1"/>
    <xf numFmtId="9" fontId="0" fillId="0" borderId="0" xfId="1" applyFont="1"/>
    <xf numFmtId="165" fontId="0" fillId="0" borderId="0" xfId="0" applyNumberFormat="1"/>
    <xf numFmtId="0" fontId="3" fillId="0" borderId="0" xfId="0" applyFont="1"/>
    <xf numFmtId="0" fontId="0" fillId="2" borderId="0" xfId="0" applyFill="1"/>
    <xf numFmtId="9" fontId="0" fillId="2" borderId="0" xfId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165" fontId="0" fillId="0" borderId="0" xfId="0" applyNumberFormat="1" applyFill="1"/>
    <xf numFmtId="21" fontId="0" fillId="2" borderId="0" xfId="0" applyNumberFormat="1" applyFill="1"/>
    <xf numFmtId="166" fontId="0" fillId="2" borderId="0" xfId="0" applyNumberFormat="1" applyFill="1"/>
    <xf numFmtId="166" fontId="0" fillId="0" borderId="0" xfId="0" applyNumberFormat="1"/>
    <xf numFmtId="1" fontId="0" fillId="2" borderId="0" xfId="0" applyNumberFormat="1" applyFill="1"/>
    <xf numFmtId="0" fontId="6" fillId="0" borderId="0" xfId="0" applyFont="1"/>
    <xf numFmtId="0" fontId="7" fillId="0" borderId="0" xfId="0" applyFont="1"/>
    <xf numFmtId="16" fontId="0" fillId="0" borderId="0" xfId="0" applyNumberFormat="1" applyAlignment="1">
      <alignment horizontal="center"/>
    </xf>
    <xf numFmtId="165" fontId="0" fillId="2" borderId="0" xfId="0" applyNumberFormat="1" applyFill="1"/>
    <xf numFmtId="1" fontId="0" fillId="0" borderId="0" xfId="0" applyNumberFormat="1"/>
    <xf numFmtId="0" fontId="9" fillId="0" borderId="0" xfId="0" applyFont="1"/>
    <xf numFmtId="0" fontId="8" fillId="3" borderId="0" xfId="138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1" fontId="0" fillId="0" borderId="0" xfId="0" applyNumberFormat="1" applyBorder="1"/>
    <xf numFmtId="0" fontId="11" fillId="5" borderId="0" xfId="220"/>
    <xf numFmtId="0" fontId="10" fillId="4" borderId="0" xfId="219"/>
    <xf numFmtId="0" fontId="12" fillId="6" borderId="9" xfId="221"/>
    <xf numFmtId="0" fontId="13" fillId="7" borderId="10" xfId="222"/>
    <xf numFmtId="167" fontId="0" fillId="0" borderId="0" xfId="218" applyNumberFormat="1" applyFont="1"/>
    <xf numFmtId="165" fontId="0" fillId="0" borderId="0" xfId="218" applyNumberFormat="1" applyFont="1"/>
    <xf numFmtId="9" fontId="14" fillId="8" borderId="0" xfId="223" applyNumberFormat="1"/>
    <xf numFmtId="0" fontId="11" fillId="5" borderId="1" xfId="220" applyBorder="1"/>
    <xf numFmtId="0" fontId="0" fillId="0" borderId="2" xfId="0" applyBorder="1"/>
    <xf numFmtId="167" fontId="0" fillId="0" borderId="2" xfId="218" applyNumberFormat="1" applyFont="1" applyBorder="1"/>
    <xf numFmtId="165" fontId="0" fillId="0" borderId="3" xfId="0" applyNumberFormat="1" applyBorder="1"/>
    <xf numFmtId="0" fontId="9" fillId="0" borderId="4" xfId="0" applyFont="1" applyBorder="1"/>
    <xf numFmtId="0" fontId="0" fillId="0" borderId="0" xfId="0" applyBorder="1" applyAlignment="1">
      <alignment horizontal="center"/>
    </xf>
    <xf numFmtId="165" fontId="0" fillId="0" borderId="0" xfId="218" applyNumberFormat="1" applyFont="1" applyBorder="1"/>
    <xf numFmtId="9" fontId="0" fillId="0" borderId="0" xfId="1" applyFont="1" applyBorder="1"/>
    <xf numFmtId="0" fontId="9" fillId="0" borderId="6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9" fontId="0" fillId="0" borderId="7" xfId="1" applyFont="1" applyBorder="1"/>
    <xf numFmtId="167" fontId="0" fillId="0" borderId="3" xfId="218" applyNumberFormat="1" applyFont="1" applyBorder="1"/>
    <xf numFmtId="165" fontId="0" fillId="0" borderId="5" xfId="218" applyNumberFormat="1" applyFont="1" applyBorder="1"/>
    <xf numFmtId="9" fontId="14" fillId="8" borderId="7" xfId="223" applyNumberFormat="1" applyBorder="1"/>
    <xf numFmtId="9" fontId="0" fillId="0" borderId="8" xfId="1" applyFont="1" applyBorder="1"/>
    <xf numFmtId="0" fontId="12" fillId="6" borderId="11" xfId="221" applyBorder="1"/>
    <xf numFmtId="165" fontId="0" fillId="0" borderId="2" xfId="0" applyNumberFormat="1" applyBorder="1"/>
    <xf numFmtId="0" fontId="11" fillId="5" borderId="2" xfId="220" applyBorder="1"/>
    <xf numFmtId="9" fontId="8" fillId="3" borderId="7" xfId="138" applyNumberFormat="1" applyBorder="1"/>
    <xf numFmtId="9" fontId="10" fillId="4" borderId="8" xfId="219" applyNumberFormat="1" applyBorder="1"/>
    <xf numFmtId="9" fontId="8" fillId="3" borderId="8" xfId="138" applyNumberFormat="1" applyBorder="1"/>
    <xf numFmtId="0" fontId="10" fillId="4" borderId="1" xfId="219" applyBorder="1"/>
    <xf numFmtId="0" fontId="0" fillId="0" borderId="3" xfId="0" applyBorder="1"/>
    <xf numFmtId="9" fontId="11" fillId="5" borderId="8" xfId="220" applyNumberFormat="1" applyBorder="1"/>
    <xf numFmtId="0" fontId="13" fillId="7" borderId="12" xfId="222" applyBorder="1"/>
    <xf numFmtId="9" fontId="10" fillId="4" borderId="7" xfId="219" applyNumberFormat="1" applyBorder="1"/>
    <xf numFmtId="0" fontId="0" fillId="0" borderId="8" xfId="0" applyBorder="1"/>
    <xf numFmtId="0" fontId="0" fillId="0" borderId="1" xfId="0" applyBorder="1"/>
    <xf numFmtId="0" fontId="9" fillId="0" borderId="2" xfId="0" applyFont="1" applyBorder="1"/>
    <xf numFmtId="9" fontId="10" fillId="4" borderId="2" xfId="219" applyNumberFormat="1" applyBorder="1"/>
    <xf numFmtId="9" fontId="8" fillId="3" borderId="3" xfId="138" applyNumberFormat="1" applyBorder="1"/>
    <xf numFmtId="0" fontId="9" fillId="0" borderId="0" xfId="0" applyFont="1" applyBorder="1"/>
    <xf numFmtId="9" fontId="10" fillId="4" borderId="0" xfId="219" applyNumberFormat="1" applyBorder="1"/>
    <xf numFmtId="9" fontId="8" fillId="3" borderId="0" xfId="138" applyNumberFormat="1" applyBorder="1"/>
    <xf numFmtId="9" fontId="10" fillId="4" borderId="5" xfId="219" applyNumberFormat="1" applyBorder="1"/>
    <xf numFmtId="9" fontId="11" fillId="5" borderId="5" xfId="220" applyNumberFormat="1" applyBorder="1"/>
    <xf numFmtId="0" fontId="0" fillId="0" borderId="6" xfId="0" applyBorder="1"/>
    <xf numFmtId="0" fontId="9" fillId="0" borderId="7" xfId="0" applyFont="1" applyBorder="1"/>
    <xf numFmtId="1" fontId="0" fillId="0" borderId="2" xfId="0" applyNumberFormat="1" applyBorder="1"/>
    <xf numFmtId="165" fontId="0" fillId="0" borderId="0" xfId="0" applyNumberFormat="1" applyBorder="1"/>
    <xf numFmtId="1" fontId="0" fillId="0" borderId="5" xfId="0" applyNumberFormat="1" applyBorder="1"/>
    <xf numFmtId="9" fontId="11" fillId="5" borderId="7" xfId="220" applyNumberFormat="1" applyBorder="1"/>
    <xf numFmtId="165" fontId="10" fillId="4" borderId="2" xfId="219" applyNumberFormat="1" applyBorder="1"/>
    <xf numFmtId="1" fontId="10" fillId="4" borderId="3" xfId="219" applyNumberFormat="1" applyBorder="1"/>
    <xf numFmtId="9" fontId="0" fillId="0" borderId="0" xfId="0" applyNumberFormat="1"/>
    <xf numFmtId="164" fontId="0" fillId="0" borderId="0" xfId="218" applyFont="1"/>
    <xf numFmtId="2" fontId="0" fillId="0" borderId="0" xfId="0" applyNumberFormat="1"/>
    <xf numFmtId="0" fontId="11" fillId="5" borderId="4" xfId="220" applyBorder="1"/>
    <xf numFmtId="0" fontId="11" fillId="5" borderId="0" xfId="220" applyBorder="1"/>
    <xf numFmtId="167" fontId="0" fillId="0" borderId="0" xfId="218" applyNumberFormat="1" applyFont="1" applyBorder="1"/>
    <xf numFmtId="167" fontId="0" fillId="0" borderId="5" xfId="218" applyNumberFormat="1" applyFont="1" applyBorder="1"/>
    <xf numFmtId="0" fontId="0" fillId="0" borderId="13" xfId="0" applyBorder="1"/>
    <xf numFmtId="0" fontId="3" fillId="0" borderId="13" xfId="0" applyFont="1" applyBorder="1"/>
    <xf numFmtId="0" fontId="0" fillId="0" borderId="13" xfId="0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16" fontId="0" fillId="2" borderId="13" xfId="0" applyNumberFormat="1" applyFill="1" applyBorder="1"/>
    <xf numFmtId="18" fontId="0" fillId="2" borderId="13" xfId="0" applyNumberFormat="1" applyFill="1" applyBorder="1"/>
    <xf numFmtId="0" fontId="0" fillId="0" borderId="13" xfId="0" applyBorder="1" applyAlignment="1">
      <alignment horizontal="center"/>
    </xf>
    <xf numFmtId="0" fontId="7" fillId="0" borderId="13" xfId="0" applyFont="1" applyBorder="1"/>
    <xf numFmtId="0" fontId="0" fillId="0" borderId="13" xfId="0" applyFill="1" applyBorder="1"/>
    <xf numFmtId="16" fontId="0" fillId="0" borderId="13" xfId="0" applyNumberFormat="1" applyBorder="1"/>
    <xf numFmtId="18" fontId="0" fillId="0" borderId="13" xfId="0" applyNumberFormat="1" applyBorder="1"/>
    <xf numFmtId="0" fontId="6" fillId="0" borderId="13" xfId="0" applyFont="1" applyBorder="1"/>
    <xf numFmtId="165" fontId="0" fillId="0" borderId="13" xfId="0" applyNumberFormat="1" applyBorder="1"/>
    <xf numFmtId="0" fontId="9" fillId="0" borderId="13" xfId="0" applyFont="1" applyBorder="1"/>
    <xf numFmtId="9" fontId="0" fillId="0" borderId="13" xfId="1" applyFont="1" applyBorder="1"/>
    <xf numFmtId="9" fontId="8" fillId="3" borderId="13" xfId="138" applyNumberFormat="1" applyBorder="1"/>
    <xf numFmtId="9" fontId="10" fillId="4" borderId="13" xfId="219" applyNumberFormat="1" applyBorder="1"/>
    <xf numFmtId="0" fontId="0" fillId="0" borderId="0" xfId="0" applyFont="1" applyAlignment="1">
      <alignment horizontal="center"/>
    </xf>
    <xf numFmtId="0" fontId="0" fillId="0" borderId="14" xfId="0" applyFill="1" applyBorder="1"/>
    <xf numFmtId="9" fontId="8" fillId="3" borderId="5" xfId="138" applyNumberFormat="1" applyBorder="1"/>
    <xf numFmtId="172" fontId="8" fillId="3" borderId="0" xfId="138" applyNumberFormat="1" applyBorder="1"/>
    <xf numFmtId="170" fontId="15" fillId="9" borderId="0" xfId="218" applyNumberFormat="1" applyFont="1" applyFill="1" applyBorder="1"/>
    <xf numFmtId="171" fontId="15" fillId="9" borderId="0" xfId="218" applyNumberFormat="1" applyFont="1" applyFill="1" applyBorder="1"/>
    <xf numFmtId="2" fontId="15" fillId="0" borderId="0" xfId="0" applyNumberFormat="1" applyFont="1"/>
    <xf numFmtId="169" fontId="15" fillId="0" borderId="0" xfId="0" applyNumberFormat="1" applyFont="1" applyBorder="1"/>
    <xf numFmtId="169" fontId="15" fillId="0" borderId="0" xfId="0" applyNumberFormat="1" applyFont="1"/>
    <xf numFmtId="2" fontId="15" fillId="0" borderId="0" xfId="0" applyNumberFormat="1" applyFont="1" applyBorder="1"/>
    <xf numFmtId="0" fontId="15" fillId="0" borderId="0" xfId="0" applyFont="1"/>
    <xf numFmtId="165" fontId="6" fillId="0" borderId="0" xfId="0" applyNumberFormat="1" applyFont="1"/>
    <xf numFmtId="169" fontId="6" fillId="0" borderId="0" xfId="0" applyNumberFormat="1" applyFont="1"/>
    <xf numFmtId="2" fontId="6" fillId="0" borderId="0" xfId="0" applyNumberFormat="1" applyFont="1" applyBorder="1"/>
    <xf numFmtId="165" fontId="6" fillId="0" borderId="0" xfId="0" applyNumberFormat="1" applyFont="1" applyBorder="1"/>
    <xf numFmtId="2" fontId="6" fillId="0" borderId="0" xfId="0" applyNumberFormat="1" applyFont="1"/>
    <xf numFmtId="164" fontId="16" fillId="0" borderId="0" xfId="218" applyFont="1"/>
    <xf numFmtId="164" fontId="15" fillId="0" borderId="0" xfId="218" applyFont="1"/>
    <xf numFmtId="2" fontId="8" fillId="3" borderId="0" xfId="138" applyNumberFormat="1"/>
    <xf numFmtId="165" fontId="8" fillId="3" borderId="0" xfId="138" applyNumberFormat="1"/>
    <xf numFmtId="169" fontId="8" fillId="3" borderId="0" xfId="138" applyNumberFormat="1"/>
    <xf numFmtId="2" fontId="11" fillId="5" borderId="0" xfId="220" applyNumberFormat="1"/>
    <xf numFmtId="165" fontId="11" fillId="5" borderId="0" xfId="220" applyNumberFormat="1"/>
    <xf numFmtId="2" fontId="11" fillId="5" borderId="0" xfId="220" applyNumberFormat="1" applyBorder="1"/>
    <xf numFmtId="167" fontId="11" fillId="5" borderId="0" xfId="220" applyNumberFormat="1"/>
    <xf numFmtId="2" fontId="10" fillId="4" borderId="0" xfId="219" applyNumberFormat="1"/>
    <xf numFmtId="165" fontId="10" fillId="4" borderId="0" xfId="219" applyNumberFormat="1"/>
    <xf numFmtId="0" fontId="0" fillId="0" borderId="0" xfId="0" pivotButton="1"/>
    <xf numFmtId="0" fontId="0" fillId="0" borderId="0" xfId="0" applyNumberFormat="1"/>
    <xf numFmtId="165" fontId="0" fillId="0" borderId="2" xfId="0" applyNumberFormat="1" applyFill="1" applyBorder="1"/>
    <xf numFmtId="1" fontId="0" fillId="0" borderId="13" xfId="0" applyNumberFormat="1" applyBorder="1"/>
    <xf numFmtId="2" fontId="0" fillId="0" borderId="13" xfId="0" applyNumberFormat="1" applyBorder="1"/>
    <xf numFmtId="165" fontId="10" fillId="4" borderId="13" xfId="219" applyNumberFormat="1" applyBorder="1"/>
    <xf numFmtId="1" fontId="10" fillId="4" borderId="13" xfId="219" applyNumberFormat="1" applyBorder="1"/>
    <xf numFmtId="9" fontId="11" fillId="5" borderId="13" xfId="220" applyNumberFormat="1" applyBorder="1"/>
    <xf numFmtId="168" fontId="15" fillId="0" borderId="13" xfId="0" applyNumberFormat="1" applyFont="1" applyBorder="1"/>
    <xf numFmtId="169" fontId="15" fillId="0" borderId="13" xfId="0" applyNumberFormat="1" applyFont="1" applyBorder="1"/>
    <xf numFmtId="171" fontId="15" fillId="0" borderId="13" xfId="218" applyNumberFormat="1" applyFont="1" applyBorder="1"/>
    <xf numFmtId="164" fontId="15" fillId="0" borderId="13" xfId="218" applyFont="1" applyBorder="1"/>
    <xf numFmtId="2" fontId="15" fillId="0" borderId="13" xfId="0" applyNumberFormat="1" applyFont="1" applyBorder="1"/>
    <xf numFmtId="2" fontId="6" fillId="0" borderId="13" xfId="0" applyNumberFormat="1" applyFont="1" applyBorder="1"/>
    <xf numFmtId="164" fontId="0" fillId="0" borderId="13" xfId="218" applyFont="1" applyBorder="1"/>
    <xf numFmtId="2" fontId="11" fillId="5" borderId="13" xfId="220" applyNumberFormat="1" applyBorder="1"/>
    <xf numFmtId="0" fontId="11" fillId="5" borderId="13" xfId="220" applyBorder="1"/>
    <xf numFmtId="2" fontId="8" fillId="3" borderId="13" xfId="138" applyNumberFormat="1" applyBorder="1"/>
    <xf numFmtId="2" fontId="10" fillId="4" borderId="13" xfId="219" applyNumberFormat="1" applyBorder="1"/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167" fontId="0" fillId="0" borderId="0" xfId="0" applyNumberFormat="1"/>
    <xf numFmtId="167" fontId="0" fillId="0" borderId="0" xfId="1" applyNumberFormat="1" applyFont="1"/>
    <xf numFmtId="173" fontId="0" fillId="0" borderId="0" xfId="0" applyNumberFormat="1"/>
    <xf numFmtId="164" fontId="0" fillId="0" borderId="0" xfId="0" applyNumberFormat="1"/>
    <xf numFmtId="169" fontId="6" fillId="0" borderId="13" xfId="0" applyNumberFormat="1" applyFont="1" applyBorder="1"/>
    <xf numFmtId="11" fontId="15" fillId="0" borderId="13" xfId="0" applyNumberFormat="1" applyFont="1" applyBorder="1"/>
    <xf numFmtId="164" fontId="6" fillId="0" borderId="13" xfId="218" applyNumberFormat="1" applyFont="1" applyBorder="1"/>
    <xf numFmtId="11" fontId="15" fillId="0" borderId="13" xfId="218" applyNumberFormat="1" applyFont="1" applyBorder="1"/>
    <xf numFmtId="164" fontId="15" fillId="0" borderId="13" xfId="218" applyNumberFormat="1" applyFont="1" applyBorder="1"/>
    <xf numFmtId="169" fontId="8" fillId="3" borderId="13" xfId="138" applyNumberFormat="1" applyBorder="1"/>
    <xf numFmtId="169" fontId="11" fillId="5" borderId="0" xfId="220" applyNumberFormat="1"/>
    <xf numFmtId="164" fontId="11" fillId="5" borderId="13" xfId="220" applyNumberFormat="1" applyBorder="1"/>
    <xf numFmtId="0" fontId="17" fillId="0" borderId="0" xfId="0" applyFont="1"/>
    <xf numFmtId="0" fontId="9" fillId="2" borderId="13" xfId="0" applyFont="1" applyFill="1" applyBorder="1"/>
    <xf numFmtId="166" fontId="8" fillId="3" borderId="0" xfId="138" applyNumberFormat="1"/>
    <xf numFmtId="169" fontId="0" fillId="0" borderId="0" xfId="0" applyNumberFormat="1"/>
    <xf numFmtId="165" fontId="12" fillId="6" borderId="9" xfId="221" applyNumberFormat="1"/>
    <xf numFmtId="165" fontId="10" fillId="4" borderId="9" xfId="219" applyNumberFormat="1" applyBorder="1"/>
    <xf numFmtId="165" fontId="13" fillId="7" borderId="10" xfId="222" applyNumberFormat="1"/>
    <xf numFmtId="165" fontId="18" fillId="6" borderId="9" xfId="221" applyNumberFormat="1" applyFont="1"/>
    <xf numFmtId="0" fontId="7" fillId="0" borderId="0" xfId="0" applyFont="1" applyBorder="1"/>
    <xf numFmtId="0" fontId="8" fillId="3" borderId="13" xfId="138" applyBorder="1"/>
    <xf numFmtId="0" fontId="0" fillId="0" borderId="0" xfId="0" applyAlignment="1">
      <alignment horizontal="center"/>
    </xf>
    <xf numFmtId="0" fontId="8" fillId="3" borderId="13" xfId="138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31">
    <cellStyle name="Accent6" xfId="223" builtinId="49"/>
    <cellStyle name="Bad" xfId="219" builtinId="27"/>
    <cellStyle name="Calculation" xfId="221" builtinId="22"/>
    <cellStyle name="Check Cell" xfId="222" builtinId="23"/>
    <cellStyle name="Comma" xfId="218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Good" xfId="138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/>
    <cellStyle name="Neutral" xfId="220" builtinId="2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Feature Comparison</a:t>
            </a:r>
          </a:p>
        </c:rich>
      </c:tx>
      <c:layout>
        <c:manualLayout>
          <c:xMode val="edge"/>
          <c:yMode val="edge"/>
          <c:x val="0.273073134376721"/>
          <c:y val="0.00512820512820513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Graphs!$A$17</c:f>
              <c:strCache>
                <c:ptCount val="1"/>
                <c:pt idx="0">
                  <c:v>Guided Breathing</c:v>
                </c:pt>
              </c:strCache>
            </c:strRef>
          </c:tx>
          <c:marker>
            <c:symbol val="none"/>
          </c:marker>
          <c:cat>
            <c:strRef>
              <c:f>Graphs!$B$16:$F$16</c:f>
              <c:strCache>
                <c:ptCount val="5"/>
                <c:pt idx="0">
                  <c:v>Likeability</c:v>
                </c:pt>
                <c:pt idx="1">
                  <c:v>Efficacy</c:v>
                </c:pt>
                <c:pt idx="2">
                  <c:v>Likeability vs peers</c:v>
                </c:pt>
                <c:pt idx="3">
                  <c:v>Potential Use</c:v>
                </c:pt>
                <c:pt idx="4">
                  <c:v>Frequency of use</c:v>
                </c:pt>
              </c:strCache>
            </c:strRef>
          </c:cat>
          <c:val>
            <c:numRef>
              <c:f>Graphs!$B$17:$F$17</c:f>
              <c:numCache>
                <c:formatCode>0%</c:formatCode>
                <c:ptCount val="5"/>
                <c:pt idx="0">
                  <c:v>0.616666666666667</c:v>
                </c:pt>
                <c:pt idx="1">
                  <c:v>0.45</c:v>
                </c:pt>
                <c:pt idx="2">
                  <c:v>0.533333333333333</c:v>
                </c:pt>
                <c:pt idx="3">
                  <c:v>0.666666666666667</c:v>
                </c:pt>
                <c:pt idx="4">
                  <c:v>0.426666666666667</c:v>
                </c:pt>
              </c:numCache>
            </c:numRef>
          </c:val>
        </c:ser>
        <c:ser>
          <c:idx val="1"/>
          <c:order val="1"/>
          <c:tx>
            <c:strRef>
              <c:f>Graphs!$A$18</c:f>
              <c:strCache>
                <c:ptCount val="1"/>
                <c:pt idx="0">
                  <c:v>Guided Accupressure</c:v>
                </c:pt>
              </c:strCache>
            </c:strRef>
          </c:tx>
          <c:marker>
            <c:symbol val="none"/>
          </c:marker>
          <c:cat>
            <c:strRef>
              <c:f>Graphs!$B$16:$F$16</c:f>
              <c:strCache>
                <c:ptCount val="5"/>
                <c:pt idx="0">
                  <c:v>Likeability</c:v>
                </c:pt>
                <c:pt idx="1">
                  <c:v>Efficacy</c:v>
                </c:pt>
                <c:pt idx="2">
                  <c:v>Likeability vs peers</c:v>
                </c:pt>
                <c:pt idx="3">
                  <c:v>Potential Use</c:v>
                </c:pt>
                <c:pt idx="4">
                  <c:v>Frequency of use</c:v>
                </c:pt>
              </c:strCache>
            </c:strRef>
          </c:cat>
          <c:val>
            <c:numRef>
              <c:f>Graphs!$B$18:$F$18</c:f>
              <c:numCache>
                <c:formatCode>0%</c:formatCode>
                <c:ptCount val="5"/>
                <c:pt idx="0">
                  <c:v>0.45</c:v>
                </c:pt>
                <c:pt idx="1">
                  <c:v>0.25</c:v>
                </c:pt>
                <c:pt idx="2">
                  <c:v>0.4</c:v>
                </c:pt>
                <c:pt idx="3">
                  <c:v>0.366666666666667</c:v>
                </c:pt>
                <c:pt idx="4">
                  <c:v>0.106666666666667</c:v>
                </c:pt>
              </c:numCache>
            </c:numRef>
          </c:val>
        </c:ser>
        <c:ser>
          <c:idx val="2"/>
          <c:order val="2"/>
          <c:tx>
            <c:strRef>
              <c:f>Graphs!$A$19</c:f>
              <c:strCache>
                <c:ptCount val="1"/>
                <c:pt idx="0">
                  <c:v>Social Network</c:v>
                </c:pt>
              </c:strCache>
            </c:strRef>
          </c:tx>
          <c:marker>
            <c:symbol val="none"/>
          </c:marker>
          <c:cat>
            <c:strRef>
              <c:f>Graphs!$B$16:$F$16</c:f>
              <c:strCache>
                <c:ptCount val="5"/>
                <c:pt idx="0">
                  <c:v>Likeability</c:v>
                </c:pt>
                <c:pt idx="1">
                  <c:v>Efficacy</c:v>
                </c:pt>
                <c:pt idx="2">
                  <c:v>Likeability vs peers</c:v>
                </c:pt>
                <c:pt idx="3">
                  <c:v>Potential Use</c:v>
                </c:pt>
                <c:pt idx="4">
                  <c:v>Frequency of use</c:v>
                </c:pt>
              </c:strCache>
            </c:strRef>
          </c:cat>
          <c:val>
            <c:numRef>
              <c:f>Graphs!$B$19:$F$19</c:f>
              <c:numCache>
                <c:formatCode>0%</c:formatCode>
                <c:ptCount val="5"/>
                <c:pt idx="0">
                  <c:v>0.833333333333333</c:v>
                </c:pt>
                <c:pt idx="1">
                  <c:v>0.5</c:v>
                </c:pt>
                <c:pt idx="2">
                  <c:v>0.766666666666667</c:v>
                </c:pt>
                <c:pt idx="3">
                  <c:v>0.766666666666667</c:v>
                </c:pt>
                <c:pt idx="4">
                  <c:v>0.413333333333333</c:v>
                </c:pt>
              </c:numCache>
            </c:numRef>
          </c:val>
        </c:ser>
        <c:ser>
          <c:idx val="3"/>
          <c:order val="3"/>
          <c:tx>
            <c:strRef>
              <c:f>Graphs!$A$20</c:f>
              <c:strCache>
                <c:ptCount val="1"/>
                <c:pt idx="0">
                  <c:v>Games</c:v>
                </c:pt>
              </c:strCache>
            </c:strRef>
          </c:tx>
          <c:marker>
            <c:symbol val="none"/>
          </c:marker>
          <c:cat>
            <c:strRef>
              <c:f>Graphs!$B$16:$F$16</c:f>
              <c:strCache>
                <c:ptCount val="5"/>
                <c:pt idx="0">
                  <c:v>Likeability</c:v>
                </c:pt>
                <c:pt idx="1">
                  <c:v>Efficacy</c:v>
                </c:pt>
                <c:pt idx="2">
                  <c:v>Likeability vs peers</c:v>
                </c:pt>
                <c:pt idx="3">
                  <c:v>Potential Use</c:v>
                </c:pt>
                <c:pt idx="4">
                  <c:v>Frequency of use</c:v>
                </c:pt>
              </c:strCache>
            </c:strRef>
          </c:cat>
          <c:val>
            <c:numRef>
              <c:f>Graphs!$B$20:$F$20</c:f>
              <c:numCache>
                <c:formatCode>0%</c:formatCode>
                <c:ptCount val="5"/>
                <c:pt idx="0">
                  <c:v>0.533333333333333</c:v>
                </c:pt>
                <c:pt idx="1">
                  <c:v>0.25</c:v>
                </c:pt>
                <c:pt idx="2">
                  <c:v>0.266666666666667</c:v>
                </c:pt>
                <c:pt idx="3">
                  <c:v>0.533333333333333</c:v>
                </c:pt>
                <c:pt idx="4">
                  <c:v>0.346666666666667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17608"/>
        <c:axId val="2128220632"/>
      </c:radarChart>
      <c:catAx>
        <c:axId val="21282176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220632"/>
        <c:crosses val="autoZero"/>
        <c:auto val="1"/>
        <c:lblAlgn val="ctr"/>
        <c:lblOffset val="100"/>
        <c:noMultiLvlLbl val="0"/>
      </c:catAx>
      <c:valAx>
        <c:axId val="21282206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212821760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Subjective Stress Levels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Graphs!$K$14</c:f>
              <c:strCache>
                <c:ptCount val="1"/>
                <c:pt idx="0">
                  <c:v>Guided Breathing</c:v>
                </c:pt>
              </c:strCache>
            </c:strRef>
          </c:tx>
          <c:cat>
            <c:strRef>
              <c:f>Graphs!$L$8:$Q$8</c:f>
              <c:strCache>
                <c:ptCount val="6"/>
                <c:pt idx="0">
                  <c:v>Enter</c:v>
                </c:pt>
                <c:pt idx="1">
                  <c:v>Calm 1</c:v>
                </c:pt>
                <c:pt idx="2">
                  <c:v>Stroop</c:v>
                </c:pt>
                <c:pt idx="3">
                  <c:v>Anticipation</c:v>
                </c:pt>
                <c:pt idx="4">
                  <c:v>Math</c:v>
                </c:pt>
                <c:pt idx="5">
                  <c:v>Calm 2</c:v>
                </c:pt>
              </c:strCache>
            </c:strRef>
          </c:cat>
          <c:val>
            <c:numRef>
              <c:f>Graphs!$L$14:$Q$14</c:f>
              <c:numCache>
                <c:formatCode>_(* #,##0.0_);_(* \(#,##0.0\);_(* "-"??_);_(@_)</c:formatCode>
                <c:ptCount val="6"/>
                <c:pt idx="0">
                  <c:v>4.4</c:v>
                </c:pt>
                <c:pt idx="1">
                  <c:v>4.125</c:v>
                </c:pt>
                <c:pt idx="2">
                  <c:v>4.4375</c:v>
                </c:pt>
                <c:pt idx="3">
                  <c:v>4.258333333333332</c:v>
                </c:pt>
                <c:pt idx="4">
                  <c:v>4.916666666666666</c:v>
                </c:pt>
                <c:pt idx="5">
                  <c:v>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Graphs!$K$15</c:f>
              <c:strCache>
                <c:ptCount val="1"/>
                <c:pt idx="0">
                  <c:v>Guided Acupressure</c:v>
                </c:pt>
              </c:strCache>
            </c:strRef>
          </c:tx>
          <c:cat>
            <c:strRef>
              <c:f>Graphs!$L$8:$Q$8</c:f>
              <c:strCache>
                <c:ptCount val="6"/>
                <c:pt idx="0">
                  <c:v>Enter</c:v>
                </c:pt>
                <c:pt idx="1">
                  <c:v>Calm 1</c:v>
                </c:pt>
                <c:pt idx="2">
                  <c:v>Stroop</c:v>
                </c:pt>
                <c:pt idx="3">
                  <c:v>Anticipation</c:v>
                </c:pt>
                <c:pt idx="4">
                  <c:v>Math</c:v>
                </c:pt>
                <c:pt idx="5">
                  <c:v>Calm 2</c:v>
                </c:pt>
              </c:strCache>
            </c:strRef>
          </c:cat>
          <c:val>
            <c:numRef>
              <c:f>Graphs!$L$15:$Q$15</c:f>
              <c:numCache>
                <c:formatCode>_(* #,##0.0_);_(* \(#,##0.0\);_(* "-"??_);_(@_)</c:formatCode>
                <c:ptCount val="6"/>
                <c:pt idx="0">
                  <c:v>4.4</c:v>
                </c:pt>
                <c:pt idx="1">
                  <c:v>4.0</c:v>
                </c:pt>
                <c:pt idx="2">
                  <c:v>4.55</c:v>
                </c:pt>
                <c:pt idx="3">
                  <c:v>4.1</c:v>
                </c:pt>
                <c:pt idx="4">
                  <c:v>4.75</c:v>
                </c:pt>
                <c:pt idx="5">
                  <c:v>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Graphs!$K$16</c:f>
              <c:strCache>
                <c:ptCount val="1"/>
                <c:pt idx="0">
                  <c:v>Social Network</c:v>
                </c:pt>
              </c:strCache>
            </c:strRef>
          </c:tx>
          <c:cat>
            <c:strRef>
              <c:f>Graphs!$L$8:$Q$8</c:f>
              <c:strCache>
                <c:ptCount val="6"/>
                <c:pt idx="0">
                  <c:v>Enter</c:v>
                </c:pt>
                <c:pt idx="1">
                  <c:v>Calm 1</c:v>
                </c:pt>
                <c:pt idx="2">
                  <c:v>Stroop</c:v>
                </c:pt>
                <c:pt idx="3">
                  <c:v>Anticipation</c:v>
                </c:pt>
                <c:pt idx="4">
                  <c:v>Math</c:v>
                </c:pt>
                <c:pt idx="5">
                  <c:v>Calm 2</c:v>
                </c:pt>
              </c:strCache>
            </c:strRef>
          </c:cat>
          <c:val>
            <c:numRef>
              <c:f>Graphs!$L$16:$Q$16</c:f>
              <c:numCache>
                <c:formatCode>_(* #,##0.0_);_(* \(#,##0.0\);_(* "-"??_);_(@_)</c:formatCode>
                <c:ptCount val="6"/>
                <c:pt idx="0">
                  <c:v>4.5</c:v>
                </c:pt>
                <c:pt idx="1">
                  <c:v>3.2</c:v>
                </c:pt>
                <c:pt idx="2">
                  <c:v>5.199999999999999</c:v>
                </c:pt>
                <c:pt idx="3">
                  <c:v>3.8</c:v>
                </c:pt>
                <c:pt idx="4">
                  <c:v>4.9375</c:v>
                </c:pt>
                <c:pt idx="5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Graphs!$K$17</c:f>
              <c:strCache>
                <c:ptCount val="1"/>
                <c:pt idx="0">
                  <c:v>Paying Games</c:v>
                </c:pt>
              </c:strCache>
            </c:strRef>
          </c:tx>
          <c:cat>
            <c:strRef>
              <c:f>Graphs!$L$8:$Q$8</c:f>
              <c:strCache>
                <c:ptCount val="6"/>
                <c:pt idx="0">
                  <c:v>Enter</c:v>
                </c:pt>
                <c:pt idx="1">
                  <c:v>Calm 1</c:v>
                </c:pt>
                <c:pt idx="2">
                  <c:v>Stroop</c:v>
                </c:pt>
                <c:pt idx="3">
                  <c:v>Anticipation</c:v>
                </c:pt>
                <c:pt idx="4">
                  <c:v>Math</c:v>
                </c:pt>
                <c:pt idx="5">
                  <c:v>Calm 2</c:v>
                </c:pt>
              </c:strCache>
            </c:strRef>
          </c:cat>
          <c:val>
            <c:numRef>
              <c:f>Graphs!$L$17:$Q$17</c:f>
              <c:numCache>
                <c:formatCode>_(* #,##0.0_);_(* \(#,##0.0\);_(* "-"??_);_(@_)</c:formatCode>
                <c:ptCount val="6"/>
                <c:pt idx="0">
                  <c:v>5.2</c:v>
                </c:pt>
                <c:pt idx="1">
                  <c:v>4.6</c:v>
                </c:pt>
                <c:pt idx="2">
                  <c:v>5.4</c:v>
                </c:pt>
                <c:pt idx="3">
                  <c:v>4.5</c:v>
                </c:pt>
                <c:pt idx="4">
                  <c:v>6.05</c:v>
                </c:pt>
                <c:pt idx="5">
                  <c:v>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Graphs!$K$18</c:f>
              <c:strCache>
                <c:ptCount val="1"/>
                <c:pt idx="0">
                  <c:v>Baseline</c:v>
                </c:pt>
              </c:strCache>
            </c:strRef>
          </c:tx>
          <c:cat>
            <c:strRef>
              <c:f>Graphs!$L$8:$Q$8</c:f>
              <c:strCache>
                <c:ptCount val="6"/>
                <c:pt idx="0">
                  <c:v>Enter</c:v>
                </c:pt>
                <c:pt idx="1">
                  <c:v>Calm 1</c:v>
                </c:pt>
                <c:pt idx="2">
                  <c:v>Stroop</c:v>
                </c:pt>
                <c:pt idx="3">
                  <c:v>Anticipation</c:v>
                </c:pt>
                <c:pt idx="4">
                  <c:v>Math</c:v>
                </c:pt>
                <c:pt idx="5">
                  <c:v>Calm 2</c:v>
                </c:pt>
              </c:strCache>
            </c:strRef>
          </c:cat>
          <c:val>
            <c:numRef>
              <c:f>Graphs!$L$18:$Q$18</c:f>
              <c:numCache>
                <c:formatCode>0.0</c:formatCode>
                <c:ptCount val="6"/>
                <c:pt idx="0">
                  <c:v>4.2</c:v>
                </c:pt>
                <c:pt idx="1">
                  <c:v>3.8</c:v>
                </c:pt>
                <c:pt idx="2">
                  <c:v>5.325</c:v>
                </c:pt>
                <c:pt idx="3">
                  <c:v>4.1</c:v>
                </c:pt>
                <c:pt idx="4">
                  <c:v>5.375</c:v>
                </c:pt>
                <c:pt idx="5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08216"/>
        <c:axId val="2126589832"/>
      </c:lineChart>
      <c:catAx>
        <c:axId val="21289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89832"/>
        <c:crosses val="autoZero"/>
        <c:auto val="1"/>
        <c:lblAlgn val="ctr"/>
        <c:lblOffset val="100"/>
        <c:noMultiLvlLbl val="0"/>
      </c:catAx>
      <c:valAx>
        <c:axId val="212658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Level (0 = no</a:t>
                </a:r>
                <a:r>
                  <a:rPr lang="en-US" baseline="0"/>
                  <a:t> strees</a:t>
                </a:r>
                <a:r>
                  <a:rPr lang="en-US"/>
                  <a:t>, 10 = exhausted)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212890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Subjective Stress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Subjective Stress</c:v>
                </c:pt>
              </c:strCache>
            </c:strRef>
          </c:tx>
          <c:cat>
            <c:strRef>
              <c:f>Graphs!$C$1:$H$1</c:f>
              <c:strCache>
                <c:ptCount val="6"/>
                <c:pt idx="0">
                  <c:v>Enter</c:v>
                </c:pt>
                <c:pt idx="1">
                  <c:v>Calm 1</c:v>
                </c:pt>
                <c:pt idx="2">
                  <c:v>Stroop</c:v>
                </c:pt>
                <c:pt idx="3">
                  <c:v>Anticipation</c:v>
                </c:pt>
                <c:pt idx="4">
                  <c:v>Math</c:v>
                </c:pt>
                <c:pt idx="5">
                  <c:v>Calm 2</c:v>
                </c:pt>
              </c:strCache>
            </c:strRef>
          </c:cat>
          <c:val>
            <c:numRef>
              <c:f>Graphs!$C$2:$H$2</c:f>
              <c:numCache>
                <c:formatCode>_(* #,##0.0_);_(* \(#,##0.0\);_(* "-"??_);_(@_)</c:formatCode>
                <c:ptCount val="6"/>
                <c:pt idx="0">
                  <c:v>4.2</c:v>
                </c:pt>
                <c:pt idx="1">
                  <c:v>3.8</c:v>
                </c:pt>
                <c:pt idx="2">
                  <c:v>5.325</c:v>
                </c:pt>
                <c:pt idx="3">
                  <c:v>4.1</c:v>
                </c:pt>
                <c:pt idx="4">
                  <c:v>5.375</c:v>
                </c:pt>
                <c:pt idx="5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7400"/>
        <c:axId val="2126574344"/>
      </c:lineChart>
      <c:catAx>
        <c:axId val="212657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74344"/>
        <c:crosses val="autoZero"/>
        <c:auto val="1"/>
        <c:lblAlgn val="ctr"/>
        <c:lblOffset val="100"/>
        <c:noMultiLvlLbl val="0"/>
      </c:catAx>
      <c:valAx>
        <c:axId val="212657434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2126577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'Complete Data'!$C$21</c:f>
              <c:strCache>
                <c:ptCount val="1"/>
                <c:pt idx="0">
                  <c:v>Calm</c:v>
                </c:pt>
              </c:strCache>
            </c:strRef>
          </c:tx>
          <c:invertIfNegative val="0"/>
          <c:cat>
            <c:strRef>
              <c:f>'Complete Data'!$D$20:$G$20</c:f>
              <c:strCache>
                <c:ptCount val="4"/>
                <c:pt idx="0">
                  <c:v>EDC mean (/100)</c:v>
                </c:pt>
                <c:pt idx="1">
                  <c:v>EDC difference</c:v>
                </c:pt>
                <c:pt idx="2">
                  <c:v>HR (/100)</c:v>
                </c:pt>
                <c:pt idx="3">
                  <c:v>HRV (/10)</c:v>
                </c:pt>
              </c:strCache>
            </c:strRef>
          </c:cat>
          <c:val>
            <c:numRef>
              <c:f>'Complete Data'!$D$21:$G$21</c:f>
              <c:numCache>
                <c:formatCode>0.0</c:formatCode>
                <c:ptCount val="4"/>
                <c:pt idx="0">
                  <c:v>5.132502857142857</c:v>
                </c:pt>
                <c:pt idx="1">
                  <c:v>3.73</c:v>
                </c:pt>
                <c:pt idx="2">
                  <c:v>0.73235</c:v>
                </c:pt>
                <c:pt idx="3">
                  <c:v>0.890344892857143</c:v>
                </c:pt>
              </c:numCache>
            </c:numRef>
          </c:val>
        </c:ser>
        <c:ser>
          <c:idx val="1"/>
          <c:order val="1"/>
          <c:tx>
            <c:strRef>
              <c:f>'Complete Data'!$C$22</c:f>
              <c:strCache>
                <c:ptCount val="1"/>
                <c:pt idx="0">
                  <c:v>Stress</c:v>
                </c:pt>
              </c:strCache>
            </c:strRef>
          </c:tx>
          <c:invertIfNegative val="0"/>
          <c:cat>
            <c:strRef>
              <c:f>'Complete Data'!$D$20:$G$20</c:f>
              <c:strCache>
                <c:ptCount val="4"/>
                <c:pt idx="0">
                  <c:v>EDC mean (/100)</c:v>
                </c:pt>
                <c:pt idx="1">
                  <c:v>EDC difference</c:v>
                </c:pt>
                <c:pt idx="2">
                  <c:v>HR (/100)</c:v>
                </c:pt>
                <c:pt idx="3">
                  <c:v>HRV (/10)</c:v>
                </c:pt>
              </c:strCache>
            </c:strRef>
          </c:cat>
          <c:val>
            <c:numRef>
              <c:f>'Complete Data'!$D$22:$G$22</c:f>
              <c:numCache>
                <c:formatCode>0.0</c:formatCode>
                <c:ptCount val="4"/>
                <c:pt idx="0">
                  <c:v>4.947132857142857</c:v>
                </c:pt>
                <c:pt idx="1">
                  <c:v>-5.344285714285714</c:v>
                </c:pt>
                <c:pt idx="2">
                  <c:v>0.748321428571429</c:v>
                </c:pt>
                <c:pt idx="3">
                  <c:v>1.343464285714286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19976"/>
        <c:axId val="2130022984"/>
      </c:barChart>
      <c:catAx>
        <c:axId val="2130019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130022984"/>
        <c:crosses val="autoZero"/>
        <c:auto val="1"/>
        <c:lblAlgn val="ctr"/>
        <c:lblOffset val="100"/>
        <c:noMultiLvlLbl val="0"/>
      </c:catAx>
      <c:valAx>
        <c:axId val="21300229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0019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'Complete Data'!$C$25</c:f>
              <c:strCache>
                <c:ptCount val="1"/>
                <c:pt idx="0">
                  <c:v>PCA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'Complete Data'!$D$24:$I$24</c:f>
              <c:strCache>
                <c:ptCount val="6"/>
                <c:pt idx="0">
                  <c:v>EDC mean</c:v>
                </c:pt>
                <c:pt idx="1">
                  <c:v>EDC difference</c:v>
                </c:pt>
                <c:pt idx="2">
                  <c:v>HR</c:v>
                </c:pt>
                <c:pt idx="3">
                  <c:v>SDNN(HRV)</c:v>
                </c:pt>
                <c:pt idx="4">
                  <c:v>Subjective</c:v>
                </c:pt>
                <c:pt idx="5">
                  <c:v>Psychometric</c:v>
                </c:pt>
              </c:strCache>
            </c:strRef>
          </c:cat>
          <c:val>
            <c:numRef>
              <c:f>'Complete Data'!$D$25:$I$25</c:f>
              <c:numCache>
                <c:formatCode>General</c:formatCode>
                <c:ptCount val="6"/>
                <c:pt idx="0">
                  <c:v>0.9944</c:v>
                </c:pt>
                <c:pt idx="1">
                  <c:v>0.0238</c:v>
                </c:pt>
                <c:pt idx="2">
                  <c:v>0.096</c:v>
                </c:pt>
                <c:pt idx="3">
                  <c:v>0.0357</c:v>
                </c:pt>
                <c:pt idx="4">
                  <c:v>0.0001</c:v>
                </c:pt>
                <c:pt idx="5">
                  <c:v>0.011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495300</xdr:colOff>
      <xdr:row>9</xdr:row>
      <xdr:rowOff>177800</xdr:rowOff>
    </xdr:from>
    <xdr:to>
      <xdr:col>31</xdr:col>
      <xdr:colOff>673100</xdr:colOff>
      <xdr:row>48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9</xdr:row>
      <xdr:rowOff>38100</xdr:rowOff>
    </xdr:from>
    <xdr:to>
      <xdr:col>12</xdr:col>
      <xdr:colOff>457200</xdr:colOff>
      <xdr:row>44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10</xdr:row>
      <xdr:rowOff>6350</xdr:rowOff>
    </xdr:from>
    <xdr:to>
      <xdr:col>11</xdr:col>
      <xdr:colOff>184150</xdr:colOff>
      <xdr:row>24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15</xdr:row>
      <xdr:rowOff>31750</xdr:rowOff>
    </xdr:from>
    <xdr:to>
      <xdr:col>23</xdr:col>
      <xdr:colOff>457200</xdr:colOff>
      <xdr:row>40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120650</xdr:colOff>
      <xdr:row>42</xdr:row>
      <xdr:rowOff>38100</xdr:rowOff>
    </xdr:from>
    <xdr:to>
      <xdr:col>11</xdr:col>
      <xdr:colOff>355600</xdr:colOff>
      <xdr:row>61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 Paredes" refreshedDate="40517.776601967591" createdVersion="4" refreshedVersion="4" minRefreshableVersion="3" recordCount="20">
  <cacheSource type="worksheet">
    <worksheetSource ref="B7:G27" sheet="Stats - Intra-phase"/>
  </cacheSource>
  <cacheFields count="6">
    <cacheField name="Enter" numFmtId="0">
      <sharedItems containsSemiMixedTypes="0" containsString="0" containsNumber="1" minValue="2" maxValue="8"/>
    </cacheField>
    <cacheField name="Calm1" numFmtId="0">
      <sharedItems containsSemiMixedTypes="0" containsString="0" containsNumber="1" minValue="1.5" maxValue="6.5" count="9">
        <n v="6"/>
        <n v="4.5"/>
        <n v="6.5"/>
        <n v="5.5"/>
        <n v="3"/>
        <n v="2"/>
        <n v="1.5"/>
        <n v="4"/>
        <n v="5"/>
      </sharedItems>
    </cacheField>
    <cacheField name="Stroop" numFmtId="0">
      <sharedItems containsSemiMixedTypes="0" containsString="0" containsNumber="1" minValue="3" maxValue="8"/>
    </cacheField>
    <cacheField name="Anticip" numFmtId="0">
      <sharedItems containsSemiMixedTypes="0" containsString="0" containsNumber="1" minValue="2" maxValue="6.5"/>
    </cacheField>
    <cacheField name="Math" numFmtId="0">
      <sharedItems containsSemiMixedTypes="0" containsString="0" containsNumber="1" minValue="3" maxValue="10"/>
    </cacheField>
    <cacheField name="Calm2" numFmtId="0">
      <sharedItems containsSemiMixedTypes="0" containsString="0" containsNumb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6"/>
    <x v="0"/>
    <n v="6"/>
    <n v="6"/>
    <n v="7"/>
    <n v="6"/>
  </r>
  <r>
    <n v="6"/>
    <x v="1"/>
    <n v="4.5"/>
    <n v="4"/>
    <n v="5"/>
    <n v="4"/>
  </r>
  <r>
    <n v="6.5"/>
    <x v="2"/>
    <n v="7"/>
    <n v="6.5"/>
    <n v="7"/>
    <n v="6"/>
  </r>
  <r>
    <n v="7"/>
    <x v="0"/>
    <n v="7"/>
    <n v="5"/>
    <n v="6"/>
    <n v="6"/>
  </r>
  <r>
    <n v="4.5"/>
    <x v="3"/>
    <n v="4"/>
    <n v="4.5"/>
    <n v="4"/>
    <n v="4"/>
  </r>
  <r>
    <n v="5"/>
    <x v="4"/>
    <n v="4"/>
    <n v="3"/>
    <n v="6"/>
    <n v="4"/>
  </r>
  <r>
    <n v="2"/>
    <x v="5"/>
    <n v="3"/>
    <n v="2"/>
    <n v="3.5"/>
    <n v="2"/>
  </r>
  <r>
    <n v="2"/>
    <x v="6"/>
    <n v="3"/>
    <n v="3"/>
    <n v="3"/>
    <n v="2"/>
  </r>
  <r>
    <n v="3"/>
    <x v="5"/>
    <n v="4"/>
    <n v="2"/>
    <n v="6"/>
    <n v="1"/>
  </r>
  <r>
    <n v="4"/>
    <x v="7"/>
    <n v="5"/>
    <n v="5"/>
    <n v="3"/>
    <n v="4"/>
  </r>
  <r>
    <n v="5"/>
    <x v="8"/>
    <n v="6"/>
    <n v="5"/>
    <n v="4"/>
    <n v="4"/>
  </r>
  <r>
    <n v="3"/>
    <x v="5"/>
    <n v="3"/>
    <n v="2"/>
    <n v="3"/>
    <n v="2"/>
  </r>
  <r>
    <n v="7"/>
    <x v="0"/>
    <n v="8"/>
    <n v="6"/>
    <n v="8"/>
    <n v="5"/>
  </r>
  <r>
    <n v="8"/>
    <x v="8"/>
    <n v="7"/>
    <n v="5"/>
    <n v="6"/>
    <n v="5"/>
  </r>
  <r>
    <n v="4"/>
    <x v="4"/>
    <n v="4.5"/>
    <n v="3.5"/>
    <n v="8"/>
    <n v="5"/>
  </r>
  <r>
    <n v="4.5"/>
    <x v="7"/>
    <n v="7"/>
    <n v="5"/>
    <n v="7"/>
    <n v="7"/>
  </r>
  <r>
    <n v="6"/>
    <x v="8"/>
    <n v="7"/>
    <n v="4"/>
    <n v="7"/>
    <n v="3"/>
  </r>
  <r>
    <n v="5"/>
    <x v="5"/>
    <n v="6"/>
    <n v="4.5"/>
    <n v="6"/>
    <n v="3.5"/>
  </r>
  <r>
    <n v="6"/>
    <x v="3"/>
    <n v="5.5"/>
    <n v="5.5"/>
    <n v="5"/>
    <n v="5"/>
  </r>
  <r>
    <n v="6"/>
    <x v="8"/>
    <n v="6"/>
    <n v="5"/>
    <n v="1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4" firstHeaderRow="1" firstDataRow="2" firstDataCol="1"/>
  <pivotFields count="6">
    <pivotField dataField="1" showAll="0"/>
    <pivotField axis="axisRow" showAll="0">
      <items count="10">
        <item x="6"/>
        <item x="5"/>
        <item x="4"/>
        <item x="7"/>
        <item x="1"/>
        <item x="8"/>
        <item x="3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Enter" fld="0" baseField="0" baseItem="0"/>
    <dataField name="Sum of Stroop" fld="2" baseField="0" baseItem="0"/>
    <dataField name="Sum of Anticip" fld="3" baseField="0" baseItem="0"/>
    <dataField name="Sum of Math" fld="4" baseField="0" baseItem="0"/>
    <dataField name="Sum of Calm2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ingle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ngle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jennifer_wang@berkeley.edu" TargetMode="External"/><Relationship Id="rId20" Type="http://schemas.openxmlformats.org/officeDocument/2006/relationships/hyperlink" Target="mailto:lora@berkeleye.edu" TargetMode="External"/><Relationship Id="rId21" Type="http://schemas.openxmlformats.org/officeDocument/2006/relationships/hyperlink" Target="mailto:stuartohay@gmail.com" TargetMode="External"/><Relationship Id="rId22" Type="http://schemas.openxmlformats.org/officeDocument/2006/relationships/hyperlink" Target="mailto:aouligian@berkeley.edu" TargetMode="External"/><Relationship Id="rId23" Type="http://schemas.openxmlformats.org/officeDocument/2006/relationships/hyperlink" Target="mailto:faraz_ka@yahoo.com" TargetMode="External"/><Relationship Id="rId24" Type="http://schemas.openxmlformats.org/officeDocument/2006/relationships/hyperlink" Target="mailto:ryanploul@gmail.com" TargetMode="External"/><Relationship Id="rId10" Type="http://schemas.openxmlformats.org/officeDocument/2006/relationships/hyperlink" Target="mailto:mark.juge@berkeley.edu" TargetMode="External"/><Relationship Id="rId11" Type="http://schemas.openxmlformats.org/officeDocument/2006/relationships/hyperlink" Target="mailto:tomasnora@gmail.com" TargetMode="External"/><Relationship Id="rId12" Type="http://schemas.openxmlformats.org/officeDocument/2006/relationships/hyperlink" Target="mailto:kheimerl@eecs.berkeleye.edu" TargetMode="External"/><Relationship Id="rId13" Type="http://schemas.openxmlformats.org/officeDocument/2006/relationships/hyperlink" Target="mailto:nicholas.kong@gmail.com" TargetMode="External"/><Relationship Id="rId14" Type="http://schemas.openxmlformats.org/officeDocument/2006/relationships/hyperlink" Target="mailto:manuel.kallenbach@gmail.com" TargetMode="External"/><Relationship Id="rId15" Type="http://schemas.openxmlformats.org/officeDocument/2006/relationships/hyperlink" Target="mailto:lukes@eecs.berkeleye.edu" TargetMode="External"/><Relationship Id="rId16" Type="http://schemas.openxmlformats.org/officeDocument/2006/relationships/hyperlink" Target="mailto:rxin@eecs.berkeley.edu" TargetMode="External"/><Relationship Id="rId17" Type="http://schemas.openxmlformats.org/officeDocument/2006/relationships/hyperlink" Target="mailto:yahel@eecs.berkeley.edu" TargetMode="External"/><Relationship Id="rId18" Type="http://schemas.openxmlformats.org/officeDocument/2006/relationships/hyperlink" Target="mailto:ryanploul@gmail.com" TargetMode="External"/><Relationship Id="rId19" Type="http://schemas.openxmlformats.org/officeDocument/2006/relationships/hyperlink" Target="mailto:melissalim89@gmail.com" TargetMode="External"/><Relationship Id="rId1" Type="http://schemas.openxmlformats.org/officeDocument/2006/relationships/hyperlink" Target="mailto:mattkc7@gmail.com" TargetMode="External"/><Relationship Id="rId2" Type="http://schemas.openxmlformats.org/officeDocument/2006/relationships/hyperlink" Target="mailto:kenghao@gmail.com" TargetMode="External"/><Relationship Id="rId3" Type="http://schemas.openxmlformats.org/officeDocument/2006/relationships/hyperlink" Target="mailto:golahid@gmail.com" TargetMode="External"/><Relationship Id="rId4" Type="http://schemas.openxmlformats.org/officeDocument/2006/relationships/hyperlink" Target="mailto:jimpiety@gmail.com" TargetMode="External"/><Relationship Id="rId5" Type="http://schemas.openxmlformats.org/officeDocument/2006/relationships/hyperlink" Target="mailto:lank@berkeley.edu" TargetMode="External"/><Relationship Id="rId6" Type="http://schemas.openxmlformats.org/officeDocument/2006/relationships/hyperlink" Target="mailto:cai@berkeley.edu" TargetMode="External"/><Relationship Id="rId7" Type="http://schemas.openxmlformats.org/officeDocument/2006/relationships/hyperlink" Target="mailto:dfisher@eecs.berkeley.edu" TargetMode="External"/><Relationship Id="rId8" Type="http://schemas.openxmlformats.org/officeDocument/2006/relationships/hyperlink" Target="mailto:ccsardi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mailto:nicholas.kong@gmail.com" TargetMode="External"/><Relationship Id="rId12" Type="http://schemas.openxmlformats.org/officeDocument/2006/relationships/hyperlink" Target="mailto:manuel.kallenbach@gmail.com" TargetMode="External"/><Relationship Id="rId13" Type="http://schemas.openxmlformats.org/officeDocument/2006/relationships/hyperlink" Target="mailto:lukes@eecs.berkeleye.edu" TargetMode="External"/><Relationship Id="rId14" Type="http://schemas.openxmlformats.org/officeDocument/2006/relationships/hyperlink" Target="mailto:ryanploul@gmail.com" TargetMode="External"/><Relationship Id="rId15" Type="http://schemas.openxmlformats.org/officeDocument/2006/relationships/hyperlink" Target="mailto:melissalim89@gmail.com" TargetMode="External"/><Relationship Id="rId16" Type="http://schemas.openxmlformats.org/officeDocument/2006/relationships/hyperlink" Target="mailto:lora@berkeleye.edu" TargetMode="External"/><Relationship Id="rId17" Type="http://schemas.openxmlformats.org/officeDocument/2006/relationships/hyperlink" Target="mailto:stuartohay@gmail.com" TargetMode="External"/><Relationship Id="rId18" Type="http://schemas.openxmlformats.org/officeDocument/2006/relationships/hyperlink" Target="mailto:aouligian@berkeley.edu" TargetMode="External"/><Relationship Id="rId19" Type="http://schemas.openxmlformats.org/officeDocument/2006/relationships/hyperlink" Target="mailto:faraz_ka@yahoo.com" TargetMode="External"/><Relationship Id="rId1" Type="http://schemas.openxmlformats.org/officeDocument/2006/relationships/hyperlink" Target="mailto:golahid@gmail.com" TargetMode="External"/><Relationship Id="rId2" Type="http://schemas.openxmlformats.org/officeDocument/2006/relationships/hyperlink" Target="mailto:jimpiety@gmail.com" TargetMode="External"/><Relationship Id="rId3" Type="http://schemas.openxmlformats.org/officeDocument/2006/relationships/hyperlink" Target="mailto:lank@berkeley.edu" TargetMode="External"/><Relationship Id="rId4" Type="http://schemas.openxmlformats.org/officeDocument/2006/relationships/hyperlink" Target="mailto:cai@berkeley.edu" TargetMode="External"/><Relationship Id="rId5" Type="http://schemas.openxmlformats.org/officeDocument/2006/relationships/hyperlink" Target="mailto:dfisher@eecs.berkeley.edu" TargetMode="External"/><Relationship Id="rId6" Type="http://schemas.openxmlformats.org/officeDocument/2006/relationships/hyperlink" Target="mailto:ccsardi@gmail.com" TargetMode="External"/><Relationship Id="rId7" Type="http://schemas.openxmlformats.org/officeDocument/2006/relationships/hyperlink" Target="mailto:jennifer_wang@berkeley.edu" TargetMode="External"/><Relationship Id="rId8" Type="http://schemas.openxmlformats.org/officeDocument/2006/relationships/hyperlink" Target="mailto:mark.juge@berkeley.edu" TargetMode="External"/><Relationship Id="rId9" Type="http://schemas.openxmlformats.org/officeDocument/2006/relationships/hyperlink" Target="mailto:tomasnora@gmail.com" TargetMode="External"/><Relationship Id="rId10" Type="http://schemas.openxmlformats.org/officeDocument/2006/relationships/hyperlink" Target="mailto:kheimerl@eecs.berkeleye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4"/>
  <sheetViews>
    <sheetView topLeftCell="A2" workbookViewId="0">
      <selection activeCell="A8" sqref="A8"/>
    </sheetView>
  </sheetViews>
  <sheetFormatPr baseColWidth="10" defaultRowHeight="15" x14ac:dyDescent="0"/>
  <cols>
    <col min="1" max="1" width="4" bestFit="1" customWidth="1"/>
    <col min="2" max="2" width="5.83203125" bestFit="1" customWidth="1"/>
    <col min="3" max="3" width="9.1640625" customWidth="1"/>
    <col min="4" max="4" width="11.6640625" customWidth="1"/>
    <col min="5" max="5" width="9.1640625" customWidth="1"/>
    <col min="6" max="6" width="4" customWidth="1"/>
    <col min="7" max="7" width="7.1640625" style="10" customWidth="1"/>
    <col min="8" max="8" width="9.1640625" customWidth="1"/>
    <col min="9" max="9" width="6" customWidth="1"/>
    <col min="10" max="10" width="6.33203125" customWidth="1"/>
    <col min="11" max="15" width="7.33203125" customWidth="1"/>
    <col min="16" max="16" width="6" customWidth="1"/>
    <col min="17" max="17" width="5.83203125" customWidth="1"/>
    <col min="18" max="18" width="6.83203125" customWidth="1"/>
    <col min="19" max="19" width="6.33203125" customWidth="1"/>
    <col min="20" max="20" width="6.83203125" customWidth="1"/>
    <col min="21" max="21" width="7.83203125" customWidth="1"/>
    <col min="22" max="28" width="6.83203125" customWidth="1"/>
    <col min="29" max="31" width="7.33203125" bestFit="1" customWidth="1"/>
    <col min="32" max="32" width="8" customWidth="1"/>
    <col min="33" max="41" width="7.33203125" bestFit="1" customWidth="1"/>
    <col min="42" max="42" width="26.83203125" bestFit="1" customWidth="1"/>
    <col min="43" max="43" width="46.33203125" bestFit="1" customWidth="1"/>
    <col min="44" max="44" width="44.5" bestFit="1" customWidth="1"/>
  </cols>
  <sheetData>
    <row r="1" spans="1:44">
      <c r="B1" s="94"/>
      <c r="C1" s="95" t="s">
        <v>231</v>
      </c>
      <c r="D1" s="95"/>
      <c r="E1" s="95"/>
      <c r="F1" s="94"/>
      <c r="G1" s="94"/>
      <c r="H1" s="94"/>
      <c r="I1" s="94" t="s">
        <v>62</v>
      </c>
      <c r="J1" s="94" t="s">
        <v>63</v>
      </c>
      <c r="K1" s="94" t="s">
        <v>64</v>
      </c>
      <c r="L1" s="94" t="s">
        <v>65</v>
      </c>
      <c r="M1" s="94" t="s">
        <v>14</v>
      </c>
      <c r="N1" s="94" t="s">
        <v>66</v>
      </c>
      <c r="O1" s="94"/>
      <c r="Q1" s="6" t="s">
        <v>3</v>
      </c>
      <c r="R1" t="s">
        <v>329</v>
      </c>
      <c r="S1" t="s">
        <v>62</v>
      </c>
      <c r="T1" t="s">
        <v>152</v>
      </c>
      <c r="U1" t="s">
        <v>63</v>
      </c>
      <c r="W1" t="s">
        <v>64</v>
      </c>
      <c r="Y1" t="s">
        <v>66</v>
      </c>
      <c r="AC1" t="s">
        <v>280</v>
      </c>
      <c r="AD1" t="s">
        <v>280</v>
      </c>
      <c r="AE1" t="s">
        <v>281</v>
      </c>
      <c r="AF1" t="s">
        <v>281</v>
      </c>
      <c r="AG1" t="s">
        <v>282</v>
      </c>
      <c r="AH1" t="s">
        <v>282</v>
      </c>
      <c r="AI1" t="s">
        <v>285</v>
      </c>
      <c r="AJ1" t="s">
        <v>285</v>
      </c>
      <c r="AK1" t="s">
        <v>283</v>
      </c>
      <c r="AL1" t="s">
        <v>283</v>
      </c>
      <c r="AM1" t="s">
        <v>284</v>
      </c>
      <c r="AN1" t="s">
        <v>281</v>
      </c>
    </row>
    <row r="2" spans="1:44">
      <c r="B2" s="96" t="s">
        <v>17</v>
      </c>
      <c r="C2" s="94" t="s">
        <v>420</v>
      </c>
      <c r="D2" s="94" t="s">
        <v>104</v>
      </c>
      <c r="E2" s="94" t="s">
        <v>105</v>
      </c>
      <c r="F2" s="94" t="s">
        <v>60</v>
      </c>
      <c r="G2" s="94" t="s">
        <v>0</v>
      </c>
      <c r="H2" s="94" t="s">
        <v>1</v>
      </c>
      <c r="I2" s="94" t="s">
        <v>2</v>
      </c>
      <c r="J2" s="94" t="s">
        <v>4</v>
      </c>
      <c r="K2" s="94" t="s">
        <v>5</v>
      </c>
      <c r="L2" s="94" t="s">
        <v>6</v>
      </c>
      <c r="M2" s="94" t="s">
        <v>7</v>
      </c>
      <c r="N2" s="94" t="s">
        <v>8</v>
      </c>
      <c r="O2" s="94" t="s">
        <v>239</v>
      </c>
      <c r="P2" t="s">
        <v>55</v>
      </c>
      <c r="Q2" t="s">
        <v>9</v>
      </c>
      <c r="R2" t="s">
        <v>56</v>
      </c>
      <c r="S2" t="s">
        <v>10</v>
      </c>
      <c r="T2" t="s">
        <v>150</v>
      </c>
      <c r="U2" t="s">
        <v>11</v>
      </c>
      <c r="V2" t="s">
        <v>153</v>
      </c>
      <c r="W2" t="s">
        <v>12</v>
      </c>
      <c r="X2" t="s">
        <v>154</v>
      </c>
      <c r="Y2" t="s">
        <v>13</v>
      </c>
      <c r="Z2" t="s">
        <v>155</v>
      </c>
      <c r="AB2" t="s">
        <v>14</v>
      </c>
      <c r="AC2" t="s">
        <v>134</v>
      </c>
      <c r="AD2" t="s">
        <v>123</v>
      </c>
      <c r="AE2" t="s">
        <v>124</v>
      </c>
      <c r="AF2" t="s">
        <v>125</v>
      </c>
      <c r="AG2" t="s">
        <v>126</v>
      </c>
      <c r="AH2" t="s">
        <v>127</v>
      </c>
      <c r="AI2" t="s">
        <v>128</v>
      </c>
      <c r="AJ2" t="s">
        <v>129</v>
      </c>
      <c r="AK2" t="s">
        <v>130</v>
      </c>
      <c r="AL2" t="s">
        <v>131</v>
      </c>
      <c r="AM2" t="s">
        <v>132</v>
      </c>
      <c r="AN2" t="s">
        <v>133</v>
      </c>
      <c r="AO2" t="s">
        <v>15</v>
      </c>
      <c r="AP2" t="s">
        <v>23</v>
      </c>
      <c r="AQ2" t="s">
        <v>22</v>
      </c>
    </row>
    <row r="3" spans="1:44">
      <c r="A3" t="s">
        <v>342</v>
      </c>
      <c r="B3" s="97" t="s">
        <v>69</v>
      </c>
      <c r="C3" s="97" t="s">
        <v>69</v>
      </c>
      <c r="D3" s="98" t="s">
        <v>85</v>
      </c>
      <c r="E3" s="98" t="s">
        <v>108</v>
      </c>
      <c r="F3" s="98" t="s">
        <v>58</v>
      </c>
      <c r="G3" s="99">
        <v>40505</v>
      </c>
      <c r="H3" s="100">
        <v>0.4375</v>
      </c>
      <c r="I3" s="98">
        <v>6.5</v>
      </c>
      <c r="J3" s="98">
        <v>6.5</v>
      </c>
      <c r="K3" s="98">
        <v>5.5</v>
      </c>
      <c r="L3" s="98">
        <v>7</v>
      </c>
      <c r="M3" s="98">
        <v>7</v>
      </c>
      <c r="N3" s="98">
        <v>5.5</v>
      </c>
      <c r="O3" s="98"/>
      <c r="P3" s="20">
        <f>AVERAGE(I3:N3)</f>
        <v>6.333333333333333</v>
      </c>
      <c r="Q3" s="7">
        <f>'P1 support data'!C22</f>
        <v>24</v>
      </c>
      <c r="R3" s="7" t="s">
        <v>57</v>
      </c>
      <c r="S3" s="7">
        <f>'P1 support data'!D22</f>
        <v>37</v>
      </c>
      <c r="T3" s="8" t="s">
        <v>57</v>
      </c>
      <c r="U3" s="7">
        <f>'P1 support data'!E22</f>
        <v>46</v>
      </c>
      <c r="V3" s="7" t="s">
        <v>58</v>
      </c>
      <c r="W3" s="7">
        <f>'P1 support data'!F22</f>
        <v>36</v>
      </c>
      <c r="X3" s="7" t="s">
        <v>57</v>
      </c>
      <c r="Y3" s="7">
        <f>'P1 support data'!G22</f>
        <v>31</v>
      </c>
      <c r="Z3" s="7" t="s">
        <v>57</v>
      </c>
      <c r="AA3" s="7"/>
      <c r="AB3" s="7">
        <v>4</v>
      </c>
      <c r="AC3" s="7"/>
      <c r="AD3" s="14" t="s">
        <v>3</v>
      </c>
      <c r="AE3" s="7" t="s">
        <v>3</v>
      </c>
      <c r="AF3" s="7"/>
      <c r="AG3" s="7"/>
      <c r="AH3" s="7"/>
      <c r="AI3" s="7"/>
      <c r="AJ3" s="7"/>
      <c r="AK3" s="7"/>
      <c r="AL3" s="7"/>
      <c r="AM3" s="7"/>
      <c r="AN3" s="7"/>
      <c r="AO3" s="2" t="s">
        <v>16</v>
      </c>
    </row>
    <row r="4" spans="1:44">
      <c r="A4" t="s">
        <v>342</v>
      </c>
      <c r="B4" s="97" t="s">
        <v>70</v>
      </c>
      <c r="C4" s="97" t="s">
        <v>70</v>
      </c>
      <c r="D4" s="98" t="s">
        <v>86</v>
      </c>
      <c r="E4" s="98" t="s">
        <v>107</v>
      </c>
      <c r="F4" s="98" t="s">
        <v>58</v>
      </c>
      <c r="G4" s="99">
        <v>40505</v>
      </c>
      <c r="H4" s="100">
        <v>0.45833333333333331</v>
      </c>
      <c r="I4" s="98">
        <v>4</v>
      </c>
      <c r="J4" s="98">
        <v>3</v>
      </c>
      <c r="K4" s="98">
        <v>5</v>
      </c>
      <c r="L4" s="98">
        <v>4</v>
      </c>
      <c r="M4" s="98">
        <v>5</v>
      </c>
      <c r="N4" s="98">
        <v>3.5</v>
      </c>
      <c r="O4" s="98"/>
      <c r="P4" s="20">
        <f t="shared" ref="P4:P27" si="0">AVERAGE(I4:N4)</f>
        <v>4.083333333333333</v>
      </c>
      <c r="Q4" s="7">
        <f>'P1 support data'!C43</f>
        <v>13</v>
      </c>
      <c r="R4" s="7" t="s">
        <v>57</v>
      </c>
      <c r="S4" s="7">
        <f>'P1 support data'!D43</f>
        <v>38</v>
      </c>
      <c r="T4" s="8" t="s">
        <v>57</v>
      </c>
      <c r="U4" s="7">
        <f>'P1 support data'!E43</f>
        <v>28</v>
      </c>
      <c r="V4" s="7" t="s">
        <v>57</v>
      </c>
      <c r="W4" s="7">
        <f>'P1 support data'!F43</f>
        <v>36</v>
      </c>
      <c r="X4" s="7" t="s">
        <v>57</v>
      </c>
      <c r="Y4" s="7">
        <f>'P1 support data'!G43</f>
        <v>26</v>
      </c>
      <c r="Z4" s="7" t="s">
        <v>57</v>
      </c>
      <c r="AA4" s="7"/>
      <c r="AB4" s="7">
        <v>3</v>
      </c>
      <c r="AC4" s="7"/>
      <c r="AD4" s="13" t="s">
        <v>3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2" t="s">
        <v>18</v>
      </c>
    </row>
    <row r="5" spans="1:44">
      <c r="B5" s="97" t="s">
        <v>71</v>
      </c>
      <c r="C5" s="97" t="s">
        <v>71</v>
      </c>
      <c r="D5" s="98" t="s">
        <v>95</v>
      </c>
      <c r="E5" s="98" t="s">
        <v>121</v>
      </c>
      <c r="F5" s="98" t="s">
        <v>58</v>
      </c>
      <c r="G5" s="99">
        <v>40506</v>
      </c>
      <c r="H5" s="100">
        <v>0.5</v>
      </c>
      <c r="I5" s="98">
        <v>3</v>
      </c>
      <c r="J5" s="98">
        <v>3</v>
      </c>
      <c r="K5" s="98">
        <v>4</v>
      </c>
      <c r="L5" s="98">
        <v>4</v>
      </c>
      <c r="M5" s="98">
        <v>5</v>
      </c>
      <c r="N5" s="98">
        <v>3.5</v>
      </c>
      <c r="O5" s="98"/>
      <c r="P5" s="20">
        <f>AVERAGE(I5:N5)</f>
        <v>3.75</v>
      </c>
      <c r="Q5" s="7">
        <f>'P1 support data'!C64</f>
        <v>133</v>
      </c>
      <c r="R5" s="7" t="s">
        <v>57</v>
      </c>
      <c r="S5" s="7">
        <f>'P1 support data'!D64</f>
        <v>34</v>
      </c>
      <c r="T5" s="8" t="s">
        <v>57</v>
      </c>
      <c r="U5" s="7">
        <f>'P1 support data'!E64</f>
        <v>32</v>
      </c>
      <c r="V5" s="7" t="s">
        <v>57</v>
      </c>
      <c r="W5" s="7">
        <f>'P1 support data'!F64</f>
        <v>27</v>
      </c>
      <c r="X5" s="7" t="s">
        <v>57</v>
      </c>
      <c r="Y5" s="7">
        <f>'P1 support data'!G64</f>
        <v>25</v>
      </c>
      <c r="Z5" s="7" t="s">
        <v>57</v>
      </c>
      <c r="AA5" s="7"/>
      <c r="AB5" s="7">
        <v>2</v>
      </c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2" t="s">
        <v>73</v>
      </c>
    </row>
    <row r="6" spans="1:44">
      <c r="B6" s="97" t="s">
        <v>72</v>
      </c>
      <c r="C6" s="97" t="s">
        <v>72</v>
      </c>
      <c r="D6" s="98" t="s">
        <v>96</v>
      </c>
      <c r="E6" s="98" t="s">
        <v>121</v>
      </c>
      <c r="F6" s="98" t="s">
        <v>58</v>
      </c>
      <c r="G6" s="99">
        <v>40506</v>
      </c>
      <c r="H6" s="100">
        <v>0.52083333333333337</v>
      </c>
      <c r="I6" s="98">
        <v>2</v>
      </c>
      <c r="J6" s="98">
        <v>2</v>
      </c>
      <c r="K6" s="98">
        <v>2</v>
      </c>
      <c r="L6" s="98">
        <v>2</v>
      </c>
      <c r="M6" s="98">
        <v>3</v>
      </c>
      <c r="N6" s="98">
        <v>1</v>
      </c>
      <c r="O6" s="98"/>
      <c r="P6" s="20">
        <f>AVERAGE(I6:N6)</f>
        <v>2</v>
      </c>
      <c r="Q6" s="7">
        <f>'P1 support data'!C85</f>
        <v>101</v>
      </c>
      <c r="R6" s="7" t="s">
        <v>57</v>
      </c>
      <c r="S6" s="7">
        <f>'P1 support data'!D85</f>
        <v>26</v>
      </c>
      <c r="T6" s="8" t="s">
        <v>57</v>
      </c>
      <c r="U6" s="7">
        <f>'P1 support data'!E85</f>
        <v>30</v>
      </c>
      <c r="V6" s="7" t="s">
        <v>57</v>
      </c>
      <c r="W6" s="7">
        <f>'P1 support data'!F85</f>
        <v>29</v>
      </c>
      <c r="X6" s="7" t="s">
        <v>57</v>
      </c>
      <c r="Y6" s="7">
        <f>'P1 support data'!G85</f>
        <v>23</v>
      </c>
      <c r="Z6" s="7" t="s">
        <v>57</v>
      </c>
      <c r="AA6" s="7"/>
      <c r="AB6" s="7">
        <v>4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2" t="s">
        <v>74</v>
      </c>
    </row>
    <row r="7" spans="1:44">
      <c r="A7" t="s">
        <v>58</v>
      </c>
      <c r="B7" s="97" t="s">
        <v>322</v>
      </c>
      <c r="C7" s="97" t="s">
        <v>322</v>
      </c>
      <c r="D7" s="98" t="s">
        <v>102</v>
      </c>
      <c r="E7" s="98" t="s">
        <v>119</v>
      </c>
      <c r="F7" s="98" t="s">
        <v>58</v>
      </c>
      <c r="G7" s="99">
        <v>40511</v>
      </c>
      <c r="H7" s="100">
        <v>0.97916666666666663</v>
      </c>
      <c r="I7" s="98">
        <v>8</v>
      </c>
      <c r="J7" s="98">
        <v>5</v>
      </c>
      <c r="K7" s="98">
        <v>7</v>
      </c>
      <c r="L7" s="98">
        <v>5</v>
      </c>
      <c r="M7" s="98">
        <v>6</v>
      </c>
      <c r="N7" s="98">
        <v>5</v>
      </c>
      <c r="O7" s="98"/>
      <c r="P7" s="20">
        <f t="shared" ref="P7" si="1">AVERAGE(I7:N7)</f>
        <v>6</v>
      </c>
      <c r="Q7" s="7">
        <f>'P1 support data'!C106</f>
        <v>163</v>
      </c>
      <c r="R7" s="7" t="s">
        <v>58</v>
      </c>
      <c r="S7" s="7">
        <f>'P1 support data'!D106</f>
        <v>41</v>
      </c>
      <c r="T7" s="8" t="s">
        <v>58</v>
      </c>
      <c r="U7" s="7">
        <f>'P1 support data'!E106</f>
        <v>34</v>
      </c>
      <c r="V7" s="7" t="s">
        <v>57</v>
      </c>
      <c r="W7" s="7">
        <f>'P1 support data'!F106</f>
        <v>47</v>
      </c>
      <c r="X7" s="7" t="s">
        <v>58</v>
      </c>
      <c r="Y7" s="7">
        <f>'P1 support data'!G106</f>
        <v>43</v>
      </c>
      <c r="Z7" s="7" t="s">
        <v>58</v>
      </c>
      <c r="AA7" s="7"/>
      <c r="AB7" s="7">
        <v>2</v>
      </c>
      <c r="AC7" s="14">
        <v>0</v>
      </c>
      <c r="AD7" s="14">
        <v>5.4398148148148144E-4</v>
      </c>
      <c r="AE7" s="14">
        <v>1.712962962962963E-3</v>
      </c>
      <c r="AF7" s="14">
        <v>4.5370370370370365E-3</v>
      </c>
      <c r="AG7" s="14">
        <v>7.951388888888888E-3</v>
      </c>
      <c r="AH7" s="14">
        <v>1.0810185185185185E-2</v>
      </c>
      <c r="AI7" s="14">
        <v>1.1655092592592594E-2</v>
      </c>
      <c r="AJ7" s="14">
        <v>1.3969907407407408E-2</v>
      </c>
      <c r="AK7" s="14">
        <v>1.4409722222222221E-2</v>
      </c>
      <c r="AL7" s="14">
        <v>1.7673611111111109E-2</v>
      </c>
      <c r="AM7" s="14">
        <v>1.7800925925925925E-2</v>
      </c>
      <c r="AN7" s="14">
        <v>2.0543981481481479E-2</v>
      </c>
      <c r="AO7" s="2" t="s">
        <v>75</v>
      </c>
      <c r="AR7">
        <f>22*256</f>
        <v>5632</v>
      </c>
    </row>
    <row r="8" spans="1:44">
      <c r="A8" t="s">
        <v>58</v>
      </c>
      <c r="B8" s="183">
        <v>1</v>
      </c>
      <c r="C8" s="184" t="s">
        <v>421</v>
      </c>
      <c r="D8" s="103" t="s">
        <v>87</v>
      </c>
      <c r="E8" s="94" t="s">
        <v>106</v>
      </c>
      <c r="F8" s="94" t="s">
        <v>58</v>
      </c>
      <c r="G8" s="104">
        <v>40505</v>
      </c>
      <c r="H8" s="105">
        <v>0.5625</v>
      </c>
      <c r="I8" s="94">
        <v>4</v>
      </c>
      <c r="J8" s="94">
        <v>4</v>
      </c>
      <c r="K8" s="94">
        <v>5</v>
      </c>
      <c r="L8" s="94">
        <v>4</v>
      </c>
      <c r="M8" s="94">
        <v>4</v>
      </c>
      <c r="N8" s="94">
        <v>4</v>
      </c>
      <c r="O8" s="94"/>
      <c r="P8" s="5">
        <f t="shared" si="0"/>
        <v>4.166666666666667</v>
      </c>
      <c r="Q8">
        <f>'P1 support data'!C127</f>
        <v>77</v>
      </c>
      <c r="R8" t="s">
        <v>57</v>
      </c>
      <c r="S8">
        <f>'P1 support data'!D127</f>
        <v>37</v>
      </c>
      <c r="T8" s="4" t="s">
        <v>57</v>
      </c>
      <c r="U8">
        <f>'P1 support data'!E127</f>
        <v>41</v>
      </c>
      <c r="V8" t="s">
        <v>58</v>
      </c>
      <c r="W8">
        <f>'P1 support data'!F127</f>
        <v>43</v>
      </c>
      <c r="X8" t="s">
        <v>58</v>
      </c>
      <c r="Y8">
        <f>'P1 support data'!G127</f>
        <v>39</v>
      </c>
      <c r="Z8" t="s">
        <v>57</v>
      </c>
      <c r="AB8">
        <v>2</v>
      </c>
      <c r="AC8" s="15">
        <v>0</v>
      </c>
      <c r="AD8" s="15">
        <v>2.4305555555555552E-4</v>
      </c>
      <c r="AE8" s="15">
        <v>1.9328703703703704E-3</v>
      </c>
      <c r="AF8" s="15">
        <v>4.1319444444444442E-3</v>
      </c>
      <c r="AG8" s="15">
        <v>8.1249999999999985E-3</v>
      </c>
      <c r="AH8" s="15">
        <v>1.1041666666666667E-2</v>
      </c>
      <c r="AI8" s="15">
        <v>1.2291666666666666E-2</v>
      </c>
      <c r="AJ8" s="15">
        <v>1.4675925925925926E-2</v>
      </c>
      <c r="AK8" s="15">
        <v>1.5162037037037036E-2</v>
      </c>
      <c r="AL8" s="15">
        <v>1.8958333333333334E-2</v>
      </c>
      <c r="AM8" s="15">
        <v>1.9050925925925926E-2</v>
      </c>
      <c r="AN8" s="15">
        <v>2.0914351851851851E-2</v>
      </c>
      <c r="AO8" s="2" t="s">
        <v>20</v>
      </c>
      <c r="AP8" t="s">
        <v>26</v>
      </c>
      <c r="AQ8" t="s">
        <v>21</v>
      </c>
    </row>
    <row r="9" spans="1:44">
      <c r="A9" t="s">
        <v>58</v>
      </c>
      <c r="B9" s="183">
        <v>2</v>
      </c>
      <c r="C9" s="184" t="s">
        <v>422</v>
      </c>
      <c r="D9" s="103" t="s">
        <v>88</v>
      </c>
      <c r="E9" s="94" t="s">
        <v>106</v>
      </c>
      <c r="F9" s="94" t="s">
        <v>58</v>
      </c>
      <c r="G9" s="104">
        <v>40505</v>
      </c>
      <c r="H9" s="105">
        <v>0.58333333333333337</v>
      </c>
      <c r="I9" s="94">
        <v>3</v>
      </c>
      <c r="J9" s="94">
        <v>2</v>
      </c>
      <c r="K9" s="94">
        <v>3.5</v>
      </c>
      <c r="L9" s="94">
        <v>2</v>
      </c>
      <c r="M9" s="94">
        <v>2</v>
      </c>
      <c r="N9" s="94">
        <v>1</v>
      </c>
      <c r="O9" s="94"/>
      <c r="P9" s="5">
        <f t="shared" si="0"/>
        <v>2.25</v>
      </c>
      <c r="Q9">
        <f>'P1 support data'!C148</f>
        <v>269</v>
      </c>
      <c r="R9" t="s">
        <v>58</v>
      </c>
      <c r="S9">
        <f>'P1 support data'!D148</f>
        <v>34</v>
      </c>
      <c r="T9" s="4" t="s">
        <v>57</v>
      </c>
      <c r="U9">
        <f>'P1 support data'!E148</f>
        <v>31</v>
      </c>
      <c r="V9" t="s">
        <v>57</v>
      </c>
      <c r="W9">
        <f>'P1 support data'!F148</f>
        <v>40</v>
      </c>
      <c r="X9" t="s">
        <v>57</v>
      </c>
      <c r="Y9" s="16">
        <f>AVERAGE(AD35:AD47)</f>
        <v>5.4232804232804256E-4</v>
      </c>
      <c r="Z9" s="7" t="s">
        <v>57</v>
      </c>
      <c r="AB9">
        <v>1</v>
      </c>
      <c r="AC9" s="15">
        <v>0</v>
      </c>
      <c r="AD9" s="15">
        <v>3.2407407407407385E-4</v>
      </c>
      <c r="AE9" s="15">
        <v>2.2106481481481491E-3</v>
      </c>
      <c r="AF9" s="15">
        <v>4.7685185185185192E-3</v>
      </c>
      <c r="AG9" s="15">
        <v>7.6157407407407424E-3</v>
      </c>
      <c r="AH9" s="15">
        <v>1.0543981481481477E-2</v>
      </c>
      <c r="AI9" s="15">
        <v>1.1828703703703706E-2</v>
      </c>
      <c r="AJ9" s="15">
        <v>1.4108796296296289E-2</v>
      </c>
      <c r="AK9" s="15">
        <v>1.5000000000000003E-2</v>
      </c>
      <c r="AL9" s="15">
        <v>1.9039351851851852E-2</v>
      </c>
      <c r="AM9" s="15">
        <v>1.9282407407407404E-2</v>
      </c>
      <c r="AN9" s="15">
        <v>2.2222222222222216E-2</v>
      </c>
      <c r="AO9" s="2" t="s">
        <v>25</v>
      </c>
      <c r="AP9" t="s">
        <v>27</v>
      </c>
      <c r="AQ9" t="s">
        <v>28</v>
      </c>
    </row>
    <row r="10" spans="1:44">
      <c r="A10" t="s">
        <v>361</v>
      </c>
      <c r="B10" s="183">
        <v>3</v>
      </c>
      <c r="C10" s="184" t="s">
        <v>423</v>
      </c>
      <c r="D10" s="103" t="s">
        <v>89</v>
      </c>
      <c r="E10" s="94" t="s">
        <v>109</v>
      </c>
      <c r="F10" s="94" t="s">
        <v>61</v>
      </c>
      <c r="G10" s="104">
        <v>40505</v>
      </c>
      <c r="H10" s="105">
        <v>0.66666666666666663</v>
      </c>
      <c r="I10" s="94">
        <v>6.5</v>
      </c>
      <c r="J10" s="94">
        <v>6.5</v>
      </c>
      <c r="K10" s="94">
        <v>7</v>
      </c>
      <c r="L10" s="94">
        <v>6.5</v>
      </c>
      <c r="M10" s="94">
        <v>7</v>
      </c>
      <c r="N10" s="94">
        <v>6</v>
      </c>
      <c r="O10" s="94"/>
      <c r="P10" s="5">
        <f t="shared" si="0"/>
        <v>6.583333333333333</v>
      </c>
      <c r="Q10">
        <f>'P1 support data'!C169</f>
        <v>102</v>
      </c>
      <c r="R10" t="s">
        <v>57</v>
      </c>
      <c r="S10">
        <f>'P1 support data'!D169</f>
        <v>46</v>
      </c>
      <c r="T10" s="4" t="s">
        <v>58</v>
      </c>
      <c r="U10">
        <f>'P1 support data'!E169</f>
        <v>48</v>
      </c>
      <c r="V10" t="s">
        <v>58</v>
      </c>
      <c r="W10">
        <f>'P1 support data'!F169</f>
        <v>42</v>
      </c>
      <c r="X10" t="s">
        <v>58</v>
      </c>
      <c r="Y10">
        <f>'P1 support data'!G169</f>
        <v>52</v>
      </c>
      <c r="Z10" t="s">
        <v>57</v>
      </c>
      <c r="AB10">
        <v>5</v>
      </c>
      <c r="AC10" s="15">
        <v>0</v>
      </c>
      <c r="AD10" s="15">
        <v>7.8703703703703705E-4</v>
      </c>
      <c r="AE10" s="15">
        <v>1.8518518518518517E-3</v>
      </c>
      <c r="AF10" s="15">
        <v>4.8842592592592592E-3</v>
      </c>
      <c r="AG10" s="15">
        <v>6.8865740740740736E-3</v>
      </c>
      <c r="AH10" s="15">
        <v>9.7337962962962977E-3</v>
      </c>
      <c r="AI10" s="15">
        <v>1.0335648148148148E-2</v>
      </c>
      <c r="AJ10" s="15">
        <v>1.2962962962962963E-2</v>
      </c>
      <c r="AK10" s="15">
        <v>1.3495370370370371E-2</v>
      </c>
      <c r="AL10" s="15">
        <v>1.6574074074074074E-2</v>
      </c>
      <c r="AM10" s="15">
        <v>1.6643518518518519E-2</v>
      </c>
      <c r="AN10" s="15">
        <v>1.9143518518518518E-2</v>
      </c>
      <c r="AO10" s="2" t="s">
        <v>30</v>
      </c>
      <c r="AP10" t="s">
        <v>31</v>
      </c>
    </row>
    <row r="11" spans="1:44">
      <c r="A11" t="s">
        <v>361</v>
      </c>
      <c r="B11" s="101">
        <v>4</v>
      </c>
      <c r="C11" s="184" t="s">
        <v>424</v>
      </c>
      <c r="D11" s="103" t="s">
        <v>90</v>
      </c>
      <c r="E11" s="94" t="s">
        <v>110</v>
      </c>
      <c r="F11" s="94" t="s">
        <v>58</v>
      </c>
      <c r="G11" s="104">
        <v>40505</v>
      </c>
      <c r="H11" s="105">
        <v>0.6875</v>
      </c>
      <c r="I11" s="94">
        <v>2</v>
      </c>
      <c r="J11" s="94">
        <v>3</v>
      </c>
      <c r="K11" s="94">
        <v>4</v>
      </c>
      <c r="L11" s="94">
        <v>3</v>
      </c>
      <c r="M11" s="94">
        <v>2</v>
      </c>
      <c r="N11" s="94">
        <v>3</v>
      </c>
      <c r="O11" s="94"/>
      <c r="P11" s="5">
        <f t="shared" si="0"/>
        <v>2.8333333333333335</v>
      </c>
      <c r="Q11">
        <f>'P1 support data'!C190</f>
        <v>207</v>
      </c>
      <c r="R11" t="s">
        <v>58</v>
      </c>
      <c r="S11">
        <f>'P1 support data'!D190</f>
        <v>27</v>
      </c>
      <c r="T11" s="4" t="s">
        <v>57</v>
      </c>
      <c r="U11">
        <f>'P1 support data'!E190</f>
        <v>32</v>
      </c>
      <c r="V11" t="s">
        <v>57</v>
      </c>
      <c r="W11">
        <f>'P1 support data'!F190</f>
        <v>25</v>
      </c>
      <c r="X11" t="s">
        <v>57</v>
      </c>
      <c r="Y11">
        <f>'P1 support data'!G190</f>
        <v>28</v>
      </c>
      <c r="Z11" t="s">
        <v>57</v>
      </c>
      <c r="AB11">
        <v>0</v>
      </c>
      <c r="AC11" s="15">
        <v>0</v>
      </c>
      <c r="AD11" s="15">
        <v>7.291666666666667E-4</v>
      </c>
      <c r="AE11" s="15">
        <v>1.8287037037037037E-3</v>
      </c>
      <c r="AF11" s="15">
        <v>3.8194444444444443E-3</v>
      </c>
      <c r="AG11" s="15">
        <v>5.6828703703703702E-3</v>
      </c>
      <c r="AH11" s="15">
        <v>8.4953703703703701E-3</v>
      </c>
      <c r="AI11" s="15">
        <v>9.0509259259259258E-3</v>
      </c>
      <c r="AJ11" s="15">
        <v>1.1435185185185185E-2</v>
      </c>
      <c r="AK11" s="15">
        <v>1.1782407407407406E-2</v>
      </c>
      <c r="AL11" s="15">
        <v>1.4652777777777778E-2</v>
      </c>
      <c r="AM11" s="15">
        <v>1.4814814814814814E-2</v>
      </c>
      <c r="AN11" s="15">
        <v>1.6944444444444443E-2</v>
      </c>
      <c r="AO11" s="2" t="s">
        <v>32</v>
      </c>
      <c r="AP11" t="s">
        <v>33</v>
      </c>
    </row>
    <row r="12" spans="1:44">
      <c r="A12" t="s">
        <v>360</v>
      </c>
      <c r="B12" s="101">
        <v>5</v>
      </c>
      <c r="C12" s="184" t="s">
        <v>425</v>
      </c>
      <c r="D12" s="103" t="s">
        <v>91</v>
      </c>
      <c r="E12" s="94" t="s">
        <v>111</v>
      </c>
      <c r="F12" s="94" t="s">
        <v>58</v>
      </c>
      <c r="G12" s="104">
        <v>40505</v>
      </c>
      <c r="H12" s="105">
        <v>0.70833333333333337</v>
      </c>
      <c r="I12" s="94">
        <v>3</v>
      </c>
      <c r="J12" s="94">
        <v>3</v>
      </c>
      <c r="K12" s="94">
        <v>3</v>
      </c>
      <c r="L12" s="94">
        <v>3</v>
      </c>
      <c r="M12" s="94">
        <v>3</v>
      </c>
      <c r="N12" s="94">
        <v>3</v>
      </c>
      <c r="O12" s="94"/>
      <c r="P12" s="5">
        <f t="shared" si="0"/>
        <v>3</v>
      </c>
      <c r="Q12">
        <f>'P1 support data'!C211</f>
        <v>185</v>
      </c>
      <c r="R12" t="s">
        <v>58</v>
      </c>
      <c r="S12">
        <f>'P1 support data'!D211</f>
        <v>38</v>
      </c>
      <c r="T12" s="4" t="s">
        <v>57</v>
      </c>
      <c r="U12">
        <f>'P1 support data'!E211</f>
        <v>33</v>
      </c>
      <c r="V12" t="s">
        <v>57</v>
      </c>
      <c r="W12">
        <f>'P1 support data'!F211</f>
        <v>28</v>
      </c>
      <c r="X12" t="s">
        <v>57</v>
      </c>
      <c r="Y12">
        <f>'P1 support data'!G211</f>
        <v>33</v>
      </c>
      <c r="Z12" t="s">
        <v>57</v>
      </c>
      <c r="AB12">
        <v>0</v>
      </c>
      <c r="AC12" s="15">
        <v>0</v>
      </c>
      <c r="AD12" s="15">
        <v>7.6388888888888893E-4</v>
      </c>
      <c r="AE12" s="174">
        <v>2.3263888888888887E-3</v>
      </c>
      <c r="AF12" s="174">
        <v>4.5486111111111109E-3</v>
      </c>
      <c r="AG12" s="174">
        <v>7.3032407407407412E-3</v>
      </c>
      <c r="AH12" s="174">
        <v>1.0104166666666668E-2</v>
      </c>
      <c r="AI12" s="174">
        <v>1.119212962962963E-2</v>
      </c>
      <c r="AJ12" s="174">
        <v>1.34375E-2</v>
      </c>
      <c r="AK12" s="174">
        <v>1.3912037037037037E-2</v>
      </c>
      <c r="AL12" s="174">
        <v>1.6921296296296299E-2</v>
      </c>
      <c r="AM12" s="174">
        <v>1.7013888888888887E-2</v>
      </c>
      <c r="AN12" s="174">
        <v>1.8171296296296297E-2</v>
      </c>
      <c r="AO12" s="2" t="s">
        <v>35</v>
      </c>
    </row>
    <row r="13" spans="1:44">
      <c r="A13" t="s">
        <v>361</v>
      </c>
      <c r="B13" s="183">
        <v>6</v>
      </c>
      <c r="C13" s="184" t="s">
        <v>426</v>
      </c>
      <c r="D13" s="103" t="s">
        <v>92</v>
      </c>
      <c r="E13" s="94" t="s">
        <v>112</v>
      </c>
      <c r="F13" s="94" t="s">
        <v>61</v>
      </c>
      <c r="G13" s="104">
        <v>40505</v>
      </c>
      <c r="H13" s="105">
        <v>0.75</v>
      </c>
      <c r="I13" s="94">
        <v>5</v>
      </c>
      <c r="J13" s="94">
        <v>4</v>
      </c>
      <c r="K13" s="94">
        <v>6</v>
      </c>
      <c r="L13" s="94">
        <v>5</v>
      </c>
      <c r="M13" s="94">
        <v>5</v>
      </c>
      <c r="N13" s="94">
        <v>4</v>
      </c>
      <c r="O13" s="94"/>
      <c r="P13" s="5">
        <f t="shared" si="0"/>
        <v>4.833333333333333</v>
      </c>
      <c r="Q13">
        <f>'P1 support data'!C232</f>
        <v>128</v>
      </c>
      <c r="R13" t="s">
        <v>57</v>
      </c>
      <c r="S13">
        <f>'P1 support data'!D232</f>
        <v>27</v>
      </c>
      <c r="T13" s="4" t="s">
        <v>57</v>
      </c>
      <c r="U13">
        <f>'P1 support data'!E232</f>
        <v>24</v>
      </c>
      <c r="V13" t="s">
        <v>57</v>
      </c>
      <c r="W13">
        <f>'P1 support data'!F232</f>
        <v>32</v>
      </c>
      <c r="X13" t="s">
        <v>57</v>
      </c>
      <c r="Y13">
        <f>'P1 support data'!G232</f>
        <v>23</v>
      </c>
      <c r="Z13" t="s">
        <v>57</v>
      </c>
      <c r="AB13">
        <v>10</v>
      </c>
      <c r="AC13" s="15">
        <v>0</v>
      </c>
      <c r="AD13" s="15">
        <v>5.7870370370370378E-4</v>
      </c>
      <c r="AE13" s="15">
        <v>1.8287037037037037E-3</v>
      </c>
      <c r="AF13" s="15">
        <v>4.5023148148148149E-3</v>
      </c>
      <c r="AG13" s="15">
        <v>7.2685185185185188E-3</v>
      </c>
      <c r="AH13" s="15">
        <v>1.0081018518518519E-2</v>
      </c>
      <c r="AI13" s="15">
        <v>1.074074074074074E-2</v>
      </c>
      <c r="AJ13" s="15">
        <v>1.2673611111111109E-2</v>
      </c>
      <c r="AK13" s="15">
        <v>1.3043981481481483E-2</v>
      </c>
      <c r="AL13" s="15">
        <v>1.5960648148148151E-2</v>
      </c>
      <c r="AM13" s="15">
        <v>1.6145833333333335E-2</v>
      </c>
      <c r="AN13" s="15">
        <v>1.7974537037037035E-2</v>
      </c>
      <c r="AO13" s="2" t="s">
        <v>37</v>
      </c>
      <c r="AP13" t="s">
        <v>38</v>
      </c>
    </row>
    <row r="14" spans="1:44">
      <c r="A14" t="s">
        <v>58</v>
      </c>
      <c r="B14" s="182">
        <v>7</v>
      </c>
      <c r="C14" s="184" t="s">
        <v>427</v>
      </c>
      <c r="D14" s="103" t="s">
        <v>93</v>
      </c>
      <c r="E14" s="94" t="s">
        <v>113</v>
      </c>
      <c r="F14" s="94" t="s">
        <v>61</v>
      </c>
      <c r="G14" s="104">
        <v>40506</v>
      </c>
      <c r="H14" s="105">
        <v>0.41666666666666669</v>
      </c>
      <c r="I14" s="94">
        <v>2</v>
      </c>
      <c r="J14" s="94">
        <v>2</v>
      </c>
      <c r="K14" s="94">
        <v>5</v>
      </c>
      <c r="L14" s="94">
        <v>2</v>
      </c>
      <c r="M14" s="94">
        <v>6</v>
      </c>
      <c r="N14" s="94">
        <v>3</v>
      </c>
      <c r="O14" s="94"/>
      <c r="P14" s="5">
        <f t="shared" si="0"/>
        <v>3.3333333333333335</v>
      </c>
      <c r="Q14">
        <f>'P1 support data'!C253</f>
        <v>78</v>
      </c>
      <c r="R14" t="s">
        <v>57</v>
      </c>
      <c r="S14">
        <f>'P1 support data'!D253</f>
        <v>34</v>
      </c>
      <c r="T14" s="4" t="s">
        <v>57</v>
      </c>
      <c r="U14">
        <f>'P1 support data'!E253</f>
        <v>21</v>
      </c>
      <c r="V14" t="s">
        <v>57</v>
      </c>
      <c r="W14">
        <f>'P1 support data'!F253</f>
        <v>30</v>
      </c>
      <c r="X14" t="s">
        <v>57</v>
      </c>
      <c r="Y14">
        <f>'P1 support data'!G253</f>
        <v>29</v>
      </c>
      <c r="Z14" t="s">
        <v>57</v>
      </c>
      <c r="AB14">
        <v>6</v>
      </c>
      <c r="AC14" s="15">
        <v>0</v>
      </c>
      <c r="AD14" s="15">
        <v>7.8703703703703705E-4</v>
      </c>
      <c r="AE14" s="15">
        <v>2.9282407407407412E-3</v>
      </c>
      <c r="AF14" s="15">
        <v>5.185185185185185E-3</v>
      </c>
      <c r="AG14" s="15">
        <v>8.3449074074074085E-3</v>
      </c>
      <c r="AH14" s="15">
        <v>1.119212962962963E-2</v>
      </c>
      <c r="AI14" s="15">
        <v>1.224537037037037E-2</v>
      </c>
      <c r="AJ14" s="15">
        <v>1.4675925925925926E-2</v>
      </c>
      <c r="AK14" s="15">
        <v>1.494212962962963E-2</v>
      </c>
      <c r="AL14" s="15">
        <v>1.7905092592592594E-2</v>
      </c>
      <c r="AM14" s="15">
        <v>1.8055555555555557E-2</v>
      </c>
      <c r="AN14" s="15">
        <v>1.9918981481481482E-2</v>
      </c>
      <c r="AO14" s="2" t="s">
        <v>39</v>
      </c>
    </row>
    <row r="15" spans="1:44">
      <c r="A15" t="s">
        <v>58</v>
      </c>
      <c r="B15" s="183">
        <v>8</v>
      </c>
      <c r="C15" s="184" t="s">
        <v>428</v>
      </c>
      <c r="D15" s="103" t="s">
        <v>94</v>
      </c>
      <c r="E15" s="94" t="s">
        <v>114</v>
      </c>
      <c r="F15" s="94" t="s">
        <v>58</v>
      </c>
      <c r="G15" s="104">
        <v>40506</v>
      </c>
      <c r="H15" s="105">
        <v>0.45833333333333331</v>
      </c>
      <c r="I15" s="94">
        <v>2</v>
      </c>
      <c r="J15" s="94">
        <v>1.5</v>
      </c>
      <c r="K15" s="94">
        <v>3</v>
      </c>
      <c r="L15" s="94">
        <v>3</v>
      </c>
      <c r="M15" s="94">
        <v>3</v>
      </c>
      <c r="N15" s="94">
        <v>2</v>
      </c>
      <c r="O15" s="94"/>
      <c r="P15" s="5">
        <f t="shared" si="0"/>
        <v>2.4166666666666665</v>
      </c>
      <c r="Q15">
        <f>'P1 support data'!C274</f>
        <v>299</v>
      </c>
      <c r="R15" t="s">
        <v>57</v>
      </c>
      <c r="S15">
        <f>'P1 support data'!D274</f>
        <v>24</v>
      </c>
      <c r="T15" s="4" t="s">
        <v>57</v>
      </c>
      <c r="U15">
        <f>'P1 support data'!E274</f>
        <v>23</v>
      </c>
      <c r="V15" t="s">
        <v>57</v>
      </c>
      <c r="W15">
        <f>'P1 support data'!F274</f>
        <v>27</v>
      </c>
      <c r="X15" t="s">
        <v>57</v>
      </c>
      <c r="Y15">
        <f>'P1 support data'!G274</f>
        <v>22</v>
      </c>
      <c r="Z15" t="s">
        <v>57</v>
      </c>
      <c r="AB15">
        <v>1</v>
      </c>
      <c r="AC15" s="15">
        <v>0</v>
      </c>
      <c r="AD15" s="15">
        <v>5.6712962962962956E-4</v>
      </c>
      <c r="AE15" s="15">
        <v>2.1412037037037038E-3</v>
      </c>
      <c r="AF15" s="15">
        <v>4.6527777777777774E-3</v>
      </c>
      <c r="AG15" s="15">
        <v>7.6504629629629631E-3</v>
      </c>
      <c r="AH15" s="15">
        <v>1.0462962962962964E-2</v>
      </c>
      <c r="AI15" s="15">
        <v>1.1388888888888888E-2</v>
      </c>
      <c r="AJ15" s="15">
        <v>1.3344907407407408E-2</v>
      </c>
      <c r="AK15" s="15">
        <v>1.3761574074074074E-2</v>
      </c>
      <c r="AL15" s="15">
        <v>1.6979166666666667E-2</v>
      </c>
      <c r="AM15" s="15">
        <v>1.7164351851851851E-2</v>
      </c>
      <c r="AN15" s="15">
        <v>1.8819444444444448E-2</v>
      </c>
      <c r="AO15" s="2" t="s">
        <v>41</v>
      </c>
    </row>
    <row r="16" spans="1:44">
      <c r="A16" t="s">
        <v>342</v>
      </c>
      <c r="B16" s="101">
        <v>9</v>
      </c>
      <c r="C16" s="184" t="s">
        <v>429</v>
      </c>
      <c r="D16" s="103" t="s">
        <v>97</v>
      </c>
      <c r="E16" s="94" t="s">
        <v>115</v>
      </c>
      <c r="F16" s="94" t="s">
        <v>58</v>
      </c>
      <c r="G16" s="104">
        <v>40506</v>
      </c>
      <c r="H16" s="105">
        <v>0.5625</v>
      </c>
      <c r="I16" s="94">
        <v>3</v>
      </c>
      <c r="J16" s="94">
        <v>2.5</v>
      </c>
      <c r="K16" s="94">
        <v>9</v>
      </c>
      <c r="L16" s="94">
        <v>3</v>
      </c>
      <c r="M16" s="94">
        <v>6</v>
      </c>
      <c r="N16" s="94">
        <v>2</v>
      </c>
      <c r="O16" s="94"/>
      <c r="P16" s="5">
        <f t="shared" si="0"/>
        <v>4.25</v>
      </c>
      <c r="Q16">
        <f>'P1 support data'!C295</f>
        <v>343</v>
      </c>
      <c r="R16" t="s">
        <v>59</v>
      </c>
      <c r="S16">
        <f>'P1 support data'!D295</f>
        <v>33</v>
      </c>
      <c r="T16" s="4" t="s">
        <v>57</v>
      </c>
      <c r="U16">
        <f>'P1 support data'!E295</f>
        <v>32</v>
      </c>
      <c r="V16" t="s">
        <v>57</v>
      </c>
      <c r="W16">
        <f>'P1 support data'!F295</f>
        <v>48</v>
      </c>
      <c r="X16" t="s">
        <v>58</v>
      </c>
      <c r="Y16">
        <f>'P1 support data'!G295</f>
        <v>23</v>
      </c>
      <c r="Z16" t="s">
        <v>57</v>
      </c>
      <c r="AB16">
        <v>4</v>
      </c>
      <c r="AC16" s="15">
        <v>0</v>
      </c>
      <c r="AD16" s="15">
        <v>0</v>
      </c>
      <c r="AE16" s="15">
        <v>1.8402777777777777E-3</v>
      </c>
      <c r="AF16" s="15">
        <v>4.6296296296296302E-3</v>
      </c>
      <c r="AG16" s="15">
        <v>9.3171296296296283E-3</v>
      </c>
      <c r="AH16" s="15">
        <v>1.2106481481481482E-2</v>
      </c>
      <c r="AI16" s="15">
        <v>1.3715277777777778E-2</v>
      </c>
      <c r="AJ16" s="15">
        <v>1.5879629629629629E-2</v>
      </c>
      <c r="AK16" s="15">
        <v>1.636574074074074E-2</v>
      </c>
      <c r="AL16" s="15">
        <v>1.9386574074074073E-2</v>
      </c>
      <c r="AM16" s="15">
        <v>1.9467592592592595E-2</v>
      </c>
      <c r="AN16" s="15">
        <v>2.1550925925925928E-2</v>
      </c>
      <c r="AO16" s="2" t="s">
        <v>43</v>
      </c>
      <c r="AP16" t="s">
        <v>149</v>
      </c>
    </row>
    <row r="17" spans="1:44">
      <c r="A17" t="s">
        <v>58</v>
      </c>
      <c r="B17" s="101">
        <v>10</v>
      </c>
      <c r="C17" s="184" t="s">
        <v>430</v>
      </c>
      <c r="D17" s="103" t="s">
        <v>98</v>
      </c>
      <c r="E17" s="94" t="s">
        <v>116</v>
      </c>
      <c r="F17" s="94" t="s">
        <v>58</v>
      </c>
      <c r="G17" s="104">
        <v>40506</v>
      </c>
      <c r="H17" s="105">
        <v>0.58333333333333337</v>
      </c>
      <c r="I17" s="94">
        <v>4</v>
      </c>
      <c r="J17" s="94">
        <v>4</v>
      </c>
      <c r="K17" s="94">
        <v>5</v>
      </c>
      <c r="L17" s="94">
        <v>5</v>
      </c>
      <c r="M17" s="94">
        <v>3</v>
      </c>
      <c r="N17" s="94">
        <v>4</v>
      </c>
      <c r="O17" s="94"/>
      <c r="P17" s="5">
        <f t="shared" si="0"/>
        <v>4.166666666666667</v>
      </c>
      <c r="Q17">
        <f>'P1 support data'!C316</f>
        <v>63</v>
      </c>
      <c r="R17" t="s">
        <v>57</v>
      </c>
      <c r="S17">
        <f>'P1 support data'!D316</f>
        <v>31</v>
      </c>
      <c r="T17" s="4" t="s">
        <v>57</v>
      </c>
      <c r="U17">
        <f>'P1 support data'!E316</f>
        <v>34</v>
      </c>
      <c r="V17" t="s">
        <v>57</v>
      </c>
      <c r="W17">
        <f>'P1 support data'!F316</f>
        <v>39</v>
      </c>
      <c r="X17" t="s">
        <v>57</v>
      </c>
      <c r="Y17">
        <f>'P1 support data'!G316</f>
        <v>33</v>
      </c>
      <c r="Z17" t="s">
        <v>57</v>
      </c>
      <c r="AB17">
        <v>1</v>
      </c>
      <c r="AC17" s="15">
        <v>0</v>
      </c>
      <c r="AD17" s="15">
        <v>6.9444444444444447E-4</v>
      </c>
      <c r="AE17" s="15">
        <v>1.6319444444444445E-3</v>
      </c>
      <c r="AF17" s="15">
        <v>3.9236111111111112E-3</v>
      </c>
      <c r="AG17" s="15">
        <v>6.2615740740740748E-3</v>
      </c>
      <c r="AH17" s="15">
        <v>9.0972222222222218E-3</v>
      </c>
      <c r="AI17" s="15">
        <v>9.8495370370370369E-3</v>
      </c>
      <c r="AJ17" s="15">
        <v>1.2407407407407409E-2</v>
      </c>
      <c r="AK17" s="15">
        <v>1.2893518518518519E-2</v>
      </c>
      <c r="AL17" s="15">
        <v>1.5671296296296298E-2</v>
      </c>
      <c r="AM17" s="15">
        <v>1.5787037037037037E-2</v>
      </c>
      <c r="AN17" s="15">
        <v>1.7523148148148149E-2</v>
      </c>
      <c r="AO17" s="2" t="s">
        <v>45</v>
      </c>
    </row>
    <row r="18" spans="1:44">
      <c r="A18" t="s">
        <v>58</v>
      </c>
      <c r="B18" s="183">
        <v>11</v>
      </c>
      <c r="C18" s="184" t="s">
        <v>431</v>
      </c>
      <c r="D18" s="103" t="s">
        <v>99</v>
      </c>
      <c r="E18" s="94" t="s">
        <v>117</v>
      </c>
      <c r="F18" s="94" t="s">
        <v>58</v>
      </c>
      <c r="G18" s="104">
        <v>40506</v>
      </c>
      <c r="H18" s="105">
        <v>0.64583333333333337</v>
      </c>
      <c r="I18" s="94">
        <v>6</v>
      </c>
      <c r="J18" s="94">
        <v>6</v>
      </c>
      <c r="K18" s="94">
        <v>7</v>
      </c>
      <c r="L18" s="94">
        <v>6</v>
      </c>
      <c r="M18" s="94">
        <v>8</v>
      </c>
      <c r="N18" s="94">
        <v>6</v>
      </c>
      <c r="O18" s="94"/>
      <c r="P18" s="5">
        <f t="shared" si="0"/>
        <v>6.5</v>
      </c>
      <c r="Q18">
        <f>'P1 support data'!C337</f>
        <v>45</v>
      </c>
      <c r="R18" t="s">
        <v>57</v>
      </c>
      <c r="S18">
        <f>'P1 support data'!D337</f>
        <v>60</v>
      </c>
      <c r="T18" s="4" t="s">
        <v>59</v>
      </c>
      <c r="U18">
        <f>'P1 support data'!E337</f>
        <v>32</v>
      </c>
      <c r="V18" t="s">
        <v>57</v>
      </c>
      <c r="W18">
        <f>'P1 support data'!F337</f>
        <v>41</v>
      </c>
      <c r="X18" t="s">
        <v>58</v>
      </c>
      <c r="Y18">
        <f>'P1 support data'!G337</f>
        <v>39</v>
      </c>
      <c r="Z18" t="s">
        <v>57</v>
      </c>
      <c r="AB18">
        <v>0</v>
      </c>
      <c r="AC18" s="15">
        <v>0</v>
      </c>
      <c r="AD18" s="15">
        <v>4.0509259259259258E-4</v>
      </c>
      <c r="AE18" s="15">
        <v>6.9444444444444447E-4</v>
      </c>
      <c r="AF18" s="15">
        <v>3.0439814814814821E-3</v>
      </c>
      <c r="AG18" s="15">
        <v>5.2199074074074066E-3</v>
      </c>
      <c r="AH18" s="15">
        <v>8.0324074074074065E-3</v>
      </c>
      <c r="AI18" s="15">
        <v>8.8888888888888889E-3</v>
      </c>
      <c r="AJ18" s="15">
        <v>1.1377314814814814E-2</v>
      </c>
      <c r="AK18" s="15">
        <v>1.1631944444444445E-2</v>
      </c>
      <c r="AL18" s="15">
        <v>1.4479166666666668E-2</v>
      </c>
      <c r="AM18" s="15">
        <v>1.4606481481481482E-2</v>
      </c>
      <c r="AN18" s="15">
        <v>1.6782407407407409E-2</v>
      </c>
      <c r="AO18" s="2" t="s">
        <v>47</v>
      </c>
      <c r="AP18" t="s">
        <v>48</v>
      </c>
    </row>
    <row r="19" spans="1:44">
      <c r="A19" t="s">
        <v>58</v>
      </c>
      <c r="B19" s="183">
        <v>12</v>
      </c>
      <c r="C19" s="184" t="s">
        <v>432</v>
      </c>
      <c r="D19" s="103" t="s">
        <v>100</v>
      </c>
      <c r="E19" s="94" t="s">
        <v>117</v>
      </c>
      <c r="F19" s="94" t="s">
        <v>58</v>
      </c>
      <c r="G19" s="104">
        <v>40506</v>
      </c>
      <c r="H19" s="105">
        <v>0.66666666666666663</v>
      </c>
      <c r="I19" s="94">
        <v>3</v>
      </c>
      <c r="J19" s="94">
        <v>3</v>
      </c>
      <c r="K19" s="94">
        <v>3</v>
      </c>
      <c r="L19" s="94">
        <v>3</v>
      </c>
      <c r="M19" s="94">
        <v>4</v>
      </c>
      <c r="N19" s="94">
        <v>2</v>
      </c>
      <c r="O19" s="94"/>
      <c r="P19" s="5">
        <f t="shared" si="0"/>
        <v>3</v>
      </c>
      <c r="Q19">
        <f>'P1 support data'!C358</f>
        <v>103</v>
      </c>
      <c r="R19" t="s">
        <v>57</v>
      </c>
      <c r="S19">
        <f>'P1 support data'!D358</f>
        <v>35</v>
      </c>
      <c r="T19" s="4" t="s">
        <v>57</v>
      </c>
      <c r="U19">
        <f>'P1 support data'!E358</f>
        <v>50</v>
      </c>
      <c r="V19" t="s">
        <v>58</v>
      </c>
      <c r="W19">
        <f>'P1 support data'!F358</f>
        <v>43</v>
      </c>
      <c r="X19" t="s">
        <v>58</v>
      </c>
      <c r="Y19">
        <f>'P1 support data'!G358</f>
        <v>37</v>
      </c>
      <c r="Z19" t="s">
        <v>57</v>
      </c>
      <c r="AB19">
        <v>6</v>
      </c>
      <c r="AC19" s="15">
        <v>0</v>
      </c>
      <c r="AD19" s="15">
        <v>5.2083333333333495E-4</v>
      </c>
      <c r="AE19" s="15">
        <v>6.7129629629629484E-4</v>
      </c>
      <c r="AF19" s="15">
        <v>3.4490740740740732E-3</v>
      </c>
      <c r="AG19" s="15">
        <v>8.1712962962962946E-3</v>
      </c>
      <c r="AH19" s="15">
        <v>1.0729166666666668E-2</v>
      </c>
      <c r="AI19" s="15">
        <v>1.1898148148148147E-2</v>
      </c>
      <c r="AJ19" s="15">
        <v>1.4398148148148146E-2</v>
      </c>
      <c r="AK19" s="15">
        <v>1.4675925925925926E-2</v>
      </c>
      <c r="AL19" s="15">
        <v>1.7673611111111112E-2</v>
      </c>
      <c r="AM19" s="15">
        <v>1.7800925925925928E-2</v>
      </c>
      <c r="AN19" s="15">
        <v>2.0636574074074071E-2</v>
      </c>
      <c r="AO19" s="2" t="s">
        <v>50</v>
      </c>
    </row>
    <row r="20" spans="1:44">
      <c r="A20" t="s">
        <v>342</v>
      </c>
      <c r="B20" s="101">
        <v>13</v>
      </c>
      <c r="C20" s="184" t="s">
        <v>433</v>
      </c>
      <c r="D20" s="103" t="s">
        <v>101</v>
      </c>
      <c r="E20" s="94" t="s">
        <v>118</v>
      </c>
      <c r="F20" s="94" t="s">
        <v>58</v>
      </c>
      <c r="G20" s="104">
        <v>40506</v>
      </c>
      <c r="H20" s="105">
        <v>0.75</v>
      </c>
      <c r="I20" s="94">
        <v>7</v>
      </c>
      <c r="J20" s="94">
        <v>6</v>
      </c>
      <c r="K20" s="94">
        <v>8</v>
      </c>
      <c r="L20" s="94">
        <v>6</v>
      </c>
      <c r="M20" s="94">
        <v>8</v>
      </c>
      <c r="N20" s="94">
        <v>5</v>
      </c>
      <c r="O20" s="94"/>
      <c r="P20" s="5">
        <f t="shared" si="0"/>
        <v>6.666666666666667</v>
      </c>
      <c r="Q20">
        <f>'P1 support data'!C379</f>
        <v>258</v>
      </c>
      <c r="R20" t="s">
        <v>58</v>
      </c>
      <c r="S20">
        <f>'P1 support data'!D379</f>
        <v>38</v>
      </c>
      <c r="T20" s="4" t="s">
        <v>57</v>
      </c>
      <c r="U20">
        <f>'P1 support data'!E379</f>
        <v>50</v>
      </c>
      <c r="V20" t="s">
        <v>58</v>
      </c>
      <c r="W20">
        <f>'P1 support data'!F379</f>
        <v>45</v>
      </c>
      <c r="X20" t="s">
        <v>58</v>
      </c>
      <c r="Y20">
        <f>'P1 support data'!G379</f>
        <v>29</v>
      </c>
      <c r="Z20" t="s">
        <v>57</v>
      </c>
      <c r="AB20">
        <v>2</v>
      </c>
      <c r="AC20" s="15">
        <v>0</v>
      </c>
      <c r="AD20" s="15">
        <v>1.0648148148148147E-3</v>
      </c>
      <c r="AE20" s="15">
        <v>3.0439814814814821E-3</v>
      </c>
      <c r="AF20" s="15">
        <v>5.2314814814814819E-3</v>
      </c>
      <c r="AG20" s="15">
        <v>8.113425925925925E-3</v>
      </c>
      <c r="AH20" s="15">
        <v>1.0925925925925924E-2</v>
      </c>
      <c r="AI20" s="15">
        <v>1.2129629629629629E-2</v>
      </c>
      <c r="AJ20" s="15">
        <v>1.4652777777777778E-2</v>
      </c>
      <c r="AK20" s="15">
        <v>1.503472222222222E-2</v>
      </c>
      <c r="AL20" s="15">
        <v>1.7534722222222222E-2</v>
      </c>
      <c r="AM20" s="15">
        <v>1.7673611111111109E-2</v>
      </c>
      <c r="AN20" s="15">
        <v>2.0520833333333332E-2</v>
      </c>
      <c r="AO20" s="2" t="s">
        <v>52</v>
      </c>
      <c r="AP20" t="s">
        <v>53</v>
      </c>
      <c r="AQ20" t="s">
        <v>54</v>
      </c>
    </row>
    <row r="21" spans="1:44">
      <c r="A21" t="s">
        <v>342</v>
      </c>
      <c r="B21" s="183">
        <v>14</v>
      </c>
      <c r="C21" s="184" t="s">
        <v>434</v>
      </c>
      <c r="D21" s="103" t="s">
        <v>356</v>
      </c>
      <c r="E21" s="94" t="s">
        <v>362</v>
      </c>
      <c r="F21" s="94" t="s">
        <v>61</v>
      </c>
      <c r="G21" s="104">
        <v>40518</v>
      </c>
      <c r="H21" s="105">
        <v>0.58333333333333337</v>
      </c>
      <c r="I21" s="94">
        <v>3</v>
      </c>
      <c r="J21" s="94">
        <v>2.5</v>
      </c>
      <c r="K21" s="94">
        <v>4</v>
      </c>
      <c r="L21" s="94">
        <v>4.5</v>
      </c>
      <c r="M21" s="94">
        <v>6</v>
      </c>
      <c r="N21" s="94">
        <v>4.5</v>
      </c>
      <c r="O21" s="94"/>
      <c r="P21" s="5">
        <f t="shared" si="0"/>
        <v>4.083333333333333</v>
      </c>
      <c r="Q21">
        <f>'P1 support data'!C400</f>
        <v>142</v>
      </c>
      <c r="R21" t="s">
        <v>58</v>
      </c>
      <c r="S21">
        <f>'P1 support data'!D400</f>
        <v>39</v>
      </c>
      <c r="T21" s="4" t="s">
        <v>58</v>
      </c>
      <c r="U21">
        <f>'P1 support data'!E400</f>
        <v>52</v>
      </c>
      <c r="V21" t="s">
        <v>57</v>
      </c>
      <c r="W21">
        <f>'P1 support data'!F400</f>
        <v>46</v>
      </c>
      <c r="X21" t="s">
        <v>58</v>
      </c>
      <c r="Y21">
        <f>'P1 support data'!G106</f>
        <v>43</v>
      </c>
      <c r="Z21" t="s">
        <v>58</v>
      </c>
      <c r="AB21">
        <v>2</v>
      </c>
      <c r="AC21" s="15">
        <v>0</v>
      </c>
      <c r="AD21" s="15">
        <v>5.4398148148148144E-4</v>
      </c>
      <c r="AE21" s="15">
        <v>1.712962962962963E-3</v>
      </c>
      <c r="AF21" s="15">
        <v>4.5370370370370365E-3</v>
      </c>
      <c r="AG21" s="15">
        <v>7.951388888888888E-3</v>
      </c>
      <c r="AH21" s="15">
        <v>1.0810185185185185E-2</v>
      </c>
      <c r="AI21" s="15">
        <v>1.1655092592592594E-2</v>
      </c>
      <c r="AJ21" s="15">
        <v>1.3969907407407408E-2</v>
      </c>
      <c r="AK21" s="15">
        <v>1.4409722222222221E-2</v>
      </c>
      <c r="AL21" s="15">
        <v>1.7673611111111109E-2</v>
      </c>
      <c r="AM21" s="15">
        <v>1.7800925925925925E-2</v>
      </c>
      <c r="AN21" s="15">
        <v>2.0543981481481479E-2</v>
      </c>
      <c r="AO21" s="2" t="s">
        <v>75</v>
      </c>
      <c r="AR21">
        <f>22*256</f>
        <v>5632</v>
      </c>
    </row>
    <row r="22" spans="1:44">
      <c r="A22" t="s">
        <v>58</v>
      </c>
      <c r="B22" s="183">
        <v>15</v>
      </c>
      <c r="C22" s="184" t="s">
        <v>435</v>
      </c>
      <c r="D22" s="103" t="s">
        <v>103</v>
      </c>
      <c r="E22" s="94" t="s">
        <v>120</v>
      </c>
      <c r="F22" s="94" t="s">
        <v>61</v>
      </c>
      <c r="G22" s="104">
        <v>40511</v>
      </c>
      <c r="H22" s="105">
        <v>0.66666666666666663</v>
      </c>
      <c r="I22" s="94">
        <v>4</v>
      </c>
      <c r="J22" s="94">
        <v>3</v>
      </c>
      <c r="K22" s="94">
        <v>4.5</v>
      </c>
      <c r="L22" s="94">
        <v>3.5</v>
      </c>
      <c r="M22" s="94">
        <v>8</v>
      </c>
      <c r="N22" s="94">
        <v>5</v>
      </c>
      <c r="O22" s="94"/>
      <c r="P22" s="5">
        <f t="shared" si="0"/>
        <v>4.666666666666667</v>
      </c>
      <c r="Q22">
        <f>'P1 support data'!C421</f>
        <v>0</v>
      </c>
      <c r="R22" t="s">
        <v>57</v>
      </c>
      <c r="S22">
        <f>'P1 support data'!D421</f>
        <v>42</v>
      </c>
      <c r="T22" s="4" t="s">
        <v>58</v>
      </c>
      <c r="U22">
        <f>'P1 support data'!E421</f>
        <v>32</v>
      </c>
      <c r="V22" t="s">
        <v>57</v>
      </c>
      <c r="W22">
        <f>'P1 support data'!F421</f>
        <v>39</v>
      </c>
      <c r="X22" t="s">
        <v>57</v>
      </c>
      <c r="Y22">
        <f>'P1 support data'!G400</f>
        <v>49</v>
      </c>
      <c r="Z22" t="s">
        <v>58</v>
      </c>
      <c r="AB22">
        <v>10</v>
      </c>
      <c r="AC22" s="15">
        <v>0</v>
      </c>
      <c r="AO22" s="2" t="s">
        <v>77</v>
      </c>
      <c r="AP22" t="s">
        <v>78</v>
      </c>
      <c r="AQ22" t="s">
        <v>79</v>
      </c>
    </row>
    <row r="23" spans="1:44">
      <c r="A23" t="s">
        <v>58</v>
      </c>
      <c r="B23" s="183">
        <v>16</v>
      </c>
      <c r="C23" s="184" t="s">
        <v>436</v>
      </c>
      <c r="D23" s="103" t="s">
        <v>335</v>
      </c>
      <c r="E23" s="94" t="s">
        <v>140</v>
      </c>
      <c r="F23" s="94" t="s">
        <v>58</v>
      </c>
      <c r="G23" s="104">
        <v>40512</v>
      </c>
      <c r="H23" s="105">
        <v>0.70833333333333337</v>
      </c>
      <c r="I23" s="94">
        <v>4.5</v>
      </c>
      <c r="J23" s="94">
        <v>3.5</v>
      </c>
      <c r="K23" s="94">
        <v>6</v>
      </c>
      <c r="L23" s="94">
        <v>4</v>
      </c>
      <c r="M23" s="94">
        <v>5.5</v>
      </c>
      <c r="N23" s="94">
        <v>4</v>
      </c>
      <c r="O23" s="94"/>
      <c r="P23" s="5">
        <f t="shared" si="0"/>
        <v>4.583333333333333</v>
      </c>
      <c r="Q23">
        <f>'P1 support data'!C442</f>
        <v>50</v>
      </c>
      <c r="R23" t="s">
        <v>57</v>
      </c>
      <c r="S23">
        <f>'P1 support data'!D442</f>
        <v>32</v>
      </c>
      <c r="T23" s="4" t="s">
        <v>57</v>
      </c>
      <c r="U23">
        <f>'P1 support data'!E442</f>
        <v>23</v>
      </c>
      <c r="V23" t="s">
        <v>57</v>
      </c>
      <c r="W23">
        <f>'P1 support data'!F442</f>
        <v>44</v>
      </c>
      <c r="X23" t="s">
        <v>58</v>
      </c>
      <c r="Y23">
        <f>'P1 support data'!G442</f>
        <v>24</v>
      </c>
      <c r="Z23" t="s">
        <v>57</v>
      </c>
      <c r="AB23">
        <v>4</v>
      </c>
      <c r="AC23" s="15">
        <v>0</v>
      </c>
      <c r="AO23" s="2" t="s">
        <v>146</v>
      </c>
    </row>
    <row r="24" spans="1:44">
      <c r="A24" t="s">
        <v>342</v>
      </c>
      <c r="B24" s="183">
        <v>17</v>
      </c>
      <c r="C24" s="184" t="s">
        <v>437</v>
      </c>
      <c r="D24" s="103" t="s">
        <v>336</v>
      </c>
      <c r="E24" s="94" t="s">
        <v>141</v>
      </c>
      <c r="F24" s="94" t="s">
        <v>58</v>
      </c>
      <c r="G24" s="104">
        <v>40512</v>
      </c>
      <c r="H24" s="105">
        <v>0.72916666666666663</v>
      </c>
      <c r="I24" s="94">
        <v>6</v>
      </c>
      <c r="J24" s="94">
        <v>5</v>
      </c>
      <c r="K24" s="94">
        <v>7</v>
      </c>
      <c r="L24" s="94">
        <v>4</v>
      </c>
      <c r="M24" s="94">
        <v>7</v>
      </c>
      <c r="N24" s="94">
        <v>3</v>
      </c>
      <c r="O24" s="94"/>
      <c r="P24" s="5">
        <f t="shared" si="0"/>
        <v>5.333333333333333</v>
      </c>
      <c r="Q24">
        <f>'P1 support data'!C463</f>
        <v>340</v>
      </c>
      <c r="R24" t="s">
        <v>59</v>
      </c>
      <c r="S24">
        <f>'P1 support data'!D463</f>
        <v>48</v>
      </c>
      <c r="T24" s="4" t="s">
        <v>58</v>
      </c>
      <c r="U24">
        <f>'P1 support data'!E463</f>
        <v>38</v>
      </c>
      <c r="V24" t="s">
        <v>57</v>
      </c>
      <c r="W24">
        <f>'P1 support data'!F463</f>
        <v>54</v>
      </c>
      <c r="X24" t="s">
        <v>59</v>
      </c>
      <c r="Y24">
        <f>'P1 support data'!G463</f>
        <v>30</v>
      </c>
      <c r="Z24" t="s">
        <v>57</v>
      </c>
      <c r="AB24">
        <v>6</v>
      </c>
      <c r="AC24" s="15">
        <v>0</v>
      </c>
      <c r="AO24" s="2" t="s">
        <v>145</v>
      </c>
    </row>
    <row r="25" spans="1:44">
      <c r="A25" t="s">
        <v>58</v>
      </c>
      <c r="B25" s="183">
        <v>18</v>
      </c>
      <c r="C25" s="184" t="s">
        <v>438</v>
      </c>
      <c r="D25" s="103" t="s">
        <v>337</v>
      </c>
      <c r="E25" s="94" t="s">
        <v>142</v>
      </c>
      <c r="F25" s="94" t="s">
        <v>61</v>
      </c>
      <c r="G25" s="104">
        <v>40512</v>
      </c>
      <c r="H25" s="105">
        <v>0.75</v>
      </c>
      <c r="I25" s="94">
        <v>4</v>
      </c>
      <c r="J25" s="94">
        <v>4</v>
      </c>
      <c r="K25" s="94">
        <v>5</v>
      </c>
      <c r="L25" s="94">
        <v>4</v>
      </c>
      <c r="M25" s="94">
        <v>5</v>
      </c>
      <c r="N25" s="94">
        <v>3.5</v>
      </c>
      <c r="O25" s="94"/>
      <c r="P25" s="5">
        <f t="shared" si="0"/>
        <v>4.25</v>
      </c>
      <c r="Q25">
        <f>'P1 support data'!C484</f>
        <v>131</v>
      </c>
      <c r="R25" t="s">
        <v>57</v>
      </c>
      <c r="S25">
        <f>'P1 support data'!D484</f>
        <v>33</v>
      </c>
      <c r="T25" s="4" t="s">
        <v>57</v>
      </c>
      <c r="U25">
        <f>'P1 support data'!E484</f>
        <v>34</v>
      </c>
      <c r="V25" t="s">
        <v>57</v>
      </c>
      <c r="W25">
        <f>'P1 support data'!F484</f>
        <v>42</v>
      </c>
      <c r="X25" t="s">
        <v>58</v>
      </c>
      <c r="Y25">
        <f>'P1 support data'!G484</f>
        <v>29</v>
      </c>
      <c r="Z25" t="s">
        <v>57</v>
      </c>
      <c r="AB25">
        <v>3</v>
      </c>
      <c r="AC25" s="15">
        <v>0</v>
      </c>
      <c r="AO25" s="2" t="s">
        <v>144</v>
      </c>
    </row>
    <row r="26" spans="1:44">
      <c r="A26" t="s">
        <v>342</v>
      </c>
      <c r="B26" s="101">
        <v>19</v>
      </c>
      <c r="C26" s="184" t="s">
        <v>439</v>
      </c>
      <c r="D26" s="103" t="s">
        <v>338</v>
      </c>
      <c r="E26" s="94" t="s">
        <v>143</v>
      </c>
      <c r="F26" s="94" t="s">
        <v>58</v>
      </c>
      <c r="G26" s="104">
        <v>40512</v>
      </c>
      <c r="H26" s="105">
        <v>0.85416666666666663</v>
      </c>
      <c r="I26" s="94">
        <v>6</v>
      </c>
      <c r="J26" s="94">
        <v>5.5</v>
      </c>
      <c r="K26" s="94">
        <v>5.5</v>
      </c>
      <c r="L26" s="94">
        <v>5.5</v>
      </c>
      <c r="M26" s="94">
        <v>5</v>
      </c>
      <c r="N26" s="94">
        <v>5</v>
      </c>
      <c r="O26" s="94"/>
      <c r="P26" s="5">
        <f t="shared" si="0"/>
        <v>5.416666666666667</v>
      </c>
      <c r="Q26">
        <f>'P1 support data'!C505</f>
        <v>60</v>
      </c>
      <c r="R26" t="s">
        <v>57</v>
      </c>
      <c r="S26">
        <f>'P1 support data'!D505</f>
        <v>54</v>
      </c>
      <c r="T26" s="4" t="s">
        <v>59</v>
      </c>
      <c r="U26">
        <f>'P1 support data'!E505</f>
        <v>66</v>
      </c>
      <c r="V26" t="s">
        <v>59</v>
      </c>
      <c r="W26">
        <f>'P1 support data'!F505</f>
        <v>66</v>
      </c>
      <c r="X26" t="s">
        <v>59</v>
      </c>
      <c r="Y26">
        <f>'P1 support data'!G505</f>
        <v>63</v>
      </c>
      <c r="Z26" t="s">
        <v>59</v>
      </c>
      <c r="AB26">
        <v>7</v>
      </c>
      <c r="AC26" s="15">
        <v>0</v>
      </c>
      <c r="AO26" s="2" t="s">
        <v>147</v>
      </c>
      <c r="AP26" t="s">
        <v>148</v>
      </c>
    </row>
    <row r="27" spans="1:44">
      <c r="A27" t="s">
        <v>58</v>
      </c>
      <c r="B27" s="183">
        <v>20</v>
      </c>
      <c r="C27" s="184" t="s">
        <v>440</v>
      </c>
      <c r="D27" s="94" t="s">
        <v>339</v>
      </c>
      <c r="E27" s="103" t="s">
        <v>363</v>
      </c>
      <c r="F27" s="94" t="s">
        <v>61</v>
      </c>
      <c r="G27" s="104">
        <v>40512</v>
      </c>
      <c r="H27" s="105">
        <v>0.4375</v>
      </c>
      <c r="I27" s="94">
        <v>6</v>
      </c>
      <c r="J27" s="94">
        <v>5</v>
      </c>
      <c r="K27" s="94">
        <v>6</v>
      </c>
      <c r="L27" s="94">
        <v>5</v>
      </c>
      <c r="M27" s="94">
        <v>10</v>
      </c>
      <c r="N27" s="94">
        <v>7</v>
      </c>
      <c r="O27" s="94"/>
      <c r="P27" s="5">
        <f t="shared" si="0"/>
        <v>6.5</v>
      </c>
      <c r="Q27">
        <f>'P1 support data'!C526</f>
        <v>127</v>
      </c>
      <c r="R27" t="s">
        <v>57</v>
      </c>
      <c r="S27">
        <f>'P1 support data'!D526</f>
        <v>54</v>
      </c>
      <c r="T27" s="4" t="s">
        <v>59</v>
      </c>
      <c r="U27">
        <f>'P1 support data'!E526</f>
        <v>41</v>
      </c>
      <c r="V27" t="s">
        <v>58</v>
      </c>
      <c r="W27">
        <f>'P1 support data'!F526</f>
        <v>40</v>
      </c>
      <c r="X27" t="s">
        <v>57</v>
      </c>
      <c r="Y27">
        <f>'P1 support data'!G526</f>
        <v>58</v>
      </c>
      <c r="Z27" t="s">
        <v>59</v>
      </c>
      <c r="AB27">
        <v>8</v>
      </c>
      <c r="AC27" s="15">
        <v>0</v>
      </c>
      <c r="AO27" s="2"/>
    </row>
    <row r="28" spans="1:44">
      <c r="B28" s="94" t="s">
        <v>67</v>
      </c>
      <c r="C28" s="94" t="s">
        <v>67</v>
      </c>
      <c r="D28" s="94"/>
      <c r="E28" s="94"/>
      <c r="F28" s="94"/>
      <c r="G28" s="94"/>
      <c r="H28" s="94"/>
      <c r="I28" s="107">
        <f t="shared" ref="I28:N28" si="2">AVERAGE(I8:I27)</f>
        <v>4.2</v>
      </c>
      <c r="J28" s="107">
        <f t="shared" si="2"/>
        <v>3.8</v>
      </c>
      <c r="K28" s="107">
        <f t="shared" si="2"/>
        <v>5.3250000000000002</v>
      </c>
      <c r="L28" s="107">
        <f t="shared" si="2"/>
        <v>4.0999999999999996</v>
      </c>
      <c r="M28" s="107">
        <f t="shared" si="2"/>
        <v>5.375</v>
      </c>
      <c r="N28" s="107">
        <f t="shared" si="2"/>
        <v>3.85</v>
      </c>
      <c r="O28" s="94"/>
      <c r="P28" s="59">
        <f>AVERAGE(P3:P27)</f>
        <v>4.4400000000000004</v>
      </c>
      <c r="Q28" s="81">
        <f>AVERAGE(Q8:Q27)</f>
        <v>150.35</v>
      </c>
      <c r="R28" s="59" t="s">
        <v>58</v>
      </c>
      <c r="S28" s="81">
        <f>AVERAGE(S8:S27)</f>
        <v>38.299999999999997</v>
      </c>
      <c r="T28" s="59" t="s">
        <v>57</v>
      </c>
      <c r="U28" s="81">
        <f>AVERAGE(U8:U27)</f>
        <v>36.85</v>
      </c>
      <c r="V28" s="59" t="s">
        <v>57</v>
      </c>
      <c r="W28" s="81">
        <f>AVERAGE(W8:W27)</f>
        <v>40.700000000000003</v>
      </c>
      <c r="X28" s="59" t="s">
        <v>58</v>
      </c>
      <c r="Y28" s="81">
        <f>AVERAGE(Y8:Y27)</f>
        <v>34.150027116402114</v>
      </c>
      <c r="Z28" s="59" t="s">
        <v>57</v>
      </c>
      <c r="AA28" s="141"/>
      <c r="AB28" s="45">
        <f>AVERAGE(AB8:AB27)</f>
        <v>3.9</v>
      </c>
      <c r="AC28" s="15"/>
      <c r="AD28" s="15">
        <f t="shared" ref="AD28:AD41" si="3">AD8-AC8</f>
        <v>2.4305555555555552E-4</v>
      </c>
      <c r="AE28" s="15" t="s">
        <v>3</v>
      </c>
      <c r="AF28" s="15">
        <f t="shared" ref="AF28:AF41" si="4">AF8-AE8</f>
        <v>2.1990740740740738E-3</v>
      </c>
      <c r="AG28" s="15" t="s">
        <v>3</v>
      </c>
      <c r="AH28" s="15">
        <f t="shared" ref="AH28:AH41" si="5">AH8-AG8</f>
        <v>2.9166666666666681E-3</v>
      </c>
      <c r="AI28" s="15" t="s">
        <v>3</v>
      </c>
      <c r="AJ28" s="15">
        <f t="shared" ref="AJ28:AJ41" si="6">AJ8-AI8</f>
        <v>2.3842592592592596E-3</v>
      </c>
      <c r="AK28" s="15" t="s">
        <v>3</v>
      </c>
      <c r="AL28" s="15">
        <f t="shared" ref="AL28:AL41" si="7">AL8-AK8</f>
        <v>3.7962962962962976E-3</v>
      </c>
      <c r="AM28" s="15" t="s">
        <v>3</v>
      </c>
      <c r="AN28" s="15">
        <f t="shared" ref="AN28:AN41" si="8">AN8-AM8</f>
        <v>1.8634259259259246E-3</v>
      </c>
    </row>
    <row r="29" spans="1:44">
      <c r="B29" s="94" t="s">
        <v>240</v>
      </c>
      <c r="C29" s="108" t="s">
        <v>206</v>
      </c>
      <c r="D29" s="94"/>
      <c r="E29" s="94"/>
      <c r="F29" s="94"/>
      <c r="G29" s="94" t="s">
        <v>3</v>
      </c>
      <c r="H29" s="94"/>
      <c r="I29" s="94"/>
      <c r="J29" s="107">
        <f>J28-I28</f>
        <v>-0.40000000000000036</v>
      </c>
      <c r="K29" s="107">
        <f>K28-J28</f>
        <v>1.5250000000000004</v>
      </c>
      <c r="L29" s="107">
        <f>L28-K28</f>
        <v>-1.2250000000000005</v>
      </c>
      <c r="M29" s="107">
        <f>M28-L28</f>
        <v>1.2750000000000004</v>
      </c>
      <c r="N29" s="107">
        <f>N28-M28</f>
        <v>-1.5249999999999999</v>
      </c>
      <c r="O29" s="94"/>
      <c r="P29" s="25"/>
      <c r="Q29" s="25"/>
      <c r="R29" s="25"/>
      <c r="S29" s="25"/>
      <c r="T29" s="25"/>
      <c r="U29" s="25"/>
      <c r="V29" s="25"/>
      <c r="W29" s="34">
        <f>W28-U28</f>
        <v>3.8500000000000014</v>
      </c>
      <c r="X29" s="25"/>
      <c r="Y29" s="34">
        <f>Y28-W28</f>
        <v>-6.5499728835978885</v>
      </c>
      <c r="Z29" s="25"/>
      <c r="AA29" s="25"/>
      <c r="AB29" s="26"/>
      <c r="AD29" s="15">
        <f t="shared" si="3"/>
        <v>3.2407407407407385E-4</v>
      </c>
      <c r="AE29" s="15"/>
      <c r="AF29" s="15">
        <f t="shared" si="4"/>
        <v>2.5578703703703701E-3</v>
      </c>
      <c r="AG29" s="15"/>
      <c r="AH29" s="15">
        <f t="shared" si="5"/>
        <v>2.9282407407407347E-3</v>
      </c>
      <c r="AI29" s="15"/>
      <c r="AJ29" s="15">
        <f t="shared" si="6"/>
        <v>2.2800925925925836E-3</v>
      </c>
      <c r="AK29" s="15"/>
      <c r="AL29" s="15">
        <f t="shared" si="7"/>
        <v>4.0393518518518495E-3</v>
      </c>
      <c r="AM29" s="15"/>
      <c r="AN29" s="15">
        <f t="shared" si="8"/>
        <v>2.9398148148148118E-3</v>
      </c>
    </row>
    <row r="30" spans="1:44">
      <c r="B30" s="94" t="s">
        <v>241</v>
      </c>
      <c r="C30" s="108" t="s">
        <v>207</v>
      </c>
      <c r="D30" s="94"/>
      <c r="E30" s="94"/>
      <c r="F30" s="94"/>
      <c r="G30" s="101"/>
      <c r="H30" s="94"/>
      <c r="I30" s="94"/>
      <c r="J30" s="109">
        <f>J29/I28</f>
        <v>-9.5238095238095316E-2</v>
      </c>
      <c r="K30" s="109">
        <f>K29/J28</f>
        <v>0.40131578947368435</v>
      </c>
      <c r="L30" s="109">
        <f>L29/K28</f>
        <v>-0.23004694835680761</v>
      </c>
      <c r="M30" s="109">
        <f>M29/L28</f>
        <v>0.31097560975609767</v>
      </c>
      <c r="N30" s="109">
        <f>N29/M28</f>
        <v>-0.28372093023255812</v>
      </c>
      <c r="O30" s="94"/>
      <c r="P30" s="51"/>
      <c r="Q30" s="51"/>
      <c r="R30" s="51"/>
      <c r="S30" s="51"/>
      <c r="T30" s="51"/>
      <c r="U30" s="51"/>
      <c r="V30" s="51"/>
      <c r="W30" s="53">
        <f>W29/U28</f>
        <v>0.10447761194029855</v>
      </c>
      <c r="X30" s="51"/>
      <c r="Y30" s="53">
        <f>Y29/W28</f>
        <v>-0.1609329946829948</v>
      </c>
      <c r="Z30" s="51"/>
      <c r="AA30" s="51"/>
      <c r="AB30" s="69"/>
      <c r="AD30" s="15">
        <f t="shared" si="3"/>
        <v>7.8703703703703705E-4</v>
      </c>
      <c r="AE30" s="15"/>
      <c r="AF30" s="15">
        <f t="shared" si="4"/>
        <v>3.0324074074074073E-3</v>
      </c>
      <c r="AG30" s="15"/>
      <c r="AH30" s="15">
        <f t="shared" si="5"/>
        <v>2.8472222222222241E-3</v>
      </c>
      <c r="AI30" s="15"/>
      <c r="AJ30" s="15">
        <f t="shared" si="6"/>
        <v>2.627314814814815E-3</v>
      </c>
      <c r="AK30" s="15"/>
      <c r="AL30" s="15">
        <f t="shared" si="7"/>
        <v>3.0787037037037033E-3</v>
      </c>
      <c r="AM30" s="15"/>
      <c r="AN30" s="15">
        <f t="shared" si="8"/>
        <v>2.4999999999999988E-3</v>
      </c>
    </row>
    <row r="31" spans="1:44">
      <c r="B31" s="113" t="s">
        <v>248</v>
      </c>
      <c r="C31" s="46"/>
      <c r="D31" s="25"/>
      <c r="E31" s="25"/>
      <c r="F31" s="25"/>
      <c r="G31" s="47"/>
      <c r="H31" s="25"/>
      <c r="I31" s="82">
        <f t="shared" ref="I31:N31" si="9">STDEV(I8:I27)</f>
        <v>1.6009865379624031</v>
      </c>
      <c r="J31" s="82">
        <f t="shared" si="9"/>
        <v>1.4635932710824733</v>
      </c>
      <c r="K31" s="82">
        <f t="shared" si="9"/>
        <v>1.69577648725793</v>
      </c>
      <c r="L31" s="82">
        <f t="shared" si="9"/>
        <v>1.3138933706635729</v>
      </c>
      <c r="M31" s="82">
        <f t="shared" si="9"/>
        <v>2.2057043271815395</v>
      </c>
      <c r="N31" s="82">
        <f t="shared" si="9"/>
        <v>1.5398222727246635</v>
      </c>
      <c r="O31" s="25"/>
      <c r="P31" s="82">
        <f>STDEV(P8:P27)</f>
        <v>1.3994307531094701</v>
      </c>
      <c r="Q31" s="82">
        <f>STDEV(Q8:Q27)</f>
        <v>102.98302108395805</v>
      </c>
      <c r="S31" s="82">
        <f>STDEV(S8:S27)</f>
        <v>9.7067529396590171</v>
      </c>
      <c r="U31" s="82">
        <f>STDEV(U8:U27)</f>
        <v>11.572540093277979</v>
      </c>
      <c r="W31" s="82">
        <f>STDEV(W8:W27)</f>
        <v>9.5537261950783456</v>
      </c>
      <c r="Y31" s="82">
        <f>STDEV(Y8:Y27)</f>
        <v>14.283801939838451</v>
      </c>
      <c r="AB31" s="82">
        <f>STDEV(AB8:AB27)</f>
        <v>3.2265347225451446</v>
      </c>
      <c r="AD31" s="15">
        <f t="shared" si="3"/>
        <v>7.291666666666667E-4</v>
      </c>
      <c r="AE31" s="15"/>
      <c r="AF31" s="15">
        <f t="shared" si="4"/>
        <v>1.9907407407407408E-3</v>
      </c>
      <c r="AG31" s="15"/>
      <c r="AH31" s="15">
        <f t="shared" si="5"/>
        <v>2.8124999999999999E-3</v>
      </c>
      <c r="AI31" s="15"/>
      <c r="AJ31" s="15">
        <f t="shared" si="6"/>
        <v>2.3842592592592596E-3</v>
      </c>
      <c r="AK31" s="15"/>
      <c r="AL31" s="15">
        <f t="shared" si="7"/>
        <v>2.8703703703703721E-3</v>
      </c>
      <c r="AM31" s="15"/>
      <c r="AN31" s="15">
        <f t="shared" si="8"/>
        <v>2.1296296296296289E-3</v>
      </c>
    </row>
    <row r="32" spans="1:44">
      <c r="B32" s="113" t="s">
        <v>249</v>
      </c>
      <c r="C32" s="46"/>
      <c r="D32" s="25"/>
      <c r="E32" s="25"/>
      <c r="F32" s="25"/>
      <c r="G32" s="47"/>
      <c r="H32" s="25"/>
      <c r="I32" s="25"/>
      <c r="J32" s="120">
        <f>TTEST(I8:I27,J8:J27,1,1)</f>
        <v>2.1658521005858515E-3</v>
      </c>
      <c r="K32" s="122">
        <f>TTEST(J8:J27,K8:K27,1,1)</f>
        <v>6.1195837166801118E-5</v>
      </c>
      <c r="L32" s="122">
        <f>TTEST(K8:K27,L8:L27,1,1)</f>
        <v>7.6634564229631063E-4</v>
      </c>
      <c r="M32" s="120">
        <f>TTEST(L8:L27,M8:M27,1,1)</f>
        <v>3.3505260402269081E-3</v>
      </c>
      <c r="N32" s="122">
        <f>TTEST(M8:M27,N8:N27,1,1)</f>
        <v>1.0361737043227286E-4</v>
      </c>
      <c r="O32" s="25"/>
      <c r="W32" s="129">
        <f>TTEST(U8:U27,W8:W27,1,1)</f>
        <v>2.7303636505456145E-2</v>
      </c>
      <c r="Y32" s="129">
        <f>TTEST(W8:W27,Y8:Y27,1,1)</f>
        <v>2.2541143923735598E-2</v>
      </c>
      <c r="AD32" s="15">
        <f t="shared" si="3"/>
        <v>7.6388888888888893E-4</v>
      </c>
      <c r="AE32" s="15"/>
      <c r="AF32" s="15">
        <f t="shared" si="4"/>
        <v>2.2222222222222222E-3</v>
      </c>
      <c r="AG32" s="15"/>
      <c r="AH32" s="15">
        <f t="shared" si="5"/>
        <v>2.8009259259259263E-3</v>
      </c>
      <c r="AI32" s="15"/>
      <c r="AJ32" s="15">
        <f t="shared" si="6"/>
        <v>2.2453703703703698E-3</v>
      </c>
      <c r="AK32" s="15"/>
      <c r="AL32" s="15">
        <f t="shared" si="7"/>
        <v>3.0092592592592619E-3</v>
      </c>
      <c r="AM32" s="15"/>
      <c r="AN32" s="15">
        <f t="shared" si="8"/>
        <v>1.1574074074074091E-3</v>
      </c>
    </row>
    <row r="33" spans="2:40">
      <c r="B33" s="113" t="s">
        <v>249</v>
      </c>
      <c r="C33" s="46"/>
      <c r="D33" s="25"/>
      <c r="E33" s="25"/>
      <c r="F33" s="25"/>
      <c r="G33" s="47"/>
      <c r="H33" s="25"/>
      <c r="I33" s="121">
        <f>TTEST(I8:I27,M8:M27,1,1)</f>
        <v>2.4241805241311618E-3</v>
      </c>
      <c r="J33" s="123">
        <f>TTEST(J8:J27,N8:N27,1,1)</f>
        <v>0.41777861543976719</v>
      </c>
      <c r="K33" s="120">
        <f>TTEST(K8:K27,I8:I27,1,1)</f>
        <v>8.3576244335241195E-4</v>
      </c>
      <c r="L33" s="124">
        <f>TTEST(L8:L27,J8:J27,1,1)</f>
        <v>2.762842156949652E-2</v>
      </c>
      <c r="M33" s="123">
        <f>TTEST(M8:M27,K8:K27,2,1)</f>
        <v>0.8985915681233525</v>
      </c>
      <c r="N33" s="123">
        <f>TTEST(N8:N27,L8:L27,1,1)</f>
        <v>0.10989679678730103</v>
      </c>
      <c r="O33" s="119">
        <f>TTEST(N8:N27,I8:I27,2,1)</f>
        <v>0.19294847878931595</v>
      </c>
      <c r="W33" s="88"/>
      <c r="Y33" s="128">
        <f>TTEST(U8:U27,Y8:Y27,2,1)</f>
        <v>0.29769639531569808</v>
      </c>
      <c r="AD33" s="15">
        <f t="shared" si="3"/>
        <v>5.7870370370370378E-4</v>
      </c>
      <c r="AE33" s="15"/>
      <c r="AF33" s="15">
        <f t="shared" si="4"/>
        <v>2.673611111111111E-3</v>
      </c>
      <c r="AG33" s="15"/>
      <c r="AH33" s="15">
        <f t="shared" si="5"/>
        <v>2.8124999999999999E-3</v>
      </c>
      <c r="AI33" s="15"/>
      <c r="AJ33" s="15">
        <f t="shared" si="6"/>
        <v>1.9328703703703695E-3</v>
      </c>
      <c r="AK33" s="15"/>
      <c r="AL33" s="15">
        <f t="shared" si="7"/>
        <v>2.9166666666666681E-3</v>
      </c>
      <c r="AM33" s="15"/>
      <c r="AN33" s="15">
        <f t="shared" si="8"/>
        <v>1.8287037037037004E-3</v>
      </c>
    </row>
    <row r="34" spans="2:40">
      <c r="B34" s="113" t="s">
        <v>252</v>
      </c>
      <c r="C34" s="46" t="s">
        <v>253</v>
      </c>
      <c r="D34" s="25"/>
      <c r="E34" s="25"/>
      <c r="F34" s="25"/>
      <c r="G34" s="47"/>
      <c r="H34" s="25"/>
      <c r="I34" s="135">
        <f>CORREL(I8:I27,S8:S27)</f>
        <v>0.68344867345237503</v>
      </c>
      <c r="J34" s="35" t="s">
        <v>58</v>
      </c>
      <c r="O34" s="23" t="s">
        <v>59</v>
      </c>
      <c r="P34" s="132">
        <f>CORREL(P8:P28,S8:S28)</f>
        <v>0.7087838970063608</v>
      </c>
      <c r="Q34" s="138">
        <f>CORREL(Q8:Q27,P8:P27)</f>
        <v>-0.23534324519616048</v>
      </c>
      <c r="R34" s="36" t="s">
        <v>57</v>
      </c>
      <c r="S34" s="137">
        <f>CORREL(S8:S27,Q8:Q27)</f>
        <v>-0.28000339331333668</v>
      </c>
      <c r="T34" s="36" t="s">
        <v>57</v>
      </c>
      <c r="U34" s="134">
        <f>CORREL(J8:J27,U8:U27)</f>
        <v>0.50774932301350206</v>
      </c>
      <c r="V34" s="35" t="s">
        <v>58</v>
      </c>
      <c r="W34" s="136">
        <f>CORREL(K8:K27,W8:W27)</f>
        <v>0.45140207428751089</v>
      </c>
      <c r="X34" s="35" t="s">
        <v>58</v>
      </c>
      <c r="Y34" s="136">
        <f>CORREL(N8:N27,Y8:Y27)</f>
        <v>0.77160011158465325</v>
      </c>
      <c r="Z34" s="35" t="s">
        <v>58</v>
      </c>
      <c r="AD34" s="15">
        <f t="shared" si="3"/>
        <v>7.8703703703703705E-4</v>
      </c>
      <c r="AE34" s="15"/>
      <c r="AF34" s="15">
        <f t="shared" si="4"/>
        <v>2.2569444444444438E-3</v>
      </c>
      <c r="AG34" s="15"/>
      <c r="AH34" s="15">
        <f t="shared" si="5"/>
        <v>2.8472222222222215E-3</v>
      </c>
      <c r="AI34" s="15"/>
      <c r="AJ34" s="15">
        <f t="shared" si="6"/>
        <v>2.4305555555555556E-3</v>
      </c>
      <c r="AK34" s="15"/>
      <c r="AL34" s="15">
        <f t="shared" si="7"/>
        <v>2.9629629629629641E-3</v>
      </c>
      <c r="AM34" s="15"/>
      <c r="AN34" s="15">
        <f t="shared" si="8"/>
        <v>1.8634259259259246E-3</v>
      </c>
    </row>
    <row r="35" spans="2:40">
      <c r="B35" s="30"/>
      <c r="C35" s="46"/>
      <c r="D35" s="25"/>
      <c r="E35" s="25"/>
      <c r="F35" s="25"/>
      <c r="G35" s="47"/>
      <c r="H35" s="25"/>
      <c r="I35" s="25"/>
      <c r="O35" s="25"/>
      <c r="Q35" t="s">
        <v>3</v>
      </c>
      <c r="U35" t="s">
        <v>3</v>
      </c>
      <c r="W35" s="88" t="s">
        <v>3</v>
      </c>
      <c r="Y35" s="88" t="s">
        <v>3</v>
      </c>
      <c r="AD35" s="15">
        <f t="shared" si="3"/>
        <v>5.6712962962962956E-4</v>
      </c>
      <c r="AF35" s="15">
        <f t="shared" si="4"/>
        <v>2.5115740740740736E-3</v>
      </c>
      <c r="AH35" s="15">
        <f t="shared" si="5"/>
        <v>2.8125000000000008E-3</v>
      </c>
      <c r="AJ35" s="15">
        <f t="shared" si="6"/>
        <v>1.9560185185185201E-3</v>
      </c>
      <c r="AL35" s="15">
        <f t="shared" si="7"/>
        <v>3.2175925925925931E-3</v>
      </c>
      <c r="AN35" s="15">
        <f t="shared" si="8"/>
        <v>1.6550925925925969E-3</v>
      </c>
    </row>
    <row r="36" spans="2:40">
      <c r="B36" t="s">
        <v>220</v>
      </c>
      <c r="C36" s="90" t="s">
        <v>222</v>
      </c>
      <c r="D36" s="91"/>
      <c r="E36" s="25"/>
      <c r="F36" s="25"/>
      <c r="G36" s="47"/>
      <c r="H36" s="25"/>
      <c r="I36" s="92">
        <f>AVERAGE(I16+I23+I25)</f>
        <v>11.5</v>
      </c>
      <c r="J36" s="92">
        <f>AVERAGE(J16+J23+J25)</f>
        <v>10</v>
      </c>
      <c r="K36" s="92">
        <f>AVERAGE(K13+K18)</f>
        <v>13</v>
      </c>
      <c r="L36" s="92">
        <f>AVERAGE(L13+L18)</f>
        <v>11</v>
      </c>
      <c r="M36" s="92">
        <f>AVERAGE(M9+M12+M14)</f>
        <v>11</v>
      </c>
      <c r="N36" s="93">
        <f>AVERAGE(N9+N12+N14)</f>
        <v>7</v>
      </c>
      <c r="W36" s="39">
        <f>AVERAGE(W9+W12+W14)</f>
        <v>98</v>
      </c>
      <c r="Y36" s="39">
        <f>AVERAGE(Y9+Y12+Y14)</f>
        <v>62.000542328042329</v>
      </c>
      <c r="AD36" s="15">
        <f t="shared" si="3"/>
        <v>0</v>
      </c>
      <c r="AF36" s="15">
        <f t="shared" si="4"/>
        <v>2.7893518518518528E-3</v>
      </c>
      <c r="AH36" s="15">
        <f t="shared" si="5"/>
        <v>2.7893518518518536E-3</v>
      </c>
      <c r="AJ36" s="15">
        <f t="shared" si="6"/>
        <v>2.1643518518518513E-3</v>
      </c>
      <c r="AL36" s="15">
        <f t="shared" si="7"/>
        <v>3.0208333333333337E-3</v>
      </c>
      <c r="AN36" s="15">
        <f t="shared" si="8"/>
        <v>2.0833333333333329E-3</v>
      </c>
    </row>
    <row r="37" spans="2:40">
      <c r="C37" s="46" t="s">
        <v>209</v>
      </c>
      <c r="D37" s="25"/>
      <c r="E37" s="25"/>
      <c r="F37" s="25"/>
      <c r="G37" s="47"/>
      <c r="H37" s="25"/>
      <c r="I37" s="25"/>
      <c r="J37" s="48">
        <f>J36-I36</f>
        <v>-1.5</v>
      </c>
      <c r="K37" s="49"/>
      <c r="L37" s="48">
        <f>L36-K36</f>
        <v>-2</v>
      </c>
      <c r="M37" s="49"/>
      <c r="N37" s="55">
        <f>N36-M36</f>
        <v>-4</v>
      </c>
      <c r="Q37">
        <v>159</v>
      </c>
      <c r="W37" s="4"/>
      <c r="Y37" s="40">
        <f>Y36-W36</f>
        <v>-35.999457671957671</v>
      </c>
      <c r="AD37" s="15">
        <f t="shared" si="3"/>
        <v>6.9444444444444447E-4</v>
      </c>
      <c r="AF37" s="15">
        <f t="shared" si="4"/>
        <v>2.2916666666666667E-3</v>
      </c>
      <c r="AH37" s="15">
        <f t="shared" si="5"/>
        <v>2.835648148148147E-3</v>
      </c>
      <c r="AJ37" s="15">
        <f t="shared" si="6"/>
        <v>2.5578703703703718E-3</v>
      </c>
      <c r="AL37" s="15">
        <f t="shared" si="7"/>
        <v>2.7777777777777783E-3</v>
      </c>
      <c r="AN37" s="15">
        <f t="shared" si="8"/>
        <v>1.7361111111111119E-3</v>
      </c>
    </row>
    <row r="38" spans="2:40">
      <c r="C38" s="50" t="s">
        <v>210</v>
      </c>
      <c r="D38" s="51"/>
      <c r="E38" s="51"/>
      <c r="F38" s="51"/>
      <c r="G38" s="52"/>
      <c r="H38" s="51"/>
      <c r="I38" s="51"/>
      <c r="J38" s="56">
        <f>J37/I36</f>
        <v>-0.13043478260869565</v>
      </c>
      <c r="K38" s="53"/>
      <c r="L38" s="53">
        <f>L37/K36</f>
        <v>-0.15384615384615385</v>
      </c>
      <c r="M38" s="53"/>
      <c r="N38" s="57">
        <f>N37/M36</f>
        <v>-0.36363636363636365</v>
      </c>
      <c r="Q38">
        <f>Q37/256*60</f>
        <v>37.265625</v>
      </c>
      <c r="W38" s="4"/>
      <c r="Y38" s="4">
        <f>Y37/W36</f>
        <v>-0.36734140481589461</v>
      </c>
      <c r="AD38" s="15">
        <f t="shared" si="3"/>
        <v>4.0509259259259258E-4</v>
      </c>
      <c r="AF38" s="15">
        <f t="shared" si="4"/>
        <v>2.3495370370370376E-3</v>
      </c>
      <c r="AH38" s="15">
        <f t="shared" si="5"/>
        <v>2.8124999999999999E-3</v>
      </c>
      <c r="AJ38" s="15">
        <f t="shared" si="6"/>
        <v>2.4884259259259252E-3</v>
      </c>
      <c r="AL38" s="15">
        <f t="shared" si="7"/>
        <v>2.8472222222222232E-3</v>
      </c>
      <c r="AN38" s="15">
        <f t="shared" si="8"/>
        <v>2.1759259259259266E-3</v>
      </c>
    </row>
    <row r="39" spans="2:40">
      <c r="C39" s="36" t="s">
        <v>223</v>
      </c>
      <c r="D39" s="36"/>
      <c r="I39" s="39">
        <f>AVERAGE(I9+I12+I14)</f>
        <v>8</v>
      </c>
      <c r="J39" s="39">
        <f>AVERAGE(J9+J12+J14)</f>
        <v>7</v>
      </c>
      <c r="K39" s="39">
        <f>AVERAGE(K8+K11+K19)</f>
        <v>12</v>
      </c>
      <c r="L39" s="39">
        <f>AVERAGE(L8+L11+L19)</f>
        <v>10</v>
      </c>
      <c r="M39" s="39">
        <f>AVERAGE(M16+M23+M25)</f>
        <v>16.5</v>
      </c>
      <c r="N39" s="39">
        <f>AVERAGE(N16+N23+N25)</f>
        <v>9.5</v>
      </c>
      <c r="W39" s="39">
        <f>AVERAGE(W16+W23+W25)</f>
        <v>134</v>
      </c>
      <c r="Y39" s="39">
        <f>AVERAGE(Y16+Y23+Y25)</f>
        <v>76</v>
      </c>
      <c r="AD39" s="15">
        <f t="shared" si="3"/>
        <v>5.2083333333333495E-4</v>
      </c>
      <c r="AF39" s="15">
        <f t="shared" si="4"/>
        <v>2.7777777777777783E-3</v>
      </c>
      <c r="AH39" s="15">
        <f t="shared" si="5"/>
        <v>2.5578703703703735E-3</v>
      </c>
      <c r="AJ39" s="15">
        <f t="shared" si="6"/>
        <v>2.4999999999999988E-3</v>
      </c>
      <c r="AL39" s="15">
        <f t="shared" si="7"/>
        <v>2.9976851851851866E-3</v>
      </c>
      <c r="AN39" s="15">
        <f t="shared" si="8"/>
        <v>2.8356481481481427E-3</v>
      </c>
    </row>
    <row r="40" spans="2:40">
      <c r="C40" s="22" t="s">
        <v>212</v>
      </c>
      <c r="J40" s="40">
        <f>J39-I39</f>
        <v>-1</v>
      </c>
      <c r="K40" s="4"/>
      <c r="L40" s="40">
        <f>L39-K39</f>
        <v>-2</v>
      </c>
      <c r="M40" s="4"/>
      <c r="N40" s="40">
        <f>N39-M39</f>
        <v>-7</v>
      </c>
      <c r="W40" s="4"/>
      <c r="Y40" s="40">
        <f>Y39-W39</f>
        <v>-58</v>
      </c>
      <c r="AD40" s="15">
        <f t="shared" si="3"/>
        <v>1.0648148148148147E-3</v>
      </c>
      <c r="AF40" s="15">
        <f t="shared" si="4"/>
        <v>2.1874999999999998E-3</v>
      </c>
      <c r="AH40" s="15">
        <f t="shared" si="5"/>
        <v>2.812499999999999E-3</v>
      </c>
      <c r="AJ40" s="15">
        <f t="shared" si="6"/>
        <v>2.5231481481481494E-3</v>
      </c>
      <c r="AL40" s="15">
        <f t="shared" si="7"/>
        <v>2.5000000000000022E-3</v>
      </c>
      <c r="AN40" s="15">
        <f t="shared" si="8"/>
        <v>2.8472222222222232E-3</v>
      </c>
    </row>
    <row r="41" spans="2:40">
      <c r="C41" s="22" t="s">
        <v>213</v>
      </c>
      <c r="G41" t="s">
        <v>3</v>
      </c>
      <c r="J41" s="41">
        <f>J40/I39</f>
        <v>-0.125</v>
      </c>
      <c r="L41" s="4">
        <f>L40/K39</f>
        <v>-0.16666666666666666</v>
      </c>
      <c r="N41" s="41">
        <f>N40/M39</f>
        <v>-0.42424242424242425</v>
      </c>
      <c r="Y41" s="4">
        <f>Y40/W39</f>
        <v>-0.43283582089552236</v>
      </c>
      <c r="AD41" s="15">
        <f t="shared" si="3"/>
        <v>5.4398148148148144E-4</v>
      </c>
      <c r="AF41" s="15">
        <f t="shared" si="4"/>
        <v>2.8240740740740735E-3</v>
      </c>
      <c r="AH41" s="15">
        <f t="shared" si="5"/>
        <v>2.8587962962962968E-3</v>
      </c>
      <c r="AJ41" s="15">
        <f t="shared" si="6"/>
        <v>2.3148148148148147E-3</v>
      </c>
      <c r="AL41" s="15">
        <f t="shared" si="7"/>
        <v>3.2638888888888874E-3</v>
      </c>
      <c r="AN41" s="15">
        <f t="shared" si="8"/>
        <v>2.7430555555555541E-3</v>
      </c>
    </row>
    <row r="42" spans="2:40">
      <c r="C42" s="58" t="s">
        <v>224</v>
      </c>
      <c r="D42" s="37"/>
      <c r="E42" s="43"/>
      <c r="F42" s="43"/>
      <c r="G42" s="43"/>
      <c r="H42" s="43"/>
      <c r="I42" s="59">
        <f>AVERAGE(I13+I18)</f>
        <v>11</v>
      </c>
      <c r="J42" s="59">
        <f>AVERAGE(J13+J18)</f>
        <v>10</v>
      </c>
      <c r="K42" s="59">
        <f>AVERAGE(K9+K12+K14)</f>
        <v>11.5</v>
      </c>
      <c r="L42" s="59">
        <f>AVERAGE(L9+L12+L14)</f>
        <v>7</v>
      </c>
      <c r="M42" s="59">
        <f>AVERAGE(M8+M11+M19)</f>
        <v>10</v>
      </c>
      <c r="N42" s="45">
        <f>AVERAGE(N8+N11+N19)</f>
        <v>9</v>
      </c>
      <c r="W42">
        <f>AVERAGE(W8+W11+W19)</f>
        <v>111</v>
      </c>
      <c r="Y42">
        <f>AVERAGE(Y8+Y11+Y19)</f>
        <v>104</v>
      </c>
      <c r="AD42" t="s">
        <v>3</v>
      </c>
    </row>
    <row r="43" spans="2:40">
      <c r="C43" s="46" t="s">
        <v>215</v>
      </c>
      <c r="D43" s="25"/>
      <c r="E43" s="25"/>
      <c r="F43" s="25"/>
      <c r="G43" s="25"/>
      <c r="H43" s="25"/>
      <c r="I43" s="25"/>
      <c r="J43" s="48">
        <f>J42-I42</f>
        <v>-1</v>
      </c>
      <c r="K43" s="49"/>
      <c r="L43" s="48">
        <f>L42-K42</f>
        <v>-4.5</v>
      </c>
      <c r="M43" s="49"/>
      <c r="N43" s="55">
        <f>N42-M42</f>
        <v>-1</v>
      </c>
      <c r="Y43" s="40">
        <f>Y42-W42</f>
        <v>-7</v>
      </c>
      <c r="AD43" t="s">
        <v>3</v>
      </c>
    </row>
    <row r="44" spans="2:40" ht="16" thickBot="1">
      <c r="C44" s="50" t="s">
        <v>216</v>
      </c>
      <c r="D44" s="51"/>
      <c r="E44" s="51"/>
      <c r="F44" s="51"/>
      <c r="G44" s="51"/>
      <c r="H44" s="51"/>
      <c r="I44" s="51"/>
      <c r="J44" s="53">
        <f>J43/I42</f>
        <v>-9.0909090909090912E-2</v>
      </c>
      <c r="K44" s="51"/>
      <c r="L44" s="53">
        <f>L43/K42</f>
        <v>-0.39130434782608697</v>
      </c>
      <c r="M44" s="51"/>
      <c r="N44" s="57">
        <f>N43/M42</f>
        <v>-0.1</v>
      </c>
      <c r="Y44" s="4">
        <f>Y43/W42</f>
        <v>-6.3063063063063057E-2</v>
      </c>
      <c r="AD44" t="s">
        <v>3</v>
      </c>
    </row>
    <row r="45" spans="2:40" ht="17" thickTop="1" thickBot="1">
      <c r="C45" s="38" t="s">
        <v>225</v>
      </c>
      <c r="D45" s="38"/>
      <c r="G45"/>
      <c r="I45">
        <f>AVERAGE(I8+I11+I19)</f>
        <v>9</v>
      </c>
      <c r="J45">
        <f>AVERAGE(J8+J11+J19)</f>
        <v>10</v>
      </c>
      <c r="K45">
        <f>AVERAGE(K16+K23+K25)</f>
        <v>20</v>
      </c>
      <c r="L45">
        <f>AVERAGE(L16+L23+L25)</f>
        <v>11</v>
      </c>
      <c r="M45">
        <f>AVERAGE(M13+M18)</f>
        <v>13</v>
      </c>
      <c r="N45">
        <f>AVERAGE(N13+N18)</f>
        <v>10</v>
      </c>
      <c r="W45">
        <f>AVERAGE(W13+W18)</f>
        <v>73</v>
      </c>
      <c r="Y45">
        <f>AVERAGE(Y13+Y18)</f>
        <v>62</v>
      </c>
      <c r="AD45" t="s">
        <v>3</v>
      </c>
    </row>
    <row r="46" spans="2:40" ht="16" thickTop="1">
      <c r="C46" s="22" t="s">
        <v>218</v>
      </c>
      <c r="G46"/>
      <c r="J46" s="40">
        <f>J45-I45</f>
        <v>1</v>
      </c>
      <c r="K46" s="4"/>
      <c r="L46" s="40">
        <f>L45-K45</f>
        <v>-9</v>
      </c>
      <c r="M46" s="4"/>
      <c r="N46" s="40">
        <f>N45-M45</f>
        <v>-3</v>
      </c>
      <c r="Y46" s="40">
        <f>Y45-W45</f>
        <v>-11</v>
      </c>
      <c r="AD46" t="s">
        <v>3</v>
      </c>
    </row>
    <row r="47" spans="2:40">
      <c r="C47" s="22" t="s">
        <v>219</v>
      </c>
      <c r="G47"/>
      <c r="J47" s="4">
        <f>J46/I45</f>
        <v>0.1111111111111111</v>
      </c>
      <c r="L47" s="41">
        <f>L46/K45</f>
        <v>-0.45</v>
      </c>
      <c r="N47" s="4">
        <f>N46/M45</f>
        <v>-0.23076923076923078</v>
      </c>
      <c r="Y47" s="4">
        <f>Y46/W45</f>
        <v>-0.15068493150684931</v>
      </c>
      <c r="AD47" t="s">
        <v>3</v>
      </c>
    </row>
    <row r="48" spans="2:40">
      <c r="B48" t="s">
        <v>221</v>
      </c>
      <c r="C48" s="42" t="s">
        <v>226</v>
      </c>
      <c r="D48" s="60"/>
      <c r="E48" s="43"/>
      <c r="F48" s="43"/>
      <c r="G48" s="31"/>
      <c r="H48" s="43"/>
      <c r="I48" s="44" t="s">
        <v>3</v>
      </c>
      <c r="J48" s="44">
        <f>AVERAGE(J16+J23+J25)</f>
        <v>10</v>
      </c>
      <c r="K48" s="44">
        <f>AVERAGE(K16+K23+K25)</f>
        <v>20</v>
      </c>
      <c r="L48" s="44">
        <f>AVERAGE(L18+L13)</f>
        <v>11</v>
      </c>
      <c r="M48" s="44">
        <f>AVERAGE(M18+M13)</f>
        <v>13</v>
      </c>
      <c r="N48" s="54" t="s">
        <v>3</v>
      </c>
      <c r="U48">
        <f>AVERAGE(U16+U23+U25)</f>
        <v>89</v>
      </c>
      <c r="W48">
        <f>AVERAGE(W16+W23+W25)</f>
        <v>134</v>
      </c>
      <c r="AD48" t="s">
        <v>3</v>
      </c>
    </row>
    <row r="49" spans="2:30">
      <c r="C49" s="46" t="s">
        <v>209</v>
      </c>
      <c r="D49" s="25"/>
      <c r="E49" s="25"/>
      <c r="F49" s="25"/>
      <c r="G49" s="47"/>
      <c r="H49" s="25"/>
      <c r="I49" s="25"/>
      <c r="J49" s="48" t="s">
        <v>3</v>
      </c>
      <c r="K49" s="48">
        <f>K48-J48</f>
        <v>10</v>
      </c>
      <c r="L49" s="48" t="s">
        <v>3</v>
      </c>
      <c r="M49" s="48">
        <f>M48-L48</f>
        <v>2</v>
      </c>
      <c r="N49" s="55" t="s">
        <v>3</v>
      </c>
      <c r="W49">
        <f>W48-U48</f>
        <v>45</v>
      </c>
      <c r="AD49" t="s">
        <v>3</v>
      </c>
    </row>
    <row r="50" spans="2:30">
      <c r="C50" s="50" t="s">
        <v>210</v>
      </c>
      <c r="D50" s="51"/>
      <c r="E50" s="51"/>
      <c r="F50" s="51"/>
      <c r="G50" s="52"/>
      <c r="H50" s="51"/>
      <c r="I50" s="51"/>
      <c r="J50" s="53" t="s">
        <v>3</v>
      </c>
      <c r="K50" s="53">
        <f>K49/J48</f>
        <v>1</v>
      </c>
      <c r="L50" s="53" t="s">
        <v>3</v>
      </c>
      <c r="M50" s="56">
        <f>M49/L48</f>
        <v>0.18181818181818182</v>
      </c>
      <c r="N50" s="57" t="s">
        <v>3</v>
      </c>
      <c r="W50" s="4">
        <f>W49/U48</f>
        <v>0.5056179775280899</v>
      </c>
      <c r="AD50" t="s">
        <v>3</v>
      </c>
    </row>
    <row r="51" spans="2:30">
      <c r="C51" s="36" t="s">
        <v>223</v>
      </c>
      <c r="D51" s="36"/>
      <c r="I51" s="39" t="s">
        <v>3</v>
      </c>
      <c r="J51" s="39">
        <f>AVERAGE(J9+J12+J14)</f>
        <v>7</v>
      </c>
      <c r="K51" s="39">
        <f>AVERAGE(K9+K12+K14)</f>
        <v>11.5</v>
      </c>
      <c r="L51" s="39">
        <f>AVERAGE(L13+L18)</f>
        <v>11</v>
      </c>
      <c r="M51" s="39">
        <f>AVERAGE(M13+M18)</f>
        <v>13</v>
      </c>
      <c r="N51" s="39" t="s">
        <v>3</v>
      </c>
      <c r="U51">
        <f>AVERAGE(U9+U12+U14)</f>
        <v>85</v>
      </c>
      <c r="W51">
        <f>AVERAGE(W9+W12+W14)</f>
        <v>98</v>
      </c>
    </row>
    <row r="52" spans="2:30">
      <c r="C52" s="22" t="s">
        <v>212</v>
      </c>
      <c r="J52" s="40" t="s">
        <v>3</v>
      </c>
      <c r="K52" s="40">
        <f>K51-J51</f>
        <v>4.5</v>
      </c>
      <c r="L52" s="40" t="s">
        <v>3</v>
      </c>
      <c r="M52" s="40">
        <f>M51-L51</f>
        <v>2</v>
      </c>
      <c r="N52" s="40" t="s">
        <v>3</v>
      </c>
      <c r="W52">
        <f>W51-U51</f>
        <v>13</v>
      </c>
    </row>
    <row r="53" spans="2:30">
      <c r="C53" s="22" t="s">
        <v>213</v>
      </c>
      <c r="G53" t="s">
        <v>3</v>
      </c>
      <c r="J53" s="4" t="s">
        <v>3</v>
      </c>
      <c r="K53" s="4">
        <f>K52/J51</f>
        <v>0.6428571428571429</v>
      </c>
      <c r="L53" s="4" t="s">
        <v>3</v>
      </c>
      <c r="M53" s="41">
        <f>M52/L51</f>
        <v>0.18181818181818182</v>
      </c>
      <c r="N53" s="4" t="s">
        <v>3</v>
      </c>
      <c r="W53" s="4">
        <f>W52/U51</f>
        <v>0.15294117647058825</v>
      </c>
    </row>
    <row r="54" spans="2:30">
      <c r="C54" s="58" t="s">
        <v>224</v>
      </c>
      <c r="D54" s="37"/>
      <c r="E54" s="43"/>
      <c r="F54" s="43"/>
      <c r="G54" s="43"/>
      <c r="H54" s="43"/>
      <c r="I54" s="59" t="s">
        <v>3</v>
      </c>
      <c r="J54" s="59">
        <f>AVERAGE(J13+J18)</f>
        <v>10</v>
      </c>
      <c r="K54" s="59">
        <f>AVERAGE(K13+K18)</f>
        <v>13</v>
      </c>
      <c r="L54" s="59">
        <f>AVERAGE(L9+L12+L14)</f>
        <v>7</v>
      </c>
      <c r="M54" s="59">
        <f>AVERAGE(M9+M12+M14)</f>
        <v>11</v>
      </c>
      <c r="N54" s="45" t="s">
        <v>3</v>
      </c>
      <c r="U54">
        <f>AVERAGE(U18+U13)</f>
        <v>56</v>
      </c>
      <c r="W54">
        <f>AVERAGE(W18+W13)</f>
        <v>73</v>
      </c>
    </row>
    <row r="55" spans="2:30">
      <c r="C55" s="46" t="s">
        <v>215</v>
      </c>
      <c r="D55" s="25"/>
      <c r="E55" s="25"/>
      <c r="F55" s="25"/>
      <c r="G55" s="25"/>
      <c r="H55" s="25"/>
      <c r="I55" s="25"/>
      <c r="J55" s="48" t="s">
        <v>3</v>
      </c>
      <c r="K55" s="48">
        <f>K54-J54</f>
        <v>3</v>
      </c>
      <c r="L55" s="48" t="s">
        <v>3</v>
      </c>
      <c r="M55" s="48">
        <f>M54-L54</f>
        <v>4</v>
      </c>
      <c r="N55" s="55" t="s">
        <v>3</v>
      </c>
      <c r="W55">
        <f>W54-U54</f>
        <v>17</v>
      </c>
    </row>
    <row r="56" spans="2:30" ht="16" thickBot="1">
      <c r="C56" s="50" t="s">
        <v>216</v>
      </c>
      <c r="D56" s="51"/>
      <c r="E56" s="51"/>
      <c r="F56" s="51"/>
      <c r="G56" s="51"/>
      <c r="H56" s="51"/>
      <c r="I56" s="51" t="s">
        <v>3</v>
      </c>
      <c r="J56" s="53" t="s">
        <v>3</v>
      </c>
      <c r="K56" s="53">
        <f>K55/J54</f>
        <v>0.3</v>
      </c>
      <c r="L56" s="53" t="s">
        <v>3</v>
      </c>
      <c r="M56" s="53">
        <f>M55/L54</f>
        <v>0.5714285714285714</v>
      </c>
      <c r="N56" s="57" t="s">
        <v>3</v>
      </c>
      <c r="W56" s="4">
        <f>W55/U54</f>
        <v>0.30357142857142855</v>
      </c>
    </row>
    <row r="57" spans="2:30" ht="17" thickTop="1" thickBot="1">
      <c r="C57" s="38" t="s">
        <v>225</v>
      </c>
      <c r="D57" s="38"/>
      <c r="G57"/>
      <c r="I57" t="s">
        <v>3</v>
      </c>
      <c r="J57">
        <f>AVERAGE(J8+J11+J19)</f>
        <v>10</v>
      </c>
      <c r="K57">
        <f>AVERAGE(K8+K11+K19)</f>
        <v>12</v>
      </c>
      <c r="L57">
        <f>AVERAGE(L16+L23+L25)</f>
        <v>11</v>
      </c>
      <c r="M57">
        <f>AVERAGE(M16+M23+M25)</f>
        <v>16.5</v>
      </c>
      <c r="N57" t="s">
        <v>3</v>
      </c>
      <c r="U57">
        <f>AVERAGE(U8+U11+U19)</f>
        <v>123</v>
      </c>
      <c r="W57">
        <f>AVERAGE(W8+W11+W19)</f>
        <v>111</v>
      </c>
    </row>
    <row r="58" spans="2:30" ht="16" thickTop="1">
      <c r="C58" s="22" t="s">
        <v>218</v>
      </c>
      <c r="G58"/>
      <c r="J58" s="40" t="s">
        <v>3</v>
      </c>
      <c r="K58" s="40">
        <f>K57-J57</f>
        <v>2</v>
      </c>
      <c r="L58" s="40" t="s">
        <v>3</v>
      </c>
      <c r="M58" s="40">
        <f>M57-L57</f>
        <v>5.5</v>
      </c>
      <c r="N58" s="40" t="s">
        <v>3</v>
      </c>
      <c r="W58">
        <f>W57-U57</f>
        <v>-12</v>
      </c>
    </row>
    <row r="59" spans="2:30">
      <c r="C59" s="22" t="s">
        <v>219</v>
      </c>
      <c r="G59"/>
      <c r="J59" s="4" t="s">
        <v>3</v>
      </c>
      <c r="K59" s="41">
        <f>K58/J57</f>
        <v>0.2</v>
      </c>
      <c r="L59" s="4" t="s">
        <v>3</v>
      </c>
      <c r="M59" s="4">
        <f>M58/L57</f>
        <v>0.5</v>
      </c>
      <c r="N59" s="4" t="s">
        <v>3</v>
      </c>
      <c r="W59" s="4">
        <f>W58/U57</f>
        <v>-9.7560975609756101E-2</v>
      </c>
    </row>
    <row r="60" spans="2:30">
      <c r="B60" s="70" t="s">
        <v>227</v>
      </c>
      <c r="C60" s="71" t="s">
        <v>235</v>
      </c>
      <c r="D60" s="43"/>
      <c r="E60" s="43"/>
      <c r="F60" s="43"/>
      <c r="G60" s="43"/>
      <c r="H60" s="43"/>
      <c r="I60" s="43"/>
      <c r="J60" s="4">
        <f>J38</f>
        <v>-0.13043478260869565</v>
      </c>
      <c r="K60" s="4">
        <f>K50</f>
        <v>1</v>
      </c>
      <c r="L60" s="4">
        <f>L38</f>
        <v>-0.15384615384615385</v>
      </c>
      <c r="M60" s="4">
        <f>M50</f>
        <v>0.18181818181818182</v>
      </c>
      <c r="N60" s="4">
        <f>N38</f>
        <v>-0.36363636363636365</v>
      </c>
      <c r="O60" s="43"/>
      <c r="P60" s="43"/>
      <c r="Q60" s="43"/>
      <c r="R60" s="43"/>
      <c r="S60" s="43"/>
      <c r="T60" s="43"/>
      <c r="U60" s="43"/>
      <c r="V60" s="43"/>
      <c r="W60" s="4">
        <f>W50</f>
        <v>0.5056179775280899</v>
      </c>
      <c r="X60" s="4"/>
      <c r="Y60" s="4">
        <f>Y38</f>
        <v>-0.36734140481589461</v>
      </c>
    </row>
    <row r="61" spans="2:30">
      <c r="B61" s="24"/>
      <c r="C61" s="74" t="s">
        <v>236</v>
      </c>
      <c r="D61" s="25"/>
      <c r="E61" s="25"/>
      <c r="F61" s="25"/>
      <c r="G61" s="25"/>
      <c r="H61" s="25"/>
      <c r="I61" s="25"/>
      <c r="J61" s="4">
        <f>J41</f>
        <v>-0.125</v>
      </c>
      <c r="K61" s="4">
        <f>K53</f>
        <v>0.6428571428571429</v>
      </c>
      <c r="L61" s="4">
        <f>L41</f>
        <v>-0.16666666666666666</v>
      </c>
      <c r="M61" s="4">
        <f>M53</f>
        <v>0.18181818181818182</v>
      </c>
      <c r="N61" s="4">
        <f>N41</f>
        <v>-0.42424242424242425</v>
      </c>
      <c r="O61" s="25"/>
      <c r="P61" s="25"/>
      <c r="Q61" s="25"/>
      <c r="R61" s="25"/>
      <c r="S61" s="25"/>
      <c r="T61" s="25"/>
      <c r="U61" s="25"/>
      <c r="V61" s="25"/>
      <c r="W61" s="4">
        <f>W53</f>
        <v>0.15294117647058825</v>
      </c>
      <c r="X61" s="4"/>
      <c r="Y61" s="4">
        <f>Y41</f>
        <v>-0.43283582089552236</v>
      </c>
    </row>
    <row r="62" spans="2:30">
      <c r="B62" s="24"/>
      <c r="C62" s="74" t="s">
        <v>237</v>
      </c>
      <c r="D62" s="25"/>
      <c r="E62" s="25"/>
      <c r="F62" s="25"/>
      <c r="G62" s="25"/>
      <c r="H62" s="25"/>
      <c r="I62" s="25"/>
      <c r="J62" s="4">
        <f>J44</f>
        <v>-9.0909090909090912E-2</v>
      </c>
      <c r="K62" s="4">
        <f>K56</f>
        <v>0.3</v>
      </c>
      <c r="L62" s="4">
        <f>L44</f>
        <v>-0.39130434782608697</v>
      </c>
      <c r="M62" s="4">
        <f>M56</f>
        <v>0.5714285714285714</v>
      </c>
      <c r="N62" s="4">
        <f>N44</f>
        <v>-0.1</v>
      </c>
      <c r="O62" s="25"/>
      <c r="P62" s="25"/>
      <c r="Q62" s="25"/>
      <c r="R62" s="25"/>
      <c r="S62" s="25"/>
      <c r="T62" s="25"/>
      <c r="U62" s="25"/>
      <c r="V62" s="25"/>
      <c r="W62" s="4">
        <f>W56</f>
        <v>0.30357142857142855</v>
      </c>
      <c r="X62" s="4"/>
      <c r="Y62" s="4">
        <f>Y44</f>
        <v>-6.3063063063063057E-2</v>
      </c>
    </row>
    <row r="63" spans="2:30">
      <c r="B63" s="79"/>
      <c r="C63" s="80" t="s">
        <v>238</v>
      </c>
      <c r="D63" s="51"/>
      <c r="E63" s="51"/>
      <c r="F63" s="51"/>
      <c r="G63" s="51"/>
      <c r="H63" s="51"/>
      <c r="I63" s="51"/>
      <c r="J63" s="4">
        <f>J47</f>
        <v>0.1111111111111111</v>
      </c>
      <c r="K63" s="4">
        <f>K59</f>
        <v>0.2</v>
      </c>
      <c r="L63" s="4">
        <f>L47</f>
        <v>-0.45</v>
      </c>
      <c r="M63" s="4">
        <f>M59</f>
        <v>0.5</v>
      </c>
      <c r="N63" s="4">
        <f>N47</f>
        <v>-0.23076923076923078</v>
      </c>
      <c r="O63" s="51"/>
      <c r="P63" s="51"/>
      <c r="Q63" s="51"/>
      <c r="R63" s="51"/>
      <c r="S63" s="51"/>
      <c r="T63" s="51"/>
      <c r="U63" s="51"/>
      <c r="V63" s="51"/>
      <c r="W63" s="4">
        <f>W59</f>
        <v>-9.7560975609756101E-2</v>
      </c>
      <c r="X63" s="4"/>
      <c r="Y63" s="4">
        <f>Y47</f>
        <v>-0.15068493150684931</v>
      </c>
    </row>
    <row r="64" spans="2:30">
      <c r="C64" s="22"/>
      <c r="J64" s="4"/>
      <c r="K64" s="4"/>
      <c r="L64" s="4"/>
      <c r="M64" s="4"/>
      <c r="N64" s="4"/>
      <c r="W64" s="4"/>
      <c r="Y64" s="4"/>
    </row>
    <row r="65" spans="7:25">
      <c r="G65" s="19"/>
      <c r="H65" s="17"/>
      <c r="W65" s="21">
        <f>(W28-20)-(U28-20)</f>
        <v>3.8500000000000014</v>
      </c>
      <c r="Y65" s="21">
        <f>(Y28-20)-(W28-20)</f>
        <v>-6.5499728835978885</v>
      </c>
    </row>
    <row r="66" spans="7:25">
      <c r="G66" s="19"/>
      <c r="H66" s="18"/>
      <c r="W66" s="4">
        <f>W65/(U28-20)</f>
        <v>0.22848664688427306</v>
      </c>
      <c r="Y66" s="4">
        <f>Y65/(W28-20)</f>
        <v>-0.3164238108018303</v>
      </c>
    </row>
    <row r="67" spans="7:25">
      <c r="G67" s="19"/>
      <c r="H67" s="18"/>
    </row>
    <row r="68" spans="7:25">
      <c r="G68" s="19"/>
      <c r="H68" s="18"/>
    </row>
    <row r="69" spans="7:25">
      <c r="H69" s="17"/>
    </row>
    <row r="70" spans="7:25">
      <c r="G70" s="19"/>
      <c r="H70" s="18"/>
    </row>
    <row r="71" spans="7:25">
      <c r="G71" s="19"/>
      <c r="H71" s="18"/>
    </row>
    <row r="72" spans="7:25">
      <c r="G72" s="19"/>
      <c r="H72" s="18"/>
    </row>
    <row r="73" spans="7:25">
      <c r="H73" s="17"/>
    </row>
    <row r="74" spans="7:25">
      <c r="H74" s="18"/>
    </row>
    <row r="75" spans="7:25">
      <c r="H75" s="18"/>
    </row>
    <row r="76" spans="7:25">
      <c r="H76" s="18"/>
    </row>
    <row r="77" spans="7:25">
      <c r="G77" s="19"/>
      <c r="H77" s="17"/>
    </row>
    <row r="78" spans="7:25">
      <c r="H78" s="18"/>
    </row>
    <row r="79" spans="7:25">
      <c r="H79" s="18"/>
    </row>
    <row r="80" spans="7:25">
      <c r="H80" s="18"/>
    </row>
    <row r="81" spans="7:8">
      <c r="H81" s="17"/>
    </row>
    <row r="82" spans="7:8">
      <c r="H82" s="18"/>
    </row>
    <row r="83" spans="7:8">
      <c r="H83" s="18"/>
    </row>
    <row r="84" spans="7:8">
      <c r="G84"/>
      <c r="H84" s="18"/>
    </row>
  </sheetData>
  <hyperlinks>
    <hyperlink ref="AO3" r:id="rId1"/>
    <hyperlink ref="AO4" r:id="rId2"/>
    <hyperlink ref="AO8" r:id="rId3"/>
    <hyperlink ref="AO9" r:id="rId4"/>
    <hyperlink ref="AO10" r:id="rId5"/>
    <hyperlink ref="AO11" r:id="rId6"/>
    <hyperlink ref="AO12" r:id="rId7"/>
    <hyperlink ref="AO13" r:id="rId8"/>
    <hyperlink ref="AO14" r:id="rId9"/>
    <hyperlink ref="AO15" r:id="rId10"/>
    <hyperlink ref="AO16" r:id="rId11"/>
    <hyperlink ref="AO17" r:id="rId12"/>
    <hyperlink ref="AO18" r:id="rId13"/>
    <hyperlink ref="AO19" r:id="rId14"/>
    <hyperlink ref="AO20" r:id="rId15"/>
    <hyperlink ref="AO5" r:id="rId16"/>
    <hyperlink ref="AO6" r:id="rId17"/>
    <hyperlink ref="AO21" r:id="rId18"/>
    <hyperlink ref="AO22" r:id="rId19"/>
    <hyperlink ref="AO25" r:id="rId20"/>
    <hyperlink ref="AO24" r:id="rId21"/>
    <hyperlink ref="AO23" r:id="rId22"/>
    <hyperlink ref="AO26" r:id="rId23"/>
    <hyperlink ref="AO7" r:id="rId24"/>
  </hyperlink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'Phase 1 data'!U7:Y7</xm:f>
              <xm:sqref>AA7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'Phase 1 data'!I7:N7</xm:f>
              <xm:sqref>O7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'Phase 1 data'!I3:N3</xm:f>
              <xm:sqref>O3</xm:sqref>
            </x14:sparkline>
            <x14:sparkline>
              <xm:f>'Phase 1 data'!I4:N4</xm:f>
              <xm:sqref>O4</xm:sqref>
            </x14:sparkline>
            <x14:sparkline>
              <xm:f>'Phase 1 data'!I5:N5</xm:f>
              <xm:sqref>O5</xm:sqref>
            </x14:sparkline>
            <x14:sparkline>
              <xm:f>'Phase 1 data'!I6:N6</xm:f>
              <xm:sqref>O6</xm:sqref>
            </x14:sparkline>
            <x14:sparkline>
              <xm:f>'Phase 1 data'!I8:N8</xm:f>
              <xm:sqref>O8</xm:sqref>
            </x14:sparkline>
            <x14:sparkline>
              <xm:f>'Phase 1 data'!I9:N9</xm:f>
              <xm:sqref>O9</xm:sqref>
            </x14:sparkline>
            <x14:sparkline>
              <xm:f>'Phase 1 data'!I10:N10</xm:f>
              <xm:sqref>O10</xm:sqref>
            </x14:sparkline>
            <x14:sparkline>
              <xm:f>'Phase 1 data'!I11:N11</xm:f>
              <xm:sqref>O11</xm:sqref>
            </x14:sparkline>
            <x14:sparkline>
              <xm:f>'Phase 1 data'!I12:N12</xm:f>
              <xm:sqref>O12</xm:sqref>
            </x14:sparkline>
            <x14:sparkline>
              <xm:f>'Phase 1 data'!I13:N13</xm:f>
              <xm:sqref>O13</xm:sqref>
            </x14:sparkline>
            <x14:sparkline>
              <xm:f>'Phase 1 data'!I14:N14</xm:f>
              <xm:sqref>O14</xm:sqref>
            </x14:sparkline>
            <x14:sparkline>
              <xm:f>'Phase 1 data'!I15:N15</xm:f>
              <xm:sqref>O15</xm:sqref>
            </x14:sparkline>
            <x14:sparkline>
              <xm:f>'Phase 1 data'!I16:N16</xm:f>
              <xm:sqref>O16</xm:sqref>
            </x14:sparkline>
            <x14:sparkline>
              <xm:f>'Phase 1 data'!I17:N17</xm:f>
              <xm:sqref>O17</xm:sqref>
            </x14:sparkline>
            <x14:sparkline>
              <xm:f>'Phase 1 data'!I18:N18</xm:f>
              <xm:sqref>O18</xm:sqref>
            </x14:sparkline>
            <x14:sparkline>
              <xm:f>'Phase 1 data'!I19:N19</xm:f>
              <xm:sqref>O19</xm:sqref>
            </x14:sparkline>
            <x14:sparkline>
              <xm:f>'Phase 1 data'!I20:N20</xm:f>
              <xm:sqref>O20</xm:sqref>
            </x14:sparkline>
            <x14:sparkline>
              <xm:f>'Phase 1 data'!I21:N21</xm:f>
              <xm:sqref>O21</xm:sqref>
            </x14:sparkline>
            <x14:sparkline>
              <xm:f>'Phase 1 data'!I22:N22</xm:f>
              <xm:sqref>O22</xm:sqref>
            </x14:sparkline>
            <x14:sparkline>
              <xm:f>'Phase 1 data'!I23:N23</xm:f>
              <xm:sqref>O23</xm:sqref>
            </x14:sparkline>
            <x14:sparkline>
              <xm:f>'Phase 1 data'!I24:N24</xm:f>
              <xm:sqref>O24</xm:sqref>
            </x14:sparkline>
            <x14:sparkline>
              <xm:f>'Phase 1 data'!I25:N25</xm:f>
              <xm:sqref>O25</xm:sqref>
            </x14:sparkline>
            <x14:sparkline>
              <xm:f>'Phase 1 data'!I26:N26</xm:f>
              <xm:sqref>O26</xm:sqref>
            </x14:sparkline>
            <x14:sparkline>
              <xm:f>'Phase 1 data'!I27:N27</xm:f>
              <xm:sqref>O27</xm:sqref>
            </x14:sparkline>
            <x14:sparkline>
              <xm:f>'Phase 1 data'!I28:N28</xm:f>
              <xm:sqref>O28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'Phase 1 data'!U3:Y3</xm:f>
              <xm:sqref>AA3</xm:sqref>
            </x14:sparkline>
            <x14:sparkline>
              <xm:f>'Phase 1 data'!U4:Y4</xm:f>
              <xm:sqref>AA4</xm:sqref>
            </x14:sparkline>
            <x14:sparkline>
              <xm:f>'Phase 1 data'!U5:Y5</xm:f>
              <xm:sqref>AA5</xm:sqref>
            </x14:sparkline>
            <x14:sparkline>
              <xm:f>'Phase 1 data'!U6:Y6</xm:f>
              <xm:sqref>AA6</xm:sqref>
            </x14:sparkline>
            <x14:sparkline>
              <xm:f>'Phase 1 data'!U8:Y8</xm:f>
              <xm:sqref>AA8</xm:sqref>
            </x14:sparkline>
            <x14:sparkline>
              <xm:f>'Phase 1 data'!U9:Y9</xm:f>
              <xm:sqref>AA9</xm:sqref>
            </x14:sparkline>
            <x14:sparkline>
              <xm:f>'Phase 1 data'!U10:Y10</xm:f>
              <xm:sqref>AA10</xm:sqref>
            </x14:sparkline>
            <x14:sparkline>
              <xm:f>'Phase 1 data'!U11:Y11</xm:f>
              <xm:sqref>AA11</xm:sqref>
            </x14:sparkline>
            <x14:sparkline>
              <xm:f>'Phase 1 data'!U12:Y12</xm:f>
              <xm:sqref>AA12</xm:sqref>
            </x14:sparkline>
            <x14:sparkline>
              <xm:f>'Phase 1 data'!U13:Y13</xm:f>
              <xm:sqref>AA13</xm:sqref>
            </x14:sparkline>
            <x14:sparkline>
              <xm:f>'Phase 1 data'!U14:Y14</xm:f>
              <xm:sqref>AA14</xm:sqref>
            </x14:sparkline>
            <x14:sparkline>
              <xm:f>'Phase 1 data'!U15:Y15</xm:f>
              <xm:sqref>AA15</xm:sqref>
            </x14:sparkline>
            <x14:sparkline>
              <xm:f>'Phase 1 data'!U16:Y16</xm:f>
              <xm:sqref>AA16</xm:sqref>
            </x14:sparkline>
            <x14:sparkline>
              <xm:f>'Phase 1 data'!U17:Y17</xm:f>
              <xm:sqref>AA17</xm:sqref>
            </x14:sparkline>
            <x14:sparkline>
              <xm:f>'Phase 1 data'!U18:Y18</xm:f>
              <xm:sqref>AA18</xm:sqref>
            </x14:sparkline>
            <x14:sparkline>
              <xm:f>'Phase 1 data'!U19:Y19</xm:f>
              <xm:sqref>AA19</xm:sqref>
            </x14:sparkline>
            <x14:sparkline>
              <xm:f>'Phase 1 data'!U20:Y20</xm:f>
              <xm:sqref>AA20</xm:sqref>
            </x14:sparkline>
            <x14:sparkline>
              <xm:f>'Phase 1 data'!U21:Y21</xm:f>
              <xm:sqref>AA21</xm:sqref>
            </x14:sparkline>
            <x14:sparkline>
              <xm:f>'Phase 1 data'!U22:Y22</xm:f>
              <xm:sqref>AA22</xm:sqref>
            </x14:sparkline>
            <x14:sparkline>
              <xm:f>'Phase 1 data'!U23:Y23</xm:f>
              <xm:sqref>AA23</xm:sqref>
            </x14:sparkline>
            <x14:sparkline>
              <xm:f>'Phase 1 data'!U24:Y24</xm:f>
              <xm:sqref>AA24</xm:sqref>
            </x14:sparkline>
            <x14:sparkline>
              <xm:f>'Phase 1 data'!U25:Y25</xm:f>
              <xm:sqref>AA25</xm:sqref>
            </x14:sparkline>
            <x14:sparkline>
              <xm:f>'Phase 1 data'!U26:Y26</xm:f>
              <xm:sqref>AA26</xm:sqref>
            </x14:sparkline>
            <x14:sparkline>
              <xm:f>'Phase 1 data'!U27:Y27</xm:f>
              <xm:sqref>AA27</xm:sqref>
            </x14:sparkline>
            <x14:sparkline>
              <xm:f>'Phase 1 data'!U28:Y28</xm:f>
              <xm:sqref>AA28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A3" sqref="A3:A22"/>
    </sheetView>
  </sheetViews>
  <sheetFormatPr baseColWidth="10" defaultRowHeight="15" x14ac:dyDescent="0"/>
  <cols>
    <col min="8" max="9" width="11.83203125" bestFit="1" customWidth="1"/>
    <col min="10" max="10" width="11" bestFit="1" customWidth="1"/>
    <col min="11" max="11" width="11.83203125" bestFit="1" customWidth="1"/>
    <col min="12" max="12" width="11" bestFit="1" customWidth="1"/>
    <col min="13" max="13" width="11.83203125" bestFit="1" customWidth="1"/>
    <col min="14" max="14" width="8.6640625" bestFit="1" customWidth="1"/>
    <col min="15" max="15" width="4.1640625" bestFit="1" customWidth="1"/>
  </cols>
  <sheetData>
    <row r="1" spans="1:23">
      <c r="B1" s="185" t="s">
        <v>231</v>
      </c>
      <c r="C1" s="185"/>
      <c r="D1" s="185"/>
      <c r="E1" s="185"/>
      <c r="F1" s="185"/>
      <c r="G1" s="185"/>
      <c r="H1" s="185" t="s">
        <v>332</v>
      </c>
      <c r="I1" s="185"/>
      <c r="J1" s="185"/>
      <c r="K1" s="185"/>
      <c r="L1" s="185"/>
      <c r="M1" s="185"/>
      <c r="P1" t="s">
        <v>309</v>
      </c>
    </row>
    <row r="2" spans="1:23">
      <c r="B2" t="s">
        <v>62</v>
      </c>
      <c r="C2" t="s">
        <v>63</v>
      </c>
      <c r="D2" t="s">
        <v>64</v>
      </c>
      <c r="E2" t="s">
        <v>65</v>
      </c>
      <c r="F2" t="s">
        <v>14</v>
      </c>
      <c r="G2" t="s">
        <v>66</v>
      </c>
      <c r="H2" t="s">
        <v>62</v>
      </c>
      <c r="I2" t="s">
        <v>63</v>
      </c>
      <c r="J2" t="s">
        <v>64</v>
      </c>
      <c r="K2" t="s">
        <v>65</v>
      </c>
      <c r="L2" t="s">
        <v>14</v>
      </c>
      <c r="M2" t="s">
        <v>66</v>
      </c>
      <c r="Q2" t="s">
        <v>62</v>
      </c>
      <c r="R2" t="s">
        <v>63</v>
      </c>
      <c r="S2" t="s">
        <v>64</v>
      </c>
      <c r="T2" t="s">
        <v>65</v>
      </c>
      <c r="U2" t="s">
        <v>14</v>
      </c>
      <c r="V2" t="s">
        <v>66</v>
      </c>
      <c r="W2" t="s">
        <v>310</v>
      </c>
    </row>
    <row r="3" spans="1:23">
      <c r="A3" s="184" t="s">
        <v>421</v>
      </c>
      <c r="B3">
        <f>'Stats - Intra-phase'!B8</f>
        <v>4</v>
      </c>
      <c r="C3">
        <f>'Stats - Intra-phase'!C8</f>
        <v>4</v>
      </c>
      <c r="D3">
        <f>'Stats - Intra-phase'!D8</f>
        <v>5</v>
      </c>
      <c r="E3">
        <f>'Stats - Intra-phase'!E8</f>
        <v>4</v>
      </c>
      <c r="F3">
        <f>'Stats - Intra-phase'!F8</f>
        <v>4</v>
      </c>
      <c r="G3">
        <f>'Stats - Intra-phase'!G8</f>
        <v>4</v>
      </c>
      <c r="H3">
        <f>'Stats - Intra-phase'!O8</f>
        <v>6</v>
      </c>
      <c r="I3">
        <f>'Stats - Intra-phase'!P8</f>
        <v>6</v>
      </c>
      <c r="J3">
        <f>'Stats - Intra-phase'!Q8</f>
        <v>6</v>
      </c>
      <c r="K3">
        <f>'Stats - Intra-phase'!R8</f>
        <v>6</v>
      </c>
      <c r="L3">
        <f>'Stats - Intra-phase'!S8</f>
        <v>7</v>
      </c>
      <c r="M3">
        <f>'Stats - Intra-phase'!T8</f>
        <v>6</v>
      </c>
      <c r="Q3">
        <f>AVERAGE(1,2,3,4,5)</f>
        <v>3</v>
      </c>
      <c r="R3">
        <v>3</v>
      </c>
      <c r="S3">
        <v>3</v>
      </c>
      <c r="T3">
        <v>3</v>
      </c>
      <c r="U3">
        <v>6</v>
      </c>
      <c r="V3">
        <v>3</v>
      </c>
      <c r="W3">
        <f>SUM(Q3:V3)</f>
        <v>21</v>
      </c>
    </row>
    <row r="4" spans="1:23">
      <c r="A4" s="184" t="s">
        <v>422</v>
      </c>
      <c r="B4">
        <f>'Stats - Intra-phase'!B9</f>
        <v>3</v>
      </c>
      <c r="C4">
        <f>'Stats - Intra-phase'!C9</f>
        <v>2</v>
      </c>
      <c r="D4">
        <f>'Stats - Intra-phase'!D9</f>
        <v>3.5</v>
      </c>
      <c r="E4">
        <f>'Stats - Intra-phase'!E9</f>
        <v>2</v>
      </c>
      <c r="F4">
        <f>'Stats - Intra-phase'!F9</f>
        <v>2</v>
      </c>
      <c r="G4">
        <f>'Stats - Intra-phase'!G9</f>
        <v>1</v>
      </c>
      <c r="H4">
        <f>'Stats - Intra-phase'!O9</f>
        <v>6</v>
      </c>
      <c r="I4">
        <f>'Stats - Intra-phase'!P9</f>
        <v>4.5</v>
      </c>
      <c r="J4">
        <f>'Stats - Intra-phase'!Q9</f>
        <v>4.5</v>
      </c>
      <c r="K4">
        <f>'Stats - Intra-phase'!R9</f>
        <v>4</v>
      </c>
      <c r="L4">
        <f>'Stats - Intra-phase'!S9</f>
        <v>5</v>
      </c>
      <c r="M4">
        <f>'Stats - Intra-phase'!T9</f>
        <v>4</v>
      </c>
      <c r="Q4">
        <v>6</v>
      </c>
      <c r="R4">
        <v>3.5</v>
      </c>
      <c r="S4">
        <v>3.5</v>
      </c>
      <c r="T4">
        <v>1.5</v>
      </c>
      <c r="U4">
        <v>5</v>
      </c>
      <c r="V4">
        <v>1.5</v>
      </c>
      <c r="W4">
        <f>SUM(Q4:V4)</f>
        <v>21</v>
      </c>
    </row>
    <row r="5" spans="1:23">
      <c r="A5" s="184" t="s">
        <v>423</v>
      </c>
      <c r="B5">
        <f>'Stats - Intra-phase'!B10</f>
        <v>6.5</v>
      </c>
      <c r="C5">
        <f>'Stats - Intra-phase'!C10</f>
        <v>6.5</v>
      </c>
      <c r="D5">
        <f>'Stats - Intra-phase'!D10</f>
        <v>7</v>
      </c>
      <c r="E5">
        <f>'Stats - Intra-phase'!E10</f>
        <v>6.5</v>
      </c>
      <c r="F5">
        <f>'Stats - Intra-phase'!F10</f>
        <v>7</v>
      </c>
      <c r="G5">
        <f>'Stats - Intra-phase'!G10</f>
        <v>6</v>
      </c>
      <c r="H5">
        <f>'Stats - Intra-phase'!O10</f>
        <v>5.5</v>
      </c>
      <c r="I5">
        <f>'Stats - Intra-phase'!P10</f>
        <v>5</v>
      </c>
      <c r="J5">
        <f>'Stats - Intra-phase'!Q10</f>
        <v>6</v>
      </c>
      <c r="K5">
        <f>'Stats - Intra-phase'!R10</f>
        <v>5</v>
      </c>
      <c r="L5">
        <f>'Stats - Intra-phase'!S10</f>
        <v>6</v>
      </c>
      <c r="M5">
        <f>'Stats - Intra-phase'!T10</f>
        <v>4.5</v>
      </c>
      <c r="Q5">
        <v>3</v>
      </c>
      <c r="R5">
        <v>3</v>
      </c>
      <c r="S5">
        <v>5.5</v>
      </c>
      <c r="T5">
        <v>3</v>
      </c>
      <c r="U5">
        <v>5.5</v>
      </c>
      <c r="V5">
        <v>1</v>
      </c>
      <c r="W5">
        <f>SUM(Q5:V5)</f>
        <v>21</v>
      </c>
    </row>
    <row r="6" spans="1:23">
      <c r="A6" s="184" t="s">
        <v>424</v>
      </c>
      <c r="B6">
        <f>'Stats - Intra-phase'!B11</f>
        <v>2</v>
      </c>
      <c r="C6">
        <f>'Stats - Intra-phase'!C11</f>
        <v>3</v>
      </c>
      <c r="D6">
        <f>'Stats - Intra-phase'!D11</f>
        <v>4</v>
      </c>
      <c r="E6">
        <f>'Stats - Intra-phase'!E11</f>
        <v>3</v>
      </c>
      <c r="F6">
        <f>'Stats - Intra-phase'!F11</f>
        <v>2</v>
      </c>
      <c r="G6">
        <f>'Stats - Intra-phase'!G11</f>
        <v>3</v>
      </c>
      <c r="H6">
        <f>'Stats - Intra-phase'!O11</f>
        <v>7</v>
      </c>
      <c r="I6">
        <f>'Stats - Intra-phase'!P11</f>
        <v>6</v>
      </c>
      <c r="J6">
        <f>'Stats - Intra-phase'!Q11</f>
        <v>7</v>
      </c>
      <c r="K6">
        <f>'Stats - Intra-phase'!R11</f>
        <v>5</v>
      </c>
      <c r="L6">
        <f>'Stats - Intra-phase'!S11</f>
        <v>6</v>
      </c>
      <c r="M6">
        <f>'Stats - Intra-phase'!T11</f>
        <v>6</v>
      </c>
      <c r="Q6">
        <v>5.5</v>
      </c>
      <c r="R6">
        <v>3</v>
      </c>
      <c r="S6">
        <v>5.5</v>
      </c>
      <c r="T6">
        <v>1</v>
      </c>
      <c r="U6">
        <v>3</v>
      </c>
      <c r="V6">
        <v>3</v>
      </c>
      <c r="W6">
        <f>SUM(Q6:V6)</f>
        <v>21</v>
      </c>
    </row>
    <row r="7" spans="1:23">
      <c r="A7" s="184" t="s">
        <v>425</v>
      </c>
      <c r="B7">
        <f>'Stats - Intra-phase'!B12</f>
        <v>3</v>
      </c>
      <c r="C7">
        <f>'Stats - Intra-phase'!C12</f>
        <v>3</v>
      </c>
      <c r="D7">
        <f>'Stats - Intra-phase'!D12</f>
        <v>3</v>
      </c>
      <c r="E7">
        <f>'Stats - Intra-phase'!E12</f>
        <v>3</v>
      </c>
      <c r="F7">
        <f>'Stats - Intra-phase'!F12</f>
        <v>3</v>
      </c>
      <c r="G7">
        <f>'Stats - Intra-phase'!G12</f>
        <v>3</v>
      </c>
      <c r="H7">
        <f>'Stats - Intra-phase'!O12</f>
        <v>4.5</v>
      </c>
      <c r="I7">
        <f>'Stats - Intra-phase'!P12</f>
        <v>5.5</v>
      </c>
      <c r="J7">
        <f>'Stats - Intra-phase'!Q12</f>
        <v>4</v>
      </c>
      <c r="K7">
        <f>'Stats - Intra-phase'!R12</f>
        <v>4.5</v>
      </c>
      <c r="L7">
        <f>'Stats - Intra-phase'!S12</f>
        <v>4</v>
      </c>
      <c r="M7">
        <f>'Stats - Intra-phase'!T12</f>
        <v>4</v>
      </c>
      <c r="Q7">
        <v>4.5</v>
      </c>
      <c r="R7">
        <v>6</v>
      </c>
      <c r="S7">
        <v>2</v>
      </c>
      <c r="T7">
        <v>4.5</v>
      </c>
      <c r="U7">
        <v>2</v>
      </c>
      <c r="V7">
        <v>2</v>
      </c>
      <c r="W7">
        <f t="shared" ref="W7:W22" si="0">SUM(Q7:V7)</f>
        <v>21</v>
      </c>
    </row>
    <row r="8" spans="1:23">
      <c r="A8" s="184" t="s">
        <v>426</v>
      </c>
      <c r="B8">
        <f>'Stats - Intra-phase'!B13</f>
        <v>5</v>
      </c>
      <c r="C8">
        <f>'Stats - Intra-phase'!C13</f>
        <v>4</v>
      </c>
      <c r="D8">
        <f>'Stats - Intra-phase'!D13</f>
        <v>6</v>
      </c>
      <c r="E8">
        <f>'Stats - Intra-phase'!E13</f>
        <v>5</v>
      </c>
      <c r="F8">
        <f>'Stats - Intra-phase'!F13</f>
        <v>5</v>
      </c>
      <c r="G8">
        <f>'Stats - Intra-phase'!G13</f>
        <v>4</v>
      </c>
      <c r="H8">
        <f>'Stats - Intra-phase'!O13</f>
        <v>5</v>
      </c>
      <c r="I8">
        <f>'Stats - Intra-phase'!P13</f>
        <v>3</v>
      </c>
      <c r="J8">
        <f>'Stats - Intra-phase'!Q13</f>
        <v>4</v>
      </c>
      <c r="K8">
        <f>'Stats - Intra-phase'!R13</f>
        <v>3</v>
      </c>
      <c r="L8">
        <f>'Stats - Intra-phase'!S13</f>
        <v>6</v>
      </c>
      <c r="M8">
        <f>'Stats - Intra-phase'!T13</f>
        <v>4</v>
      </c>
      <c r="Q8">
        <v>5</v>
      </c>
      <c r="R8">
        <v>1.5</v>
      </c>
      <c r="S8">
        <v>3.5</v>
      </c>
      <c r="T8">
        <v>1.5</v>
      </c>
      <c r="U8">
        <v>6</v>
      </c>
      <c r="V8">
        <v>3.5</v>
      </c>
      <c r="W8">
        <f t="shared" si="0"/>
        <v>21</v>
      </c>
    </row>
    <row r="9" spans="1:23">
      <c r="A9" s="184" t="s">
        <v>427</v>
      </c>
      <c r="B9">
        <f>'Stats - Intra-phase'!B14</f>
        <v>2</v>
      </c>
      <c r="C9">
        <f>'Stats - Intra-phase'!C14</f>
        <v>2</v>
      </c>
      <c r="D9">
        <f>'Stats - Intra-phase'!D14</f>
        <v>5</v>
      </c>
      <c r="E9">
        <f>'Stats - Intra-phase'!E14</f>
        <v>2</v>
      </c>
      <c r="F9">
        <f>'Stats - Intra-phase'!F14</f>
        <v>6</v>
      </c>
      <c r="G9">
        <f>'Stats - Intra-phase'!G14</f>
        <v>3</v>
      </c>
      <c r="H9">
        <f>'Stats - Intra-phase'!O14</f>
        <v>2</v>
      </c>
      <c r="I9">
        <f>'Stats - Intra-phase'!P14</f>
        <v>2</v>
      </c>
      <c r="J9">
        <f>'Stats - Intra-phase'!Q14</f>
        <v>3</v>
      </c>
      <c r="K9">
        <f>'Stats - Intra-phase'!R14</f>
        <v>2</v>
      </c>
      <c r="L9">
        <f>'Stats - Intra-phase'!S14</f>
        <v>3.5</v>
      </c>
      <c r="M9">
        <f>'Stats - Intra-phase'!T14</f>
        <v>2</v>
      </c>
      <c r="Q9">
        <v>2.5</v>
      </c>
      <c r="R9">
        <v>2.5</v>
      </c>
      <c r="S9">
        <v>5</v>
      </c>
      <c r="T9">
        <v>2.5</v>
      </c>
      <c r="U9">
        <v>6</v>
      </c>
      <c r="V9">
        <v>2.5</v>
      </c>
      <c r="W9">
        <f t="shared" si="0"/>
        <v>21</v>
      </c>
    </row>
    <row r="10" spans="1:23">
      <c r="A10" s="184" t="s">
        <v>428</v>
      </c>
      <c r="B10">
        <f>'Stats - Intra-phase'!B15</f>
        <v>2</v>
      </c>
      <c r="C10">
        <f>'Stats - Intra-phase'!C15</f>
        <v>1.5</v>
      </c>
      <c r="D10">
        <f>'Stats - Intra-phase'!D15</f>
        <v>3</v>
      </c>
      <c r="E10">
        <f>'Stats - Intra-phase'!E15</f>
        <v>3</v>
      </c>
      <c r="F10">
        <f>'Stats - Intra-phase'!F15</f>
        <v>3</v>
      </c>
      <c r="G10">
        <f>'Stats - Intra-phase'!G15</f>
        <v>2</v>
      </c>
      <c r="H10">
        <f>'Stats - Intra-phase'!O15</f>
        <v>3</v>
      </c>
      <c r="I10">
        <f>'Stats - Intra-phase'!P15</f>
        <v>2</v>
      </c>
      <c r="J10">
        <f>'Stats - Intra-phase'!Q15</f>
        <v>3</v>
      </c>
      <c r="K10">
        <f>'Stats - Intra-phase'!R15</f>
        <v>2.5</v>
      </c>
      <c r="L10">
        <f>'Stats - Intra-phase'!S15</f>
        <v>4</v>
      </c>
      <c r="M10">
        <f>'Stats - Intra-phase'!T15</f>
        <v>3</v>
      </c>
      <c r="Q10">
        <v>4</v>
      </c>
      <c r="R10">
        <v>1.5</v>
      </c>
      <c r="S10">
        <v>4</v>
      </c>
      <c r="T10">
        <v>1.5</v>
      </c>
      <c r="U10">
        <v>6</v>
      </c>
      <c r="V10">
        <v>4</v>
      </c>
      <c r="W10">
        <f t="shared" si="0"/>
        <v>21</v>
      </c>
    </row>
    <row r="11" spans="1:23">
      <c r="A11" s="184" t="s">
        <v>429</v>
      </c>
      <c r="B11">
        <f>'Stats - Intra-phase'!B16</f>
        <v>3</v>
      </c>
      <c r="C11">
        <f>'Stats - Intra-phase'!C16</f>
        <v>2.5</v>
      </c>
      <c r="D11">
        <f>'Stats - Intra-phase'!D16</f>
        <v>9</v>
      </c>
      <c r="E11">
        <f>'Stats - Intra-phase'!E16</f>
        <v>3</v>
      </c>
      <c r="F11">
        <f>'Stats - Intra-phase'!F16</f>
        <v>6</v>
      </c>
      <c r="G11">
        <f>'Stats - Intra-phase'!G16</f>
        <v>2</v>
      </c>
      <c r="H11">
        <f>'Stats - Intra-phase'!O16</f>
        <v>3</v>
      </c>
      <c r="I11">
        <f>'Stats - Intra-phase'!P16</f>
        <v>2</v>
      </c>
      <c r="J11">
        <f>'Stats - Intra-phase'!Q16</f>
        <v>4</v>
      </c>
      <c r="K11">
        <f>'Stats - Intra-phase'!R16</f>
        <v>2</v>
      </c>
      <c r="L11">
        <f>'Stats - Intra-phase'!S16</f>
        <v>6</v>
      </c>
      <c r="M11">
        <f>'Stats - Intra-phase'!T16</f>
        <v>1</v>
      </c>
      <c r="Q11">
        <v>4</v>
      </c>
      <c r="R11">
        <v>2.5</v>
      </c>
      <c r="S11">
        <v>5</v>
      </c>
      <c r="T11">
        <v>2.5</v>
      </c>
      <c r="U11">
        <v>6</v>
      </c>
      <c r="V11">
        <v>1</v>
      </c>
      <c r="W11">
        <f t="shared" si="0"/>
        <v>21</v>
      </c>
    </row>
    <row r="12" spans="1:23">
      <c r="A12" s="184" t="s">
        <v>430</v>
      </c>
      <c r="B12">
        <f>'Stats - Intra-phase'!B17</f>
        <v>4</v>
      </c>
      <c r="C12">
        <f>'Stats - Intra-phase'!C17</f>
        <v>4</v>
      </c>
      <c r="D12">
        <f>'Stats - Intra-phase'!D17</f>
        <v>5</v>
      </c>
      <c r="E12">
        <f>'Stats - Intra-phase'!E17</f>
        <v>5</v>
      </c>
      <c r="F12">
        <f>'Stats - Intra-phase'!F17</f>
        <v>3</v>
      </c>
      <c r="G12">
        <f>'Stats - Intra-phase'!G17</f>
        <v>4</v>
      </c>
      <c r="H12">
        <f>'Stats - Intra-phase'!O17</f>
        <v>7</v>
      </c>
      <c r="I12">
        <f>'Stats - Intra-phase'!P17</f>
        <v>7</v>
      </c>
      <c r="J12">
        <f>'Stats - Intra-phase'!Q17</f>
        <v>6</v>
      </c>
      <c r="K12">
        <f>'Stats - Intra-phase'!R17</f>
        <v>6</v>
      </c>
      <c r="L12">
        <f>'Stats - Intra-phase'!S17</f>
        <v>5</v>
      </c>
      <c r="M12">
        <f>'Stats - Intra-phase'!T17</f>
        <v>4</v>
      </c>
      <c r="Q12">
        <v>5.5</v>
      </c>
      <c r="R12">
        <v>5.5</v>
      </c>
      <c r="S12">
        <v>3.5</v>
      </c>
      <c r="T12">
        <v>3.5</v>
      </c>
      <c r="U12">
        <v>2</v>
      </c>
      <c r="V12">
        <v>1</v>
      </c>
      <c r="W12">
        <f t="shared" si="0"/>
        <v>21</v>
      </c>
    </row>
    <row r="13" spans="1:23">
      <c r="A13" s="184" t="s">
        <v>431</v>
      </c>
      <c r="B13">
        <f>'Stats - Intra-phase'!B18</f>
        <v>6</v>
      </c>
      <c r="C13">
        <f>'Stats - Intra-phase'!C18</f>
        <v>6</v>
      </c>
      <c r="D13">
        <f>'Stats - Intra-phase'!D18</f>
        <v>7</v>
      </c>
      <c r="E13">
        <f>'Stats - Intra-phase'!E18</f>
        <v>6</v>
      </c>
      <c r="F13">
        <f>'Stats - Intra-phase'!F18</f>
        <v>8</v>
      </c>
      <c r="G13">
        <f>'Stats - Intra-phase'!G18</f>
        <v>6</v>
      </c>
      <c r="H13">
        <f>'Stats - Intra-phase'!O18</f>
        <v>5</v>
      </c>
      <c r="I13">
        <f>'Stats - Intra-phase'!P18</f>
        <v>5</v>
      </c>
      <c r="J13">
        <f>'Stats - Intra-phase'!Q18</f>
        <v>6</v>
      </c>
      <c r="K13">
        <f>'Stats - Intra-phase'!R18</f>
        <v>5</v>
      </c>
      <c r="L13">
        <f>'Stats - Intra-phase'!S18</f>
        <v>4</v>
      </c>
      <c r="M13">
        <f>'Stats - Intra-phase'!T18</f>
        <v>4</v>
      </c>
      <c r="Q13">
        <v>4</v>
      </c>
      <c r="R13">
        <v>4</v>
      </c>
      <c r="S13">
        <v>6</v>
      </c>
      <c r="T13">
        <v>4</v>
      </c>
      <c r="U13">
        <v>1.5</v>
      </c>
      <c r="V13">
        <v>1.5</v>
      </c>
      <c r="W13">
        <f t="shared" si="0"/>
        <v>21</v>
      </c>
    </row>
    <row r="14" spans="1:23">
      <c r="A14" s="184" t="s">
        <v>432</v>
      </c>
      <c r="B14">
        <f>'Stats - Intra-phase'!B19</f>
        <v>3</v>
      </c>
      <c r="C14">
        <f>'Stats - Intra-phase'!C19</f>
        <v>3</v>
      </c>
      <c r="D14">
        <f>'Stats - Intra-phase'!D19</f>
        <v>3</v>
      </c>
      <c r="E14">
        <f>'Stats - Intra-phase'!E19</f>
        <v>3</v>
      </c>
      <c r="F14">
        <f>'Stats - Intra-phase'!F19</f>
        <v>4</v>
      </c>
      <c r="G14">
        <f>'Stats - Intra-phase'!G19</f>
        <v>2</v>
      </c>
      <c r="H14">
        <f>'Stats - Intra-phase'!O19</f>
        <v>3</v>
      </c>
      <c r="I14">
        <f>'Stats - Intra-phase'!P19</f>
        <v>2</v>
      </c>
      <c r="J14">
        <f>'Stats - Intra-phase'!Q19</f>
        <v>3</v>
      </c>
      <c r="K14">
        <f>'Stats - Intra-phase'!R19</f>
        <v>2</v>
      </c>
      <c r="L14">
        <f>'Stats - Intra-phase'!S19</f>
        <v>3</v>
      </c>
      <c r="M14">
        <f>'Stats - Intra-phase'!T19</f>
        <v>2</v>
      </c>
      <c r="Q14">
        <v>5</v>
      </c>
      <c r="R14">
        <v>2</v>
      </c>
      <c r="S14">
        <v>5</v>
      </c>
      <c r="T14">
        <v>2</v>
      </c>
      <c r="U14">
        <v>5</v>
      </c>
      <c r="V14">
        <v>2</v>
      </c>
      <c r="W14">
        <f t="shared" si="0"/>
        <v>21</v>
      </c>
    </row>
    <row r="15" spans="1:23">
      <c r="A15" s="184" t="s">
        <v>433</v>
      </c>
      <c r="B15">
        <f>'Stats - Intra-phase'!B20</f>
        <v>7</v>
      </c>
      <c r="C15">
        <f>'Stats - Intra-phase'!C20</f>
        <v>6</v>
      </c>
      <c r="D15">
        <f>'Stats - Intra-phase'!D20</f>
        <v>8</v>
      </c>
      <c r="E15">
        <f>'Stats - Intra-phase'!E20</f>
        <v>6</v>
      </c>
      <c r="F15">
        <f>'Stats - Intra-phase'!F20</f>
        <v>8</v>
      </c>
      <c r="G15">
        <f>'Stats - Intra-phase'!G20</f>
        <v>5</v>
      </c>
      <c r="H15">
        <f>'Stats - Intra-phase'!O20</f>
        <v>4</v>
      </c>
      <c r="I15">
        <f>'Stats - Intra-phase'!P20</f>
        <v>4</v>
      </c>
      <c r="J15">
        <f>'Stats - Intra-phase'!Q20</f>
        <v>5</v>
      </c>
      <c r="K15">
        <f>'Stats - Intra-phase'!R20</f>
        <v>5</v>
      </c>
      <c r="L15">
        <f>'Stats - Intra-phase'!S20</f>
        <v>6</v>
      </c>
      <c r="M15">
        <f>'Stats - Intra-phase'!T20</f>
        <v>3</v>
      </c>
      <c r="Q15">
        <v>2.5</v>
      </c>
      <c r="R15">
        <v>2.5</v>
      </c>
      <c r="S15">
        <v>4.5</v>
      </c>
      <c r="T15">
        <v>4.5</v>
      </c>
      <c r="U15">
        <v>6</v>
      </c>
      <c r="V15">
        <v>1</v>
      </c>
      <c r="W15">
        <f t="shared" si="0"/>
        <v>21</v>
      </c>
    </row>
    <row r="16" spans="1:23">
      <c r="A16" s="184" t="s">
        <v>434</v>
      </c>
      <c r="B16">
        <f>'Stats - Intra-phase'!B21</f>
        <v>3</v>
      </c>
      <c r="C16">
        <f>'Stats - Intra-phase'!C21</f>
        <v>2.5</v>
      </c>
      <c r="D16">
        <f>'Stats - Intra-phase'!D21</f>
        <v>4</v>
      </c>
      <c r="E16">
        <f>'Stats - Intra-phase'!E21</f>
        <v>4.5</v>
      </c>
      <c r="F16">
        <f>'Stats - Intra-phase'!F21</f>
        <v>6</v>
      </c>
      <c r="G16">
        <f>'Stats - Intra-phase'!G21</f>
        <v>4.5</v>
      </c>
      <c r="H16" s="89">
        <v>5</v>
      </c>
      <c r="I16" s="89">
        <f>'Stats - Intra-phase'!P21</f>
        <v>4</v>
      </c>
      <c r="J16" s="89">
        <f>'Stats - Intra-phase'!Q21</f>
        <v>5</v>
      </c>
      <c r="K16" s="89">
        <f>'Stats - Intra-phase'!R21</f>
        <v>3</v>
      </c>
      <c r="L16" s="89">
        <f>'Stats - Intra-phase'!S21</f>
        <v>6</v>
      </c>
      <c r="M16" s="89">
        <f>'Stats - Intra-phase'!T21</f>
        <v>4</v>
      </c>
      <c r="Q16">
        <v>4</v>
      </c>
      <c r="R16">
        <v>1</v>
      </c>
      <c r="S16">
        <v>5</v>
      </c>
      <c r="T16">
        <v>3</v>
      </c>
      <c r="U16">
        <v>6</v>
      </c>
      <c r="V16">
        <v>2</v>
      </c>
      <c r="W16">
        <f t="shared" si="0"/>
        <v>21</v>
      </c>
    </row>
    <row r="17" spans="1:24">
      <c r="A17" s="184" t="s">
        <v>435</v>
      </c>
      <c r="B17">
        <f>'Stats - Intra-phase'!B22</f>
        <v>4</v>
      </c>
      <c r="C17">
        <f>'Stats - Intra-phase'!C22</f>
        <v>3</v>
      </c>
      <c r="D17">
        <f>'Stats - Intra-phase'!D22</f>
        <v>4.5</v>
      </c>
      <c r="E17">
        <f>'Stats - Intra-phase'!E22</f>
        <v>3.5</v>
      </c>
      <c r="F17">
        <f>'Stats - Intra-phase'!F22</f>
        <v>8</v>
      </c>
      <c r="G17">
        <f>'Stats - Intra-phase'!G22</f>
        <v>5</v>
      </c>
      <c r="H17" s="89">
        <v>6</v>
      </c>
      <c r="I17" s="89">
        <f>'Stats - Intra-phase'!P22</f>
        <v>4.5</v>
      </c>
      <c r="J17" s="89">
        <f>'Stats - Intra-phase'!Q22</f>
        <v>5</v>
      </c>
      <c r="K17" s="89">
        <f>'Stats - Intra-phase'!R22</f>
        <v>5</v>
      </c>
      <c r="L17" s="89">
        <f>'Stats - Intra-phase'!S22</f>
        <v>4</v>
      </c>
      <c r="M17" s="89">
        <f>'Stats - Intra-phase'!T22</f>
        <v>3</v>
      </c>
      <c r="Q17">
        <v>4</v>
      </c>
      <c r="R17">
        <v>1</v>
      </c>
      <c r="S17">
        <v>5</v>
      </c>
      <c r="T17">
        <v>3</v>
      </c>
      <c r="U17">
        <v>6</v>
      </c>
      <c r="V17">
        <v>2</v>
      </c>
      <c r="W17">
        <f t="shared" si="0"/>
        <v>21</v>
      </c>
    </row>
    <row r="18" spans="1:24">
      <c r="A18" s="184" t="s">
        <v>436</v>
      </c>
      <c r="B18">
        <f>'Stats - Intra-phase'!B23</f>
        <v>4.5</v>
      </c>
      <c r="C18">
        <f>'Stats - Intra-phase'!C23</f>
        <v>3.5</v>
      </c>
      <c r="D18">
        <f>'Stats - Intra-phase'!D23</f>
        <v>6</v>
      </c>
      <c r="E18">
        <f>'Stats - Intra-phase'!E23</f>
        <v>4</v>
      </c>
      <c r="F18">
        <f>'Stats - Intra-phase'!F23</f>
        <v>5.5</v>
      </c>
      <c r="G18">
        <f>'Stats - Intra-phase'!G23</f>
        <v>4</v>
      </c>
      <c r="H18">
        <f>'Stats - Intra-phase'!O23</f>
        <v>4.5</v>
      </c>
      <c r="I18">
        <f>'Stats - Intra-phase'!P23</f>
        <v>4</v>
      </c>
      <c r="J18">
        <f>'Stats - Intra-phase'!Q23</f>
        <v>7</v>
      </c>
      <c r="K18">
        <f>'Stats - Intra-phase'!R23</f>
        <v>5</v>
      </c>
      <c r="L18">
        <f>'Stats - Intra-phase'!S23</f>
        <v>7</v>
      </c>
      <c r="M18">
        <f>'Stats - Intra-phase'!T23</f>
        <v>7</v>
      </c>
      <c r="Q18">
        <v>2</v>
      </c>
      <c r="R18">
        <v>1</v>
      </c>
      <c r="S18">
        <v>5</v>
      </c>
      <c r="T18">
        <v>3</v>
      </c>
      <c r="U18">
        <v>5</v>
      </c>
      <c r="V18">
        <v>5</v>
      </c>
      <c r="W18">
        <f t="shared" si="0"/>
        <v>21</v>
      </c>
    </row>
    <row r="19" spans="1:24">
      <c r="A19" s="184" t="s">
        <v>437</v>
      </c>
      <c r="B19">
        <f>'Stats - Intra-phase'!B24</f>
        <v>6</v>
      </c>
      <c r="C19">
        <f>'Stats - Intra-phase'!C24</f>
        <v>5</v>
      </c>
      <c r="D19">
        <f>'Stats - Intra-phase'!D24</f>
        <v>7</v>
      </c>
      <c r="E19">
        <f>'Stats - Intra-phase'!E24</f>
        <v>4</v>
      </c>
      <c r="F19">
        <f>'Stats - Intra-phase'!F24</f>
        <v>7</v>
      </c>
      <c r="G19">
        <f>'Stats - Intra-phase'!G24</f>
        <v>3</v>
      </c>
      <c r="H19">
        <f>'Stats - Intra-phase'!O24</f>
        <v>6</v>
      </c>
      <c r="I19">
        <f>'Stats - Intra-phase'!P24</f>
        <v>4</v>
      </c>
      <c r="J19">
        <f>'Stats - Intra-phase'!Q24</f>
        <v>7</v>
      </c>
      <c r="K19">
        <f>'Stats - Intra-phase'!R24</f>
        <v>6</v>
      </c>
      <c r="L19">
        <f>'Stats - Intra-phase'!S24</f>
        <v>8</v>
      </c>
      <c r="M19">
        <f>'Stats - Intra-phase'!T24</f>
        <v>5</v>
      </c>
      <c r="Q19">
        <v>3.5</v>
      </c>
      <c r="R19">
        <v>1</v>
      </c>
      <c r="S19">
        <v>5</v>
      </c>
      <c r="T19">
        <v>3.5</v>
      </c>
      <c r="U19">
        <v>6</v>
      </c>
      <c r="V19">
        <v>2</v>
      </c>
      <c r="W19">
        <f t="shared" si="0"/>
        <v>21</v>
      </c>
    </row>
    <row r="20" spans="1:24">
      <c r="A20" s="184" t="s">
        <v>438</v>
      </c>
      <c r="B20">
        <f>'Stats - Intra-phase'!B25</f>
        <v>4</v>
      </c>
      <c r="C20">
        <f>'Stats - Intra-phase'!C25</f>
        <v>4</v>
      </c>
      <c r="D20">
        <f>'Stats - Intra-phase'!D25</f>
        <v>5</v>
      </c>
      <c r="E20">
        <f>'Stats - Intra-phase'!E25</f>
        <v>4</v>
      </c>
      <c r="F20">
        <f>'Stats - Intra-phase'!F25</f>
        <v>5</v>
      </c>
      <c r="G20">
        <f>'Stats - Intra-phase'!G25</f>
        <v>3.5</v>
      </c>
      <c r="H20">
        <f>'Stats - Intra-phase'!O25</f>
        <v>5</v>
      </c>
      <c r="I20">
        <f>'Stats - Intra-phase'!P25</f>
        <v>2</v>
      </c>
      <c r="J20">
        <f>'Stats - Intra-phase'!Q25</f>
        <v>6</v>
      </c>
      <c r="K20">
        <f>'Stats - Intra-phase'!R25</f>
        <v>4.5</v>
      </c>
      <c r="L20">
        <f>'Stats - Intra-phase'!S25</f>
        <v>6</v>
      </c>
      <c r="M20">
        <f>'Stats - Intra-phase'!T25</f>
        <v>3.5</v>
      </c>
      <c r="Q20">
        <v>4</v>
      </c>
      <c r="R20">
        <v>1</v>
      </c>
      <c r="S20">
        <v>5.5</v>
      </c>
      <c r="T20">
        <v>3</v>
      </c>
      <c r="U20">
        <v>5.5</v>
      </c>
      <c r="V20">
        <v>2</v>
      </c>
      <c r="W20">
        <f t="shared" si="0"/>
        <v>21</v>
      </c>
    </row>
    <row r="21" spans="1:24">
      <c r="A21" s="184" t="s">
        <v>439</v>
      </c>
      <c r="B21">
        <f>'Stats - Intra-phase'!B26</f>
        <v>6</v>
      </c>
      <c r="C21">
        <f>'Stats - Intra-phase'!C26</f>
        <v>5.5</v>
      </c>
      <c r="D21">
        <f>'Stats - Intra-phase'!D26</f>
        <v>5.5</v>
      </c>
      <c r="E21">
        <f>'Stats - Intra-phase'!E26</f>
        <v>5.5</v>
      </c>
      <c r="F21">
        <f>'Stats - Intra-phase'!F26</f>
        <v>5</v>
      </c>
      <c r="G21">
        <f>'Stats - Intra-phase'!G26</f>
        <v>5</v>
      </c>
      <c r="H21" s="21">
        <f>'Stats - Intra-phase'!O26</f>
        <v>5</v>
      </c>
      <c r="I21" s="21">
        <f>'Stats - Intra-phase'!P26</f>
        <v>5</v>
      </c>
      <c r="J21" s="21">
        <f>'Stats - Intra-phase'!Q26</f>
        <v>5</v>
      </c>
      <c r="K21" s="21">
        <f>'Stats - Intra-phase'!R26</f>
        <v>5</v>
      </c>
      <c r="L21" s="21">
        <f>'Stats - Intra-phase'!S26</f>
        <v>5.5</v>
      </c>
      <c r="M21" s="21">
        <f>'Stats - Intra-phase'!T26</f>
        <v>5</v>
      </c>
      <c r="Q21">
        <v>3</v>
      </c>
      <c r="R21">
        <v>3</v>
      </c>
      <c r="S21">
        <v>3</v>
      </c>
      <c r="T21">
        <v>3</v>
      </c>
      <c r="U21">
        <v>6</v>
      </c>
      <c r="V21">
        <v>3</v>
      </c>
      <c r="W21">
        <f t="shared" si="0"/>
        <v>21</v>
      </c>
    </row>
    <row r="22" spans="1:24">
      <c r="A22" s="184" t="s">
        <v>440</v>
      </c>
      <c r="B22">
        <f>'Stats - Intra-phase'!B27</f>
        <v>6</v>
      </c>
      <c r="C22">
        <f>'Stats - Intra-phase'!C27</f>
        <v>5</v>
      </c>
      <c r="D22">
        <f>'Stats - Intra-phase'!D27</f>
        <v>6</v>
      </c>
      <c r="E22">
        <f>'Stats - Intra-phase'!E27</f>
        <v>5</v>
      </c>
      <c r="F22">
        <f>'Stats - Intra-phase'!F27</f>
        <v>10</v>
      </c>
      <c r="G22">
        <f>'Stats - Intra-phase'!G27</f>
        <v>7</v>
      </c>
      <c r="H22">
        <f>'Stats - Intra-phase'!O27</f>
        <v>3</v>
      </c>
      <c r="I22">
        <f>'Stats - Intra-phase'!P27</f>
        <v>3</v>
      </c>
      <c r="J22">
        <f>'Stats - Intra-phase'!Q27</f>
        <v>3</v>
      </c>
      <c r="K22">
        <f>'Stats - Intra-phase'!R27</f>
        <v>3</v>
      </c>
      <c r="L22">
        <f>'Stats - Intra-phase'!S27</f>
        <v>6</v>
      </c>
      <c r="M22">
        <f>'Stats - Intra-phase'!T27</f>
        <v>5</v>
      </c>
      <c r="N22" t="s">
        <v>306</v>
      </c>
      <c r="Q22">
        <v>2.5</v>
      </c>
      <c r="R22">
        <v>2.5</v>
      </c>
      <c r="S22">
        <v>2.5</v>
      </c>
      <c r="T22">
        <v>2.5</v>
      </c>
      <c r="U22">
        <v>6</v>
      </c>
      <c r="V22">
        <v>5</v>
      </c>
      <c r="W22">
        <f t="shared" si="0"/>
        <v>21</v>
      </c>
    </row>
    <row r="23" spans="1:24">
      <c r="A23" t="s">
        <v>328</v>
      </c>
      <c r="B23" s="5">
        <f>SUM(B3:B22)</f>
        <v>84</v>
      </c>
      <c r="C23" s="5">
        <f t="shared" ref="C23" si="1">SUM(C3:C22)</f>
        <v>76</v>
      </c>
      <c r="D23" s="5">
        <f t="shared" ref="D23" si="2">SUM(D3:D22)</f>
        <v>106.5</v>
      </c>
      <c r="E23" s="5">
        <f t="shared" ref="E23" si="3">SUM(E3:E22)</f>
        <v>82</v>
      </c>
      <c r="F23" s="5">
        <f t="shared" ref="F23" si="4">SUM(F3:F22)</f>
        <v>107.5</v>
      </c>
      <c r="G23" s="5">
        <f t="shared" ref="G23" si="5">SUM(G3:G22)</f>
        <v>77</v>
      </c>
      <c r="H23" s="5">
        <f>SUM(H3:H22)</f>
        <v>95.5</v>
      </c>
      <c r="I23" s="5">
        <f t="shared" ref="I23:M23" si="6">SUM(I3:I22)</f>
        <v>80.5</v>
      </c>
      <c r="J23" s="5">
        <f t="shared" si="6"/>
        <v>99.5</v>
      </c>
      <c r="K23" s="5">
        <f t="shared" si="6"/>
        <v>83.5</v>
      </c>
      <c r="L23" s="5">
        <f t="shared" si="6"/>
        <v>108</v>
      </c>
      <c r="M23" s="5">
        <f t="shared" si="6"/>
        <v>80</v>
      </c>
      <c r="N23" s="5">
        <f>AVERAGE(H23:M23)</f>
        <v>91.166666666666671</v>
      </c>
      <c r="P23" t="s">
        <v>305</v>
      </c>
      <c r="Q23">
        <f t="shared" ref="Q23:V23" si="7">SUM(Q3:Q22)</f>
        <v>77.5</v>
      </c>
      <c r="R23">
        <f t="shared" si="7"/>
        <v>51</v>
      </c>
      <c r="S23">
        <f t="shared" si="7"/>
        <v>87</v>
      </c>
      <c r="T23">
        <f t="shared" si="7"/>
        <v>56</v>
      </c>
      <c r="U23">
        <f t="shared" si="7"/>
        <v>100.5</v>
      </c>
      <c r="V23">
        <f t="shared" si="7"/>
        <v>48</v>
      </c>
      <c r="W23">
        <f>AVERAGE(Q23:V23)</f>
        <v>70</v>
      </c>
    </row>
    <row r="24" spans="1:24">
      <c r="A24" t="s">
        <v>308</v>
      </c>
      <c r="B24" s="5">
        <f>(B23-20*(11+1)/2)^2</f>
        <v>1296</v>
      </c>
      <c r="C24" s="5">
        <f t="shared" ref="C24" si="8">(C23-20*(11+1)/2)^2</f>
        <v>1936</v>
      </c>
      <c r="D24" s="5">
        <f t="shared" ref="D24" si="9">(D23-20*(11+1)/2)^2</f>
        <v>182.25</v>
      </c>
      <c r="E24" s="5">
        <f t="shared" ref="E24" si="10">(E23-20*(11+1)/2)^2</f>
        <v>1444</v>
      </c>
      <c r="F24" s="5">
        <f t="shared" ref="F24" si="11">(F23-20*(11+1)/2)^2</f>
        <v>156.25</v>
      </c>
      <c r="G24" s="5">
        <f t="shared" ref="G24" si="12">(G23-20*(11+1)/2)^2</f>
        <v>1849</v>
      </c>
      <c r="H24" s="5">
        <f>(H23-20*(11+1)/2)^2</f>
        <v>600.25</v>
      </c>
      <c r="I24" s="5">
        <f t="shared" ref="I24:M24" si="13">(I23-20*(11+1)/2)^2</f>
        <v>1560.25</v>
      </c>
      <c r="J24" s="5">
        <f t="shared" si="13"/>
        <v>420.25</v>
      </c>
      <c r="K24" s="5">
        <f t="shared" si="13"/>
        <v>1332.25</v>
      </c>
      <c r="L24" s="5">
        <f t="shared" si="13"/>
        <v>144</v>
      </c>
      <c r="M24" s="5">
        <f t="shared" si="13"/>
        <v>1600</v>
      </c>
      <c r="N24" t="s">
        <v>307</v>
      </c>
      <c r="O24">
        <f>(11+1)/2</f>
        <v>6</v>
      </c>
      <c r="P24" t="s">
        <v>308</v>
      </c>
      <c r="Q24" s="5">
        <f t="shared" ref="Q24:V24" si="14">(Q23-20*(6+1)/2)^2</f>
        <v>56.25</v>
      </c>
      <c r="R24">
        <f t="shared" si="14"/>
        <v>361</v>
      </c>
      <c r="S24">
        <f t="shared" si="14"/>
        <v>289</v>
      </c>
      <c r="T24">
        <f t="shared" si="14"/>
        <v>196</v>
      </c>
      <c r="U24" s="5">
        <f t="shared" si="14"/>
        <v>930.25</v>
      </c>
      <c r="V24">
        <f t="shared" si="14"/>
        <v>484</v>
      </c>
      <c r="W24" t="s">
        <v>307</v>
      </c>
      <c r="X24">
        <f>(11+1)/2</f>
        <v>6</v>
      </c>
    </row>
    <row r="25" spans="1:24">
      <c r="A25" t="s">
        <v>254</v>
      </c>
      <c r="H25" s="5">
        <f>SUM(H24:M24)</f>
        <v>5657</v>
      </c>
      <c r="I25" s="5"/>
      <c r="J25" s="5"/>
      <c r="K25" s="5"/>
      <c r="L25" s="5"/>
      <c r="M25" s="5"/>
      <c r="O25">
        <f>20*O24</f>
        <v>120</v>
      </c>
      <c r="P25" t="s">
        <v>306</v>
      </c>
      <c r="Q25" s="5">
        <f>AVERAGE(Q3:Q22)</f>
        <v>3.875</v>
      </c>
      <c r="R25" s="5">
        <f t="shared" ref="R25:V25" si="15">AVERAGE(R3:R22)</f>
        <v>2.5499999999999998</v>
      </c>
      <c r="S25" s="5">
        <f t="shared" si="15"/>
        <v>4.3499999999999996</v>
      </c>
      <c r="T25">
        <f t="shared" si="15"/>
        <v>2.8</v>
      </c>
      <c r="U25" s="5">
        <f t="shared" si="15"/>
        <v>5.0250000000000004</v>
      </c>
      <c r="V25">
        <f t="shared" si="15"/>
        <v>2.4</v>
      </c>
    </row>
    <row r="26" spans="1:24">
      <c r="H26" s="5">
        <f>H25/(20*11*(11+1)/12)</f>
        <v>25.713636363636365</v>
      </c>
      <c r="I26" t="s">
        <v>323</v>
      </c>
      <c r="P26" t="s">
        <v>254</v>
      </c>
      <c r="Q26">
        <f>SUM(Q24:V24)</f>
        <v>2316.5</v>
      </c>
      <c r="X26">
        <f>20*X24</f>
        <v>120</v>
      </c>
    </row>
    <row r="27" spans="1:24">
      <c r="Q27" s="5">
        <f>Q26/(20*6*(6+1)/12)</f>
        <v>33.092857142857142</v>
      </c>
    </row>
    <row r="28" spans="1:24">
      <c r="G28" t="s">
        <v>334</v>
      </c>
      <c r="H28" s="89">
        <f>TTEST(B3:B22,H3:H22,2,1)</f>
        <v>0.20707681790659288</v>
      </c>
      <c r="I28" s="89">
        <f>TTEST(C3:C22,I3:I22,1,1)</f>
        <v>0.28445040208044758</v>
      </c>
      <c r="J28" s="89">
        <f>TTEST(D3:D22,J3:J22,2,1)</f>
        <v>0.41507184506769046</v>
      </c>
      <c r="K28" s="89">
        <f>TTEST(E3:E22,K3:K22,1,1)</f>
        <v>0.40942497576173065</v>
      </c>
      <c r="L28" s="89">
        <f>TTEST(F3:F22,L3:L22,2,1)</f>
        <v>0.96269436180704515</v>
      </c>
      <c r="M28" s="89">
        <f>TTEST(G3:G22,M3:M22,1,1)</f>
        <v>0.35148157013361142</v>
      </c>
      <c r="P28" t="s">
        <v>311</v>
      </c>
      <c r="Q28">
        <v>5</v>
      </c>
    </row>
    <row r="29" spans="1:24">
      <c r="M29" t="s">
        <v>3</v>
      </c>
      <c r="P29" t="s">
        <v>312</v>
      </c>
      <c r="Q29" t="s">
        <v>313</v>
      </c>
    </row>
    <row r="30" spans="1:24">
      <c r="G30" t="s">
        <v>333</v>
      </c>
      <c r="H30" s="89">
        <f t="shared" ref="H30:M30" si="16">CORREL(B3:B22,H3:H22)</f>
        <v>0.14928938548204956</v>
      </c>
      <c r="I30" s="89">
        <f t="shared" si="16"/>
        <v>0.33043500788289698</v>
      </c>
      <c r="J30" s="89">
        <f t="shared" si="16"/>
        <v>0.26771850412173454</v>
      </c>
      <c r="K30" s="89">
        <f t="shared" si="16"/>
        <v>0.425521639380603</v>
      </c>
      <c r="L30" s="89">
        <f t="shared" si="16"/>
        <v>0.17385942879919056</v>
      </c>
      <c r="M30" s="89">
        <f t="shared" si="16"/>
        <v>0.33361068742375349</v>
      </c>
      <c r="Q30" t="s">
        <v>62</v>
      </c>
      <c r="R30" t="s">
        <v>63</v>
      </c>
      <c r="S30" t="s">
        <v>64</v>
      </c>
      <c r="T30" t="s">
        <v>65</v>
      </c>
      <c r="U30" t="s">
        <v>14</v>
      </c>
      <c r="V30" t="s">
        <v>66</v>
      </c>
    </row>
    <row r="31" spans="1:24">
      <c r="P31" t="s">
        <v>62</v>
      </c>
      <c r="Q31">
        <v>0</v>
      </c>
      <c r="R31">
        <f>(Q23-R23)/SQRT($Q$38*$Q$39*($Q$38-1)/12)</f>
        <v>3.7476659402887016</v>
      </c>
      <c r="S31">
        <f>(Q23-S23)/SQRT($Q$38*$Q$39*($Q$38-1)/12)</f>
        <v>-1.3435028842544403</v>
      </c>
      <c r="T31">
        <f>(Q23-T23)/SQRT($Q$38*$Q$39*($Q$38-1)/12)</f>
        <v>3.0405591591021541</v>
      </c>
      <c r="U31">
        <f>(Q23-U23)/SQRT($Q$38*$Q$39*($Q$38-1)/12)</f>
        <v>-3.2526911934581184</v>
      </c>
      <c r="V31" s="23">
        <f>(Q23-V23)/SQRT($Q$38*$Q$39*($Q$38-1)/12)</f>
        <v>4.1719300090006302</v>
      </c>
    </row>
    <row r="32" spans="1:24">
      <c r="P32" t="s">
        <v>63</v>
      </c>
      <c r="Q32">
        <f>-R31</f>
        <v>-3.7476659402887016</v>
      </c>
      <c r="R32">
        <v>0</v>
      </c>
      <c r="S32" s="23">
        <f>(R23-S23)/SQRT($Q$38*$Q$39*($Q$38-1)/12)</f>
        <v>-5.0911688245431419</v>
      </c>
      <c r="T32">
        <f>(R23-T23)/SQRT($Q$38*$Q$39*($Q$38-1)/12)</f>
        <v>-0.70710678118654746</v>
      </c>
      <c r="U32" s="23">
        <f>(R23-U23)/SQRT($Q$38*$Q$39*($Q$38-1)/12)</f>
        <v>-7.00035713374682</v>
      </c>
      <c r="V32">
        <f>(R23-V23)/SQRT($Q$38*$Q$39*($Q$38-1)/12)</f>
        <v>0.42426406871192851</v>
      </c>
    </row>
    <row r="33" spans="16:25">
      <c r="P33" t="s">
        <v>64</v>
      </c>
      <c r="Q33">
        <f>-S31</f>
        <v>1.3435028842544403</v>
      </c>
      <c r="R33">
        <f>-S32</f>
        <v>5.0911688245431419</v>
      </c>
      <c r="S33">
        <v>0</v>
      </c>
      <c r="T33" s="23">
        <f>(S23-T23)/SQRT($Q$38*$Q$39*($Q$38-1)/12)</f>
        <v>4.3840620433565949</v>
      </c>
      <c r="U33">
        <f>(S23-U23)/SQRT($Q$38*$Q$39*($Q$38-1)/12)</f>
        <v>-1.9091883092036783</v>
      </c>
      <c r="V33" s="23">
        <f>(S23-V23)/SQRT($Q$38*$Q$39*($Q$38-1)/12)</f>
        <v>5.5154328932550705</v>
      </c>
      <c r="X33">
        <f>V33</f>
        <v>5.5154328932550705</v>
      </c>
      <c r="Y33" t="s">
        <v>316</v>
      </c>
    </row>
    <row r="34" spans="16:25">
      <c r="P34" t="s">
        <v>65</v>
      </c>
      <c r="Q34">
        <f>-T31</f>
        <v>-3.0405591591021541</v>
      </c>
      <c r="R34">
        <f>-T32</f>
        <v>0.70710678118654746</v>
      </c>
      <c r="S34">
        <f>-T33</f>
        <v>-4.3840620433565949</v>
      </c>
      <c r="T34">
        <v>0</v>
      </c>
      <c r="U34" s="23">
        <f>(T23-U23)/SQRT($Q$38*$Q$39*($Q$38-1)/12)</f>
        <v>-6.293250352560273</v>
      </c>
      <c r="V34">
        <f>(T23-V23)/SQRT($Q$38*$Q$39*($Q$38-1)/12)</f>
        <v>1.131370849898476</v>
      </c>
      <c r="X34">
        <v>7.3</v>
      </c>
      <c r="Y34" t="s">
        <v>317</v>
      </c>
    </row>
    <row r="35" spans="16:25">
      <c r="P35" t="s">
        <v>14</v>
      </c>
      <c r="Q35">
        <f>-U31</f>
        <v>3.2526911934581184</v>
      </c>
      <c r="R35">
        <f>-U32</f>
        <v>7.00035713374682</v>
      </c>
      <c r="S35">
        <f>-U33</f>
        <v>1.9091883092036783</v>
      </c>
      <c r="T35">
        <f>-U34</f>
        <v>6.293250352560273</v>
      </c>
      <c r="U35">
        <v>0</v>
      </c>
      <c r="V35" s="23">
        <f>(U23-V23)/SQRT($Q$38*$Q$39*($Q$38-1)/12)</f>
        <v>7.4246212024587486</v>
      </c>
      <c r="X35">
        <v>5.8</v>
      </c>
      <c r="Y35" t="s">
        <v>320</v>
      </c>
    </row>
    <row r="36" spans="16:25">
      <c r="P36" t="s">
        <v>66</v>
      </c>
      <c r="Q36">
        <f>-V31</f>
        <v>-4.1719300090006302</v>
      </c>
      <c r="R36">
        <f>-V32</f>
        <v>-0.42426406871192851</v>
      </c>
      <c r="S36">
        <f>-V33</f>
        <v>-5.5154328932550705</v>
      </c>
      <c r="T36">
        <f>-V34</f>
        <v>-1.131370849898476</v>
      </c>
      <c r="U36">
        <f>-V35</f>
        <v>-7.4246212024587486</v>
      </c>
      <c r="V36">
        <v>0</v>
      </c>
      <c r="X36">
        <v>5.6</v>
      </c>
      <c r="Y36" t="s">
        <v>318</v>
      </c>
    </row>
    <row r="37" spans="16:25">
      <c r="X37">
        <v>5.4</v>
      </c>
      <c r="Y37" t="s">
        <v>319</v>
      </c>
    </row>
    <row r="38" spans="16:25">
      <c r="P38" t="s">
        <v>312</v>
      </c>
      <c r="Q38">
        <v>6</v>
      </c>
      <c r="S38" t="s">
        <v>315</v>
      </c>
      <c r="T38" t="s">
        <v>3</v>
      </c>
      <c r="X38">
        <v>4.4000000000000004</v>
      </c>
      <c r="Y38" t="s">
        <v>321</v>
      </c>
    </row>
    <row r="39" spans="16:25">
      <c r="P39" t="s">
        <v>314</v>
      </c>
      <c r="Q39">
        <v>20</v>
      </c>
      <c r="S39">
        <v>4.03</v>
      </c>
      <c r="T39" t="s">
        <v>3</v>
      </c>
    </row>
  </sheetData>
  <mergeCells count="2">
    <mergeCell ref="B1:G1"/>
    <mergeCell ref="H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workbookViewId="0">
      <selection activeCell="C26" sqref="C26"/>
    </sheetView>
  </sheetViews>
  <sheetFormatPr baseColWidth="10" defaultRowHeight="15" x14ac:dyDescent="0"/>
  <cols>
    <col min="1" max="1" width="3.33203125" bestFit="1" customWidth="1"/>
    <col min="2" max="2" width="7.5" bestFit="1" customWidth="1"/>
    <col min="3" max="3" width="7.5" customWidth="1"/>
    <col min="4" max="4" width="9.5" bestFit="1" customWidth="1"/>
    <col min="5" max="6" width="9.5" customWidth="1"/>
    <col min="7" max="7" width="8.1640625" bestFit="1" customWidth="1"/>
    <col min="8" max="9" width="8.1640625" customWidth="1"/>
    <col min="10" max="10" width="9.5" bestFit="1" customWidth="1"/>
    <col min="11" max="12" width="9.5" customWidth="1"/>
    <col min="13" max="13" width="8.1640625" bestFit="1" customWidth="1"/>
    <col min="14" max="15" width="8.1640625" customWidth="1"/>
    <col min="16" max="16" width="9.5" bestFit="1" customWidth="1"/>
    <col min="17" max="18" width="9.5" customWidth="1"/>
    <col min="19" max="19" width="8.1640625" bestFit="1" customWidth="1"/>
    <col min="20" max="21" width="8.1640625" customWidth="1"/>
    <col min="22" max="22" width="9.5" bestFit="1" customWidth="1"/>
    <col min="23" max="24" width="9.5" customWidth="1"/>
    <col min="25" max="25" width="8.1640625" bestFit="1" customWidth="1"/>
    <col min="26" max="27" width="8.1640625" customWidth="1"/>
    <col min="28" max="35" width="7.33203125" bestFit="1" customWidth="1"/>
  </cols>
  <sheetData>
    <row r="1" spans="1:39">
      <c r="D1" t="s">
        <v>365</v>
      </c>
      <c r="J1" t="s">
        <v>367</v>
      </c>
      <c r="P1" t="s">
        <v>367</v>
      </c>
      <c r="V1" t="s">
        <v>365</v>
      </c>
    </row>
    <row r="2" spans="1:39">
      <c r="D2" t="s">
        <v>364</v>
      </c>
      <c r="E2" t="s">
        <v>388</v>
      </c>
      <c r="F2" t="s">
        <v>383</v>
      </c>
      <c r="G2" t="s">
        <v>366</v>
      </c>
      <c r="H2" t="s">
        <v>384</v>
      </c>
      <c r="I2" t="s">
        <v>386</v>
      </c>
      <c r="J2" t="s">
        <v>364</v>
      </c>
      <c r="K2" t="s">
        <v>388</v>
      </c>
      <c r="L2" t="s">
        <v>383</v>
      </c>
      <c r="M2" t="s">
        <v>366</v>
      </c>
      <c r="N2" t="s">
        <v>384</v>
      </c>
      <c r="O2" t="s">
        <v>386</v>
      </c>
      <c r="P2" t="s">
        <v>364</v>
      </c>
      <c r="Q2" t="s">
        <v>388</v>
      </c>
      <c r="R2" t="s">
        <v>383</v>
      </c>
      <c r="S2" t="s">
        <v>366</v>
      </c>
      <c r="T2" t="s">
        <v>384</v>
      </c>
      <c r="U2" t="s">
        <v>386</v>
      </c>
      <c r="V2" t="s">
        <v>364</v>
      </c>
      <c r="W2" t="s">
        <v>388</v>
      </c>
      <c r="X2" t="s">
        <v>383</v>
      </c>
      <c r="Y2" t="s">
        <v>366</v>
      </c>
      <c r="Z2" t="s">
        <v>384</v>
      </c>
      <c r="AA2" t="s">
        <v>386</v>
      </c>
    </row>
    <row r="3" spans="1:39">
      <c r="A3" s="97" t="s">
        <v>322</v>
      </c>
      <c r="B3" s="173" t="s">
        <v>385</v>
      </c>
      <c r="C3" s="23" t="s">
        <v>378</v>
      </c>
      <c r="D3" s="5">
        <v>546.9</v>
      </c>
      <c r="E3" s="36">
        <v>-1.6</v>
      </c>
      <c r="F3" s="5">
        <v>83</v>
      </c>
      <c r="G3" s="5">
        <v>2.9</v>
      </c>
      <c r="H3" s="5">
        <f>'Ranked Analysis Ph1'!M3</f>
        <v>2</v>
      </c>
      <c r="I3" s="5">
        <f>'Phase 1 data'!U7</f>
        <v>34</v>
      </c>
      <c r="J3" s="5">
        <v>482.1</v>
      </c>
      <c r="K3" s="36">
        <v>22.7</v>
      </c>
      <c r="L3" s="5">
        <v>91.6</v>
      </c>
      <c r="M3" s="5">
        <v>4.0199999999999996</v>
      </c>
      <c r="N3" s="5">
        <f>'Ranked Analysis Ph1'!N3</f>
        <v>5</v>
      </c>
      <c r="O3" s="5">
        <f>'Phase 1 data'!W3</f>
        <v>36</v>
      </c>
      <c r="P3" s="5">
        <v>485.4</v>
      </c>
      <c r="Q3" s="36">
        <v>11.4</v>
      </c>
      <c r="R3" s="5">
        <v>86.6</v>
      </c>
      <c r="S3" s="5">
        <v>4.3</v>
      </c>
      <c r="T3" s="5">
        <f>'Ranked Analysis Ph1'!P3</f>
        <v>4</v>
      </c>
      <c r="U3" s="5"/>
      <c r="V3" s="5">
        <v>507.2</v>
      </c>
      <c r="W3" s="5">
        <v>13.7</v>
      </c>
      <c r="X3" s="5">
        <v>80.2</v>
      </c>
      <c r="Y3" s="5">
        <v>3.4</v>
      </c>
      <c r="Z3" s="5">
        <f>'Ranked Analysis Ph1'!Q3</f>
        <v>2</v>
      </c>
      <c r="AA3" s="5">
        <f>'Phase 1 data'!Y3</f>
        <v>31</v>
      </c>
      <c r="AB3" s="14">
        <v>1.712962962962963E-3</v>
      </c>
      <c r="AC3" s="14">
        <v>4.5370370370370365E-3</v>
      </c>
      <c r="AD3" s="14">
        <v>7.951388888888888E-3</v>
      </c>
      <c r="AE3" s="14">
        <v>1.0810185185185185E-2</v>
      </c>
      <c r="AF3" s="14">
        <v>1.4409722222222221E-2</v>
      </c>
      <c r="AG3" s="14">
        <v>1.7673611111111109E-2</v>
      </c>
      <c r="AH3" s="14">
        <v>1.7800925925925925E-2</v>
      </c>
      <c r="AI3" s="14">
        <v>2.0543981481481479E-2</v>
      </c>
      <c r="AJ3" s="181" t="s">
        <v>102</v>
      </c>
    </row>
    <row r="4" spans="1:39">
      <c r="A4" s="101">
        <v>1</v>
      </c>
      <c r="B4" s="102" t="s">
        <v>421</v>
      </c>
      <c r="C4" s="23" t="s">
        <v>379</v>
      </c>
      <c r="D4" s="5">
        <v>657.9</v>
      </c>
      <c r="E4">
        <v>9.8000000000000007</v>
      </c>
      <c r="F4">
        <v>71.3</v>
      </c>
      <c r="G4" s="5">
        <v>2.93</v>
      </c>
      <c r="H4" s="5">
        <f>'Ranked Analysis Ph1'!M4</f>
        <v>3</v>
      </c>
      <c r="I4" s="5">
        <f>'Phase 1 data'!U8</f>
        <v>41</v>
      </c>
      <c r="J4" s="5">
        <v>575.9</v>
      </c>
      <c r="K4">
        <v>-15.3</v>
      </c>
      <c r="L4" s="5">
        <v>70.5</v>
      </c>
      <c r="M4" s="5">
        <v>12.2</v>
      </c>
      <c r="N4" s="5">
        <f>'Ranked Analysis Ph1'!N4</f>
        <v>6</v>
      </c>
      <c r="O4" s="5">
        <f>'Phase 1 data'!W4</f>
        <v>36</v>
      </c>
      <c r="P4" s="5">
        <v>574</v>
      </c>
      <c r="Q4" s="36">
        <v>9.3000000000000007</v>
      </c>
      <c r="R4" s="5">
        <v>69.5</v>
      </c>
      <c r="S4" s="5">
        <v>3.5</v>
      </c>
      <c r="T4" s="5">
        <f>'Ranked Analysis Ph1'!P4</f>
        <v>3</v>
      </c>
      <c r="U4" s="5"/>
      <c r="V4" s="5">
        <v>602.29999999999995</v>
      </c>
      <c r="W4" s="138">
        <v>-19.8</v>
      </c>
      <c r="X4" s="5">
        <v>68.599999999999994</v>
      </c>
      <c r="Y4" s="5">
        <v>3.7</v>
      </c>
      <c r="Z4" s="5">
        <f>'Ranked Analysis Ph1'!Q4</f>
        <v>3</v>
      </c>
      <c r="AA4" s="5">
        <f>'Phase 1 data'!Y4</f>
        <v>26</v>
      </c>
      <c r="AB4" s="15">
        <v>1.9328703703703704E-3</v>
      </c>
      <c r="AC4" s="15">
        <v>4.1319444444444442E-3</v>
      </c>
      <c r="AD4" s="15">
        <v>8.1249999999999985E-3</v>
      </c>
      <c r="AE4" s="15">
        <v>1.1041666666666667E-2</v>
      </c>
      <c r="AF4" s="15">
        <v>1.5162037037037036E-2</v>
      </c>
      <c r="AG4" s="15">
        <v>1.8958333333333334E-2</v>
      </c>
      <c r="AH4" s="15">
        <v>1.9050925925925926E-2</v>
      </c>
      <c r="AI4" s="15">
        <v>2.0914351851851851E-2</v>
      </c>
      <c r="AJ4" s="181" t="s">
        <v>87</v>
      </c>
      <c r="AL4" s="102" t="s">
        <v>19</v>
      </c>
      <c r="AM4" s="103" t="s">
        <v>87</v>
      </c>
    </row>
    <row r="5" spans="1:39">
      <c r="A5" s="101">
        <v>2</v>
      </c>
      <c r="B5" s="102" t="s">
        <v>422</v>
      </c>
      <c r="C5" s="23" t="s">
        <v>380</v>
      </c>
      <c r="D5" s="5">
        <v>468.9</v>
      </c>
      <c r="E5" s="36">
        <v>-3.2</v>
      </c>
      <c r="F5">
        <v>60.1</v>
      </c>
      <c r="G5" s="5">
        <v>6.4</v>
      </c>
      <c r="H5" s="5">
        <f>'Ranked Analysis Ph1'!M5</f>
        <v>3</v>
      </c>
      <c r="I5" s="5">
        <f>'Phase 1 data'!U9</f>
        <v>31</v>
      </c>
      <c r="J5" s="5">
        <v>447.3</v>
      </c>
      <c r="K5">
        <v>-2.2999999999999998</v>
      </c>
      <c r="L5" s="5">
        <v>56.2</v>
      </c>
      <c r="M5" s="5">
        <v>4.21</v>
      </c>
      <c r="N5" s="5">
        <f>'Ranked Analysis Ph1'!N5</f>
        <v>6</v>
      </c>
      <c r="O5" s="5">
        <f>'Phase 1 data'!W5</f>
        <v>27</v>
      </c>
      <c r="P5" s="5">
        <v>453.6</v>
      </c>
      <c r="Q5" s="36">
        <v>6.8</v>
      </c>
      <c r="R5" s="5">
        <v>56.4</v>
      </c>
      <c r="S5" s="5">
        <v>5.95</v>
      </c>
      <c r="T5" s="5">
        <f>'Ranked Analysis Ph1'!P5</f>
        <v>3</v>
      </c>
      <c r="U5" s="5"/>
      <c r="V5" s="5">
        <v>460.6</v>
      </c>
      <c r="W5" s="5">
        <v>9.1</v>
      </c>
      <c r="X5" s="5">
        <v>56</v>
      </c>
      <c r="Y5" s="5">
        <v>5.79</v>
      </c>
      <c r="Z5" s="5">
        <f>'Ranked Analysis Ph1'!Q5</f>
        <v>1</v>
      </c>
      <c r="AA5" s="5">
        <f>'Phase 1 data'!Y5</f>
        <v>25</v>
      </c>
      <c r="AB5" s="15">
        <v>2.2106481481481491E-3</v>
      </c>
      <c r="AC5" s="15">
        <v>4.7685185185185192E-3</v>
      </c>
      <c r="AD5" s="15">
        <v>7.6157407407407424E-3</v>
      </c>
      <c r="AE5" s="15">
        <v>1.0543981481481477E-2</v>
      </c>
      <c r="AF5" s="15">
        <v>1.5000000000000003E-2</v>
      </c>
      <c r="AG5" s="15">
        <v>1.9039351851851852E-2</v>
      </c>
      <c r="AH5" s="15">
        <v>1.9282407407407404E-2</v>
      </c>
      <c r="AI5" s="15">
        <v>2.2222222222222216E-2</v>
      </c>
      <c r="AJ5" s="181" t="s">
        <v>88</v>
      </c>
      <c r="AL5" s="102" t="s">
        <v>156</v>
      </c>
      <c r="AM5" s="103" t="s">
        <v>88</v>
      </c>
    </row>
    <row r="6" spans="1:39">
      <c r="A6" s="101">
        <v>3</v>
      </c>
      <c r="B6" s="102" t="s">
        <v>423</v>
      </c>
      <c r="C6" s="23" t="s">
        <v>369</v>
      </c>
      <c r="D6" s="5">
        <v>661.5</v>
      </c>
      <c r="E6">
        <v>16.600000000000001</v>
      </c>
      <c r="F6" s="5">
        <v>55</v>
      </c>
      <c r="G6" s="5">
        <v>6.2</v>
      </c>
      <c r="H6" s="5">
        <f>'Ranked Analysis Ph1'!M6</f>
        <v>3</v>
      </c>
      <c r="I6" s="5">
        <f>'Phase 1 data'!U10</f>
        <v>48</v>
      </c>
      <c r="J6" s="5">
        <v>598.4</v>
      </c>
      <c r="K6" s="36">
        <v>9.1199999999999992</v>
      </c>
      <c r="L6" s="5">
        <v>63.6</v>
      </c>
      <c r="M6" s="5">
        <v>5.3</v>
      </c>
      <c r="N6" s="5">
        <f>'Ranked Analysis Ph1'!N6</f>
        <v>5.5</v>
      </c>
      <c r="O6" s="5">
        <f>'Phase 1 data'!W6</f>
        <v>29</v>
      </c>
      <c r="P6" s="5">
        <v>564</v>
      </c>
      <c r="Q6">
        <v>-49.4</v>
      </c>
      <c r="R6" s="5">
        <v>64.099999999999994</v>
      </c>
      <c r="S6" s="5">
        <v>9.3000000000000007</v>
      </c>
      <c r="T6" s="5">
        <f>'Ranked Analysis Ph1'!P6</f>
        <v>5.5</v>
      </c>
      <c r="U6" s="5"/>
      <c r="V6" s="5">
        <v>571.29999999999995</v>
      </c>
      <c r="W6" s="5">
        <v>0.53</v>
      </c>
      <c r="X6" s="5">
        <v>55.6</v>
      </c>
      <c r="Y6" s="5">
        <v>29.4</v>
      </c>
      <c r="Z6" s="5">
        <f>'Ranked Analysis Ph1'!Q6</f>
        <v>1</v>
      </c>
      <c r="AA6" s="5">
        <f>'Phase 1 data'!Y6</f>
        <v>23</v>
      </c>
      <c r="AB6" s="15">
        <v>1.8518518518518517E-3</v>
      </c>
      <c r="AC6" s="15">
        <v>4.8842592592592592E-3</v>
      </c>
      <c r="AD6" s="15">
        <v>6.8865740740740736E-3</v>
      </c>
      <c r="AE6" s="15">
        <v>9.7337962962962977E-3</v>
      </c>
      <c r="AF6" s="15">
        <v>1.3495370370370371E-2</v>
      </c>
      <c r="AG6" s="15">
        <v>1.6574074074074074E-2</v>
      </c>
      <c r="AH6" s="15">
        <v>1.6643518518518519E-2</v>
      </c>
      <c r="AI6" s="15">
        <v>1.9143518518518518E-2</v>
      </c>
      <c r="AJ6" s="181" t="s">
        <v>89</v>
      </c>
      <c r="AL6" s="102" t="s">
        <v>29</v>
      </c>
      <c r="AM6" s="103" t="s">
        <v>89</v>
      </c>
    </row>
    <row r="7" spans="1:39">
      <c r="A7" s="101">
        <v>4</v>
      </c>
      <c r="B7" s="102" t="s">
        <v>424</v>
      </c>
      <c r="C7" s="23" t="s">
        <v>368</v>
      </c>
      <c r="D7" s="5">
        <v>527.90800000000002</v>
      </c>
      <c r="E7">
        <v>10.1</v>
      </c>
      <c r="F7" s="5">
        <v>80.900000000000006</v>
      </c>
      <c r="G7" s="5">
        <v>2.25657</v>
      </c>
      <c r="H7" s="5">
        <f>'Ranked Analysis Ph1'!M7</f>
        <v>4</v>
      </c>
      <c r="I7" s="5">
        <f>'Phase 1 data'!U11</f>
        <v>32</v>
      </c>
      <c r="J7" s="5">
        <v>503.952</v>
      </c>
      <c r="K7">
        <v>-0.76</v>
      </c>
      <c r="L7" s="5">
        <v>85.9</v>
      </c>
      <c r="M7" s="5">
        <v>2.19</v>
      </c>
      <c r="N7" s="5">
        <f>'Ranked Analysis Ph1'!N7</f>
        <v>6</v>
      </c>
      <c r="O7" s="5">
        <f>'Phase 1 data'!W7</f>
        <v>47</v>
      </c>
      <c r="P7" s="5">
        <v>483.4</v>
      </c>
      <c r="Q7">
        <v>-17.399999999999999</v>
      </c>
      <c r="R7" s="5">
        <v>80</v>
      </c>
      <c r="S7" s="5">
        <v>3.1</v>
      </c>
      <c r="T7" s="5">
        <f>'Ranked Analysis Ph1'!P7</f>
        <v>1.5</v>
      </c>
      <c r="U7" s="5"/>
      <c r="V7" s="5">
        <v>479.54</v>
      </c>
      <c r="W7" s="138">
        <v>-8.6999999999999993</v>
      </c>
      <c r="X7" s="5">
        <v>76.88</v>
      </c>
      <c r="Y7" s="5">
        <v>3.4</v>
      </c>
      <c r="Z7" s="5">
        <f>'Ranked Analysis Ph1'!Q7</f>
        <v>4</v>
      </c>
      <c r="AA7" s="5">
        <f>'Phase 1 data'!Y7</f>
        <v>43</v>
      </c>
      <c r="AB7" s="15">
        <v>1.8287037037037037E-3</v>
      </c>
      <c r="AC7" s="15">
        <v>3.8194444444444443E-3</v>
      </c>
      <c r="AD7" s="15">
        <v>5.6828703703703702E-3</v>
      </c>
      <c r="AE7" s="15">
        <v>8.4953703703703701E-3</v>
      </c>
      <c r="AF7" s="15">
        <v>1.1782407407407406E-2</v>
      </c>
      <c r="AG7" s="15">
        <v>1.4652777777777778E-2</v>
      </c>
      <c r="AH7" s="15">
        <v>1.4814814814814814E-2</v>
      </c>
      <c r="AI7" s="15">
        <v>1.6944444444444443E-2</v>
      </c>
      <c r="AJ7" s="181" t="s">
        <v>90</v>
      </c>
      <c r="AL7" s="102" t="s">
        <v>24</v>
      </c>
      <c r="AM7" s="103" t="s">
        <v>90</v>
      </c>
    </row>
    <row r="8" spans="1:39">
      <c r="A8" s="101">
        <v>5</v>
      </c>
      <c r="B8" s="102" t="s">
        <v>425</v>
      </c>
      <c r="C8" s="23" t="s">
        <v>381</v>
      </c>
      <c r="D8" s="5">
        <v>485.2</v>
      </c>
      <c r="E8" s="36">
        <v>-21.1</v>
      </c>
      <c r="F8" s="5">
        <v>69.3</v>
      </c>
      <c r="G8" s="5">
        <v>4.4000000000000004</v>
      </c>
      <c r="H8" s="5">
        <f>'Ranked Analysis Ph1'!M8</f>
        <v>3.5</v>
      </c>
      <c r="I8" s="5">
        <f>'Phase 1 data'!U12</f>
        <v>33</v>
      </c>
      <c r="J8" s="5">
        <v>465.7</v>
      </c>
      <c r="K8">
        <v>-22.3</v>
      </c>
      <c r="L8" s="5">
        <v>74.099999999999994</v>
      </c>
      <c r="M8" s="5">
        <v>6.1</v>
      </c>
      <c r="N8" s="5">
        <f>'Ranked Analysis Ph1'!N8</f>
        <v>3.5</v>
      </c>
      <c r="O8" s="5">
        <f>'Phase 1 data'!W8</f>
        <v>43</v>
      </c>
      <c r="P8" s="5">
        <v>469.5</v>
      </c>
      <c r="Q8" s="36">
        <v>1.9</v>
      </c>
      <c r="R8" s="5">
        <v>77.2</v>
      </c>
      <c r="S8" s="5">
        <v>6.8</v>
      </c>
      <c r="T8" s="5">
        <f>'Ranked Analysis Ph1'!P8</f>
        <v>3.5</v>
      </c>
      <c r="U8" s="5"/>
      <c r="V8" s="5">
        <v>469.5</v>
      </c>
      <c r="W8" s="5">
        <v>4.21</v>
      </c>
      <c r="X8" s="5">
        <v>80.2</v>
      </c>
      <c r="Y8" s="5">
        <v>4.22</v>
      </c>
      <c r="Z8" s="5">
        <f>'Ranked Analysis Ph1'!Q8</f>
        <v>3.5</v>
      </c>
      <c r="AA8" s="5">
        <f>'Phase 1 data'!Y8</f>
        <v>39</v>
      </c>
      <c r="AB8" s="15">
        <v>2.3263888888888887E-3</v>
      </c>
      <c r="AC8" s="15">
        <v>4.5486111111111109E-3</v>
      </c>
      <c r="AD8" s="15">
        <v>7.3032407407407412E-3</v>
      </c>
      <c r="AE8" s="15">
        <v>1.0104166666666668E-2</v>
      </c>
      <c r="AF8" s="15">
        <v>1.3912037037037037E-2</v>
      </c>
      <c r="AG8" s="15">
        <v>1.6921296296296299E-2</v>
      </c>
      <c r="AH8" s="15">
        <v>1.7013888888888887E-2</v>
      </c>
      <c r="AI8" s="15">
        <v>1.8171296296296297E-2</v>
      </c>
      <c r="AJ8" s="181" t="s">
        <v>91</v>
      </c>
      <c r="AL8" s="102" t="s">
        <v>34</v>
      </c>
      <c r="AM8" s="103" t="s">
        <v>91</v>
      </c>
    </row>
    <row r="9" spans="1:39">
      <c r="A9" s="101">
        <v>6</v>
      </c>
      <c r="B9" s="102" t="s">
        <v>426</v>
      </c>
      <c r="C9" s="23" t="s">
        <v>370</v>
      </c>
      <c r="D9" s="5">
        <v>609</v>
      </c>
      <c r="E9" s="36">
        <v>-4.0999999999999996</v>
      </c>
      <c r="F9" s="5">
        <v>62.2</v>
      </c>
      <c r="G9" s="5">
        <v>7.7</v>
      </c>
      <c r="H9" s="5">
        <f>'Ranked Analysis Ph1'!M9</f>
        <v>1.5</v>
      </c>
      <c r="I9" s="5">
        <f>'Phase 1 data'!U13</f>
        <v>24</v>
      </c>
      <c r="J9" s="5">
        <v>565.5</v>
      </c>
      <c r="K9" s="36">
        <v>6.3</v>
      </c>
      <c r="L9" s="5">
        <v>70.2</v>
      </c>
      <c r="M9" s="5">
        <v>9.3000000000000007</v>
      </c>
      <c r="N9" s="5">
        <f>'Ranked Analysis Ph1'!N9</f>
        <v>6</v>
      </c>
      <c r="O9" s="5">
        <f>'Phase 1 data'!W9</f>
        <v>40</v>
      </c>
      <c r="P9" s="5">
        <v>579.5</v>
      </c>
      <c r="Q9">
        <v>-41</v>
      </c>
      <c r="R9" s="5">
        <v>63.7</v>
      </c>
      <c r="S9" s="5">
        <v>7</v>
      </c>
      <c r="T9" s="5">
        <f>'Ranked Analysis Ph1'!P9</f>
        <v>4</v>
      </c>
      <c r="U9" s="5"/>
      <c r="V9" s="5">
        <v>551.5</v>
      </c>
      <c r="W9" s="5">
        <v>18</v>
      </c>
      <c r="X9" s="5">
        <v>66.599999999999994</v>
      </c>
      <c r="Y9" s="5">
        <v>14.7</v>
      </c>
      <c r="Z9" s="5">
        <f>'Ranked Analysis Ph1'!Q9</f>
        <v>1.5</v>
      </c>
      <c r="AA9" s="5">
        <f>'Phase 1 data'!Y9</f>
        <v>5.4232804232804256E-4</v>
      </c>
      <c r="AB9" s="15">
        <v>1.8287037037037037E-3</v>
      </c>
      <c r="AC9" s="15">
        <v>4.5023148148148149E-3</v>
      </c>
      <c r="AD9" s="15">
        <v>7.2685185185185188E-3</v>
      </c>
      <c r="AE9" s="15">
        <v>1.0081018518518519E-2</v>
      </c>
      <c r="AF9" s="15">
        <v>1.3043981481481483E-2</v>
      </c>
      <c r="AG9" s="15">
        <v>1.5960648148148151E-2</v>
      </c>
      <c r="AH9" s="15">
        <v>1.6145833333333335E-2</v>
      </c>
      <c r="AI9" s="15">
        <v>1.7974537037037035E-2</v>
      </c>
      <c r="AJ9" s="181" t="s">
        <v>92</v>
      </c>
      <c r="AL9" s="102" t="s">
        <v>36</v>
      </c>
      <c r="AM9" s="103" t="s">
        <v>92</v>
      </c>
    </row>
    <row r="10" spans="1:39">
      <c r="A10" s="101">
        <v>7</v>
      </c>
      <c r="B10" s="102" t="s">
        <v>427</v>
      </c>
      <c r="C10" s="23" t="s">
        <v>371</v>
      </c>
      <c r="D10" s="5">
        <v>613.70000000000005</v>
      </c>
      <c r="E10">
        <v>5.5</v>
      </c>
      <c r="F10" s="5">
        <v>61.9</v>
      </c>
      <c r="G10" s="5">
        <v>7.5</v>
      </c>
      <c r="H10" s="5">
        <f>'Ranked Analysis Ph1'!M10</f>
        <v>2</v>
      </c>
      <c r="I10" s="5">
        <f>'Phase 1 data'!U14</f>
        <v>21</v>
      </c>
      <c r="J10" s="5">
        <v>568.79999999999995</v>
      </c>
      <c r="K10" s="36">
        <v>14</v>
      </c>
      <c r="L10" s="5">
        <v>69.099999999999994</v>
      </c>
      <c r="M10" s="5">
        <v>9.8000000000000007</v>
      </c>
      <c r="N10" s="5">
        <f>'Ranked Analysis Ph1'!N10</f>
        <v>5</v>
      </c>
      <c r="O10" s="5">
        <f>'Phase 1 data'!W10</f>
        <v>42</v>
      </c>
      <c r="P10" s="5">
        <v>555.29999999999995</v>
      </c>
      <c r="Q10">
        <v>-6.1</v>
      </c>
      <c r="R10" s="5">
        <v>65.8</v>
      </c>
      <c r="S10" s="5">
        <v>11.7</v>
      </c>
      <c r="T10" s="5">
        <f>'Ranked Analysis Ph1'!P10</f>
        <v>6</v>
      </c>
      <c r="U10" s="5"/>
      <c r="V10" s="5">
        <v>586.4</v>
      </c>
      <c r="W10" s="5">
        <v>10.5</v>
      </c>
      <c r="X10" s="5">
        <v>59</v>
      </c>
      <c r="Y10" s="5">
        <v>8.9</v>
      </c>
      <c r="Z10" s="5">
        <f>'Ranked Analysis Ph1'!Q10</f>
        <v>4</v>
      </c>
      <c r="AA10" s="5">
        <f>'Phase 1 data'!Y10</f>
        <v>52</v>
      </c>
      <c r="AB10" s="15">
        <v>2.9282407407407412E-3</v>
      </c>
      <c r="AC10" s="15">
        <v>5.185185185185185E-3</v>
      </c>
      <c r="AD10" s="15">
        <v>8.3449074074074085E-3</v>
      </c>
      <c r="AE10" s="15">
        <v>1.119212962962963E-2</v>
      </c>
      <c r="AF10" s="15">
        <v>1.494212962962963E-2</v>
      </c>
      <c r="AG10" s="15">
        <v>1.7905092592592594E-2</v>
      </c>
      <c r="AH10" s="15">
        <v>1.8055555555555557E-2</v>
      </c>
      <c r="AI10" s="15">
        <v>1.9918981481481482E-2</v>
      </c>
      <c r="AJ10" s="181" t="s">
        <v>93</v>
      </c>
      <c r="AL10" s="102" t="s">
        <v>157</v>
      </c>
      <c r="AM10" s="103" t="s">
        <v>93</v>
      </c>
    </row>
    <row r="11" spans="1:39">
      <c r="A11" s="101">
        <v>8</v>
      </c>
      <c r="B11" s="102" t="s">
        <v>428</v>
      </c>
      <c r="C11" s="23" t="s">
        <v>372</v>
      </c>
      <c r="D11" s="5">
        <v>423.4</v>
      </c>
      <c r="E11">
        <v>7.7</v>
      </c>
      <c r="F11" s="5">
        <v>78</v>
      </c>
      <c r="G11" s="5">
        <v>4.3</v>
      </c>
      <c r="H11" s="5">
        <f>'Ranked Analysis Ph1'!M11</f>
        <v>1</v>
      </c>
      <c r="I11" s="5">
        <f>'Phase 1 data'!U15</f>
        <v>23</v>
      </c>
      <c r="J11" s="5">
        <v>439.6</v>
      </c>
      <c r="K11" s="36">
        <v>4</v>
      </c>
      <c r="L11" s="5">
        <v>73.7</v>
      </c>
      <c r="M11" s="5">
        <v>4</v>
      </c>
      <c r="N11" s="5">
        <f>'Ranked Analysis Ph1'!N11</f>
        <v>5</v>
      </c>
      <c r="O11" s="5">
        <f>'Phase 1 data'!W11</f>
        <v>25</v>
      </c>
      <c r="P11" s="5">
        <v>419.2</v>
      </c>
      <c r="Q11" s="36">
        <v>0.9</v>
      </c>
      <c r="R11" s="5">
        <v>76.400000000000006</v>
      </c>
      <c r="S11" s="5">
        <v>4.2</v>
      </c>
      <c r="T11" s="5">
        <f>'Ranked Analysis Ph1'!P11</f>
        <v>5</v>
      </c>
      <c r="U11" s="5"/>
      <c r="V11" s="5">
        <v>415.3</v>
      </c>
      <c r="W11" s="138">
        <v>-2.2000000000000002</v>
      </c>
      <c r="X11" s="5">
        <v>76.900000000000006</v>
      </c>
      <c r="Y11" s="5">
        <v>3.9</v>
      </c>
      <c r="Z11" s="5">
        <f>'Ranked Analysis Ph1'!Q11</f>
        <v>2.5</v>
      </c>
      <c r="AA11" s="5">
        <f>'Phase 1 data'!Y11</f>
        <v>28</v>
      </c>
      <c r="AB11" s="15">
        <v>2.1412037037037038E-3</v>
      </c>
      <c r="AC11" s="15">
        <v>4.6527777777777774E-3</v>
      </c>
      <c r="AD11" s="15">
        <v>7.6504629629629631E-3</v>
      </c>
      <c r="AE11" s="15">
        <v>1.0462962962962964E-2</v>
      </c>
      <c r="AF11" s="15">
        <v>1.3761574074074074E-2</v>
      </c>
      <c r="AG11" s="15">
        <v>1.6979166666666667E-2</v>
      </c>
      <c r="AH11" s="15">
        <v>1.7164351851851851E-2</v>
      </c>
      <c r="AI11" s="15">
        <v>1.8819444444444448E-2</v>
      </c>
      <c r="AJ11" s="181" t="s">
        <v>94</v>
      </c>
      <c r="AL11" s="106" t="s">
        <v>40</v>
      </c>
      <c r="AM11" s="103" t="s">
        <v>94</v>
      </c>
    </row>
    <row r="12" spans="1:39">
      <c r="A12" s="101">
        <v>9</v>
      </c>
      <c r="B12" s="102" t="s">
        <v>429</v>
      </c>
      <c r="C12" s="23" t="s">
        <v>373</v>
      </c>
      <c r="D12" s="5">
        <v>435.3</v>
      </c>
      <c r="E12">
        <v>4.8</v>
      </c>
      <c r="F12" s="5">
        <v>91.4</v>
      </c>
      <c r="G12" s="5">
        <v>3.3</v>
      </c>
      <c r="H12" s="5">
        <f>'Ranked Analysis Ph1'!M12</f>
        <v>2</v>
      </c>
      <c r="I12" s="5">
        <f>'Phase 1 data'!U16</f>
        <v>32</v>
      </c>
      <c r="J12" s="5">
        <v>429.8</v>
      </c>
      <c r="K12">
        <v>-6.4</v>
      </c>
      <c r="L12" s="5">
        <v>90.8</v>
      </c>
      <c r="M12" s="5">
        <v>7.6</v>
      </c>
      <c r="N12" s="5">
        <f>'Ranked Analysis Ph1'!N12</f>
        <v>6</v>
      </c>
      <c r="O12" s="5">
        <f>'Phase 1 data'!W12</f>
        <v>28</v>
      </c>
      <c r="P12" s="5">
        <v>440.2</v>
      </c>
      <c r="Q12">
        <v>-10.3</v>
      </c>
      <c r="R12" s="5">
        <v>82.6</v>
      </c>
      <c r="S12" s="5">
        <v>3.3</v>
      </c>
      <c r="T12" s="5">
        <f>'Ranked Analysis Ph1'!P12</f>
        <v>5</v>
      </c>
      <c r="U12" s="5"/>
      <c r="V12" s="5">
        <v>445.8</v>
      </c>
      <c r="W12" s="5">
        <v>6.2</v>
      </c>
      <c r="X12" s="5">
        <v>80.599999999999994</v>
      </c>
      <c r="Y12" s="5">
        <v>2.2999999999999998</v>
      </c>
      <c r="Z12" s="5">
        <f>'Ranked Analysis Ph1'!Q12</f>
        <v>1</v>
      </c>
      <c r="AA12" s="5">
        <f>'Phase 1 data'!Y12</f>
        <v>33</v>
      </c>
      <c r="AB12" s="15">
        <v>1.8402777777777777E-3</v>
      </c>
      <c r="AC12" s="15">
        <v>4.6296296296296302E-3</v>
      </c>
      <c r="AD12" s="15">
        <v>9.3171296296296283E-3</v>
      </c>
      <c r="AE12" s="15">
        <v>1.2106481481481482E-2</v>
      </c>
      <c r="AF12" s="15">
        <v>1.636574074074074E-2</v>
      </c>
      <c r="AG12" s="15">
        <v>1.9386574074074073E-2</v>
      </c>
      <c r="AH12" s="15">
        <v>1.9467592592592595E-2</v>
      </c>
      <c r="AI12" s="15">
        <v>2.1550925925925928E-2</v>
      </c>
      <c r="AJ12" s="181" t="s">
        <v>97</v>
      </c>
      <c r="AL12" s="102" t="s">
        <v>42</v>
      </c>
      <c r="AM12" s="103" t="s">
        <v>97</v>
      </c>
    </row>
    <row r="13" spans="1:39">
      <c r="A13" s="101">
        <v>10</v>
      </c>
      <c r="B13" s="102" t="s">
        <v>430</v>
      </c>
      <c r="C13" s="23" t="s">
        <v>374</v>
      </c>
      <c r="D13" s="5">
        <v>440.6</v>
      </c>
      <c r="E13">
        <v>1</v>
      </c>
      <c r="F13" s="5">
        <v>73.5</v>
      </c>
      <c r="G13" s="5">
        <v>3.4</v>
      </c>
      <c r="H13" s="5">
        <f>'Ranked Analysis Ph1'!M13</f>
        <v>3</v>
      </c>
      <c r="I13" s="5">
        <f>'Phase 1 data'!U17</f>
        <v>34</v>
      </c>
      <c r="J13" s="5">
        <v>429</v>
      </c>
      <c r="K13">
        <v>-4.4000000000000004</v>
      </c>
      <c r="L13" s="5">
        <v>87</v>
      </c>
      <c r="M13" s="5">
        <v>3.8</v>
      </c>
      <c r="N13" s="5">
        <f>'Ranked Analysis Ph1'!N13</f>
        <v>5.5</v>
      </c>
      <c r="O13" s="5">
        <f>'Phase 1 data'!W13</f>
        <v>32</v>
      </c>
      <c r="P13" s="5">
        <v>452</v>
      </c>
      <c r="Q13">
        <v>-6.5</v>
      </c>
      <c r="R13" s="5">
        <v>70.599999999999994</v>
      </c>
      <c r="S13" s="5">
        <v>5.0999999999999996</v>
      </c>
      <c r="T13" s="5">
        <f>'Ranked Analysis Ph1'!P13</f>
        <v>1</v>
      </c>
      <c r="U13" s="5"/>
      <c r="V13" s="5">
        <v>458.4</v>
      </c>
      <c r="W13" s="5">
        <v>0.2</v>
      </c>
      <c r="X13" s="5">
        <v>70.099999999999994</v>
      </c>
      <c r="Y13" s="5">
        <v>3</v>
      </c>
      <c r="Z13" s="5">
        <f>'Ranked Analysis Ph1'!Q13</f>
        <v>3</v>
      </c>
      <c r="AA13" s="5">
        <f>'Phase 1 data'!Y13</f>
        <v>23</v>
      </c>
      <c r="AB13" s="15">
        <v>1.6319444444444445E-3</v>
      </c>
      <c r="AC13" s="15">
        <v>3.9236111111111112E-3</v>
      </c>
      <c r="AD13" s="15">
        <v>6.2615740740740748E-3</v>
      </c>
      <c r="AE13" s="15">
        <v>9.0972222222222218E-3</v>
      </c>
      <c r="AF13" s="15">
        <v>1.2893518518518519E-2</v>
      </c>
      <c r="AG13" s="15">
        <v>1.5671296296296298E-2</v>
      </c>
      <c r="AH13" s="15">
        <v>1.5787037037037037E-2</v>
      </c>
      <c r="AI13" s="15">
        <v>1.7523148148148149E-2</v>
      </c>
      <c r="AJ13" s="181" t="s">
        <v>98</v>
      </c>
      <c r="AL13" s="106" t="s">
        <v>44</v>
      </c>
      <c r="AM13" s="103" t="s">
        <v>98</v>
      </c>
    </row>
    <row r="14" spans="1:39">
      <c r="A14" s="101">
        <v>11</v>
      </c>
      <c r="B14" s="102" t="s">
        <v>431</v>
      </c>
      <c r="C14" s="23" t="s">
        <v>375</v>
      </c>
      <c r="D14" s="5">
        <v>555.5</v>
      </c>
      <c r="E14">
        <v>28.9</v>
      </c>
      <c r="F14" s="5">
        <v>74.3</v>
      </c>
      <c r="G14" s="5">
        <v>18.899999999999999</v>
      </c>
      <c r="H14" s="5">
        <f>'Ranked Analysis Ph1'!M14</f>
        <v>2.5</v>
      </c>
      <c r="I14" s="5">
        <f>'Phase 1 data'!U18</f>
        <v>32</v>
      </c>
      <c r="J14" s="5">
        <v>526</v>
      </c>
      <c r="K14">
        <v>0</v>
      </c>
      <c r="L14" s="5">
        <v>53.6</v>
      </c>
      <c r="M14" s="5">
        <v>131</v>
      </c>
      <c r="N14" s="5">
        <f>'Ranked Analysis Ph1'!N14</f>
        <v>5</v>
      </c>
      <c r="O14" s="5">
        <f>'Phase 1 data'!W14</f>
        <v>30</v>
      </c>
      <c r="P14" s="5">
        <v>513.20000000000005</v>
      </c>
      <c r="Q14" s="36">
        <v>13</v>
      </c>
      <c r="R14" s="5">
        <v>58.8</v>
      </c>
      <c r="S14" s="5">
        <v>65.599999999999994</v>
      </c>
      <c r="T14" s="5">
        <f>'Ranked Analysis Ph1'!P14</f>
        <v>6</v>
      </c>
      <c r="U14" s="5"/>
      <c r="V14" s="5">
        <v>518.9</v>
      </c>
      <c r="W14" s="5">
        <v>9.5</v>
      </c>
      <c r="X14" s="5">
        <v>64.599999999999994</v>
      </c>
      <c r="Y14" s="5">
        <v>49.7</v>
      </c>
      <c r="Z14" s="5">
        <f>'Ranked Analysis Ph1'!Q14</f>
        <v>2.5</v>
      </c>
      <c r="AA14" s="5">
        <f>'Phase 1 data'!Y14</f>
        <v>29</v>
      </c>
      <c r="AB14" s="15">
        <v>6.9444444444444447E-4</v>
      </c>
      <c r="AC14" s="15">
        <v>3.0439814814814821E-3</v>
      </c>
      <c r="AD14" s="15">
        <v>5.2199074074074066E-3</v>
      </c>
      <c r="AE14" s="15">
        <v>8.0324074074074065E-3</v>
      </c>
      <c r="AF14" s="15">
        <v>1.1631944444444445E-2</v>
      </c>
      <c r="AG14" s="15">
        <v>1.4479166666666668E-2</v>
      </c>
      <c r="AH14" s="15">
        <v>1.4606481481481482E-2</v>
      </c>
      <c r="AI14" s="15">
        <v>1.6782407407407409E-2</v>
      </c>
      <c r="AJ14" s="181" t="s">
        <v>99</v>
      </c>
      <c r="AL14" s="102" t="s">
        <v>46</v>
      </c>
      <c r="AM14" s="103" t="s">
        <v>99</v>
      </c>
    </row>
    <row r="15" spans="1:39">
      <c r="A15" s="101">
        <v>12</v>
      </c>
      <c r="B15" s="102" t="s">
        <v>432</v>
      </c>
      <c r="C15" s="23" t="s">
        <v>376</v>
      </c>
      <c r="D15" s="5">
        <v>500.3</v>
      </c>
      <c r="E15" s="36">
        <v>-1.9</v>
      </c>
      <c r="F15" s="5">
        <v>82.8</v>
      </c>
      <c r="G15" s="5">
        <v>5.2</v>
      </c>
      <c r="H15" s="5">
        <f>'Ranked Analysis Ph1'!M15</f>
        <v>3.5</v>
      </c>
      <c r="I15" s="5">
        <f>'Phase 1 data'!U19</f>
        <v>50</v>
      </c>
      <c r="J15" s="5">
        <v>471.2</v>
      </c>
      <c r="K15" s="36">
        <v>0.8</v>
      </c>
      <c r="L15" s="5">
        <v>81.3</v>
      </c>
      <c r="M15" s="5">
        <v>4.8</v>
      </c>
      <c r="N15" s="5">
        <f>'Ranked Analysis Ph1'!N15</f>
        <v>3.5</v>
      </c>
      <c r="O15" s="5">
        <f>'Phase 1 data'!W15</f>
        <v>27</v>
      </c>
      <c r="P15" s="5">
        <v>463.1</v>
      </c>
      <c r="Q15">
        <v>-1.7</v>
      </c>
      <c r="R15" s="5">
        <v>82.3</v>
      </c>
      <c r="S15" s="5">
        <v>6.4</v>
      </c>
      <c r="T15" s="5">
        <f>'Ranked Analysis Ph1'!P15</f>
        <v>6</v>
      </c>
      <c r="U15" s="5"/>
      <c r="V15" s="5">
        <v>461</v>
      </c>
      <c r="W15" s="138">
        <v>-12.7</v>
      </c>
      <c r="X15" s="5">
        <v>80.8</v>
      </c>
      <c r="Y15" s="5">
        <v>4.8</v>
      </c>
      <c r="Z15" s="5">
        <f>'Ranked Analysis Ph1'!Q15</f>
        <v>1</v>
      </c>
      <c r="AA15" s="5">
        <f>'Phase 1 data'!Y15</f>
        <v>22</v>
      </c>
      <c r="AB15" s="15">
        <v>6.7129629629629484E-4</v>
      </c>
      <c r="AC15" s="15">
        <v>3.4490740740740732E-3</v>
      </c>
      <c r="AD15" s="15">
        <v>8.1712962962962946E-3</v>
      </c>
      <c r="AE15" s="15">
        <v>1.0729166666666668E-2</v>
      </c>
      <c r="AF15" s="15">
        <v>1.4675925925925926E-2</v>
      </c>
      <c r="AG15" s="15">
        <v>1.7673611111111112E-2</v>
      </c>
      <c r="AH15" s="15">
        <v>1.7800925925925928E-2</v>
      </c>
      <c r="AI15" s="15">
        <v>2.0636574074074071E-2</v>
      </c>
      <c r="AJ15" s="181" t="s">
        <v>100</v>
      </c>
      <c r="AL15" s="106" t="s">
        <v>49</v>
      </c>
      <c r="AM15" s="103" t="s">
        <v>100</v>
      </c>
    </row>
    <row r="16" spans="1:39">
      <c r="A16" s="101">
        <v>13</v>
      </c>
      <c r="B16" s="102" t="s">
        <v>433</v>
      </c>
      <c r="C16" s="23" t="s">
        <v>377</v>
      </c>
      <c r="D16" s="5">
        <v>471</v>
      </c>
      <c r="E16">
        <v>3.4</v>
      </c>
      <c r="F16" s="5">
        <v>95.1</v>
      </c>
      <c r="G16" s="5">
        <v>20.2</v>
      </c>
      <c r="H16" s="5">
        <f>'Ranked Analysis Ph1'!M16</f>
        <v>2.5</v>
      </c>
      <c r="I16" s="5">
        <f>'Phase 1 data'!U20</f>
        <v>50</v>
      </c>
      <c r="J16" s="5">
        <v>447.4</v>
      </c>
      <c r="K16">
        <v>-34.9</v>
      </c>
      <c r="L16" s="5">
        <v>97.9</v>
      </c>
      <c r="M16" s="5">
        <v>19</v>
      </c>
      <c r="N16" s="5">
        <f>'Ranked Analysis Ph1'!N16</f>
        <v>5.5</v>
      </c>
      <c r="O16" s="5">
        <f>'Phase 1 data'!W16</f>
        <v>48</v>
      </c>
      <c r="P16" s="5">
        <v>448.92</v>
      </c>
      <c r="Q16">
        <v>-31.1</v>
      </c>
      <c r="R16" s="5">
        <v>95.8</v>
      </c>
      <c r="S16" s="5">
        <v>16.600000000000001</v>
      </c>
      <c r="T16" s="5">
        <f>'Ranked Analysis Ph1'!P16</f>
        <v>5.5</v>
      </c>
      <c r="U16" s="5"/>
      <c r="V16" s="5">
        <v>446.16</v>
      </c>
      <c r="W16" s="5">
        <v>20</v>
      </c>
      <c r="X16" s="5">
        <v>95.7</v>
      </c>
      <c r="Y16" s="5">
        <v>16.5</v>
      </c>
      <c r="Z16" s="5">
        <f>'Ranked Analysis Ph1'!Q16</f>
        <v>1</v>
      </c>
      <c r="AA16" s="5">
        <f>'Phase 1 data'!Y16</f>
        <v>23</v>
      </c>
      <c r="AB16" s="15">
        <v>3.0439814814814821E-3</v>
      </c>
      <c r="AC16" s="15">
        <v>5.2314814814814819E-3</v>
      </c>
      <c r="AD16" s="15">
        <v>8.113425925925925E-3</v>
      </c>
      <c r="AE16" s="15">
        <v>1.0925925925925924E-2</v>
      </c>
      <c r="AF16" s="15">
        <v>1.503472222222222E-2</v>
      </c>
      <c r="AG16" s="15">
        <v>1.7534722222222222E-2</v>
      </c>
      <c r="AH16" s="15">
        <v>1.7673611111111109E-2</v>
      </c>
      <c r="AI16" s="15">
        <v>2.0520833333333332E-2</v>
      </c>
      <c r="AJ16" s="181" t="s">
        <v>101</v>
      </c>
      <c r="AL16" s="102" t="s">
        <v>51</v>
      </c>
      <c r="AM16" s="103" t="s">
        <v>101</v>
      </c>
    </row>
    <row r="17" spans="1:36">
      <c r="A17" s="47"/>
      <c r="B17" s="180"/>
      <c r="C17" s="180"/>
      <c r="D17" s="5">
        <f t="shared" ref="D17:S17" si="0">AVERAGE(D3:D16)</f>
        <v>528.3648571428572</v>
      </c>
      <c r="E17" s="5">
        <f t="shared" si="0"/>
        <v>3.9928571428571433</v>
      </c>
      <c r="F17" s="5">
        <f t="shared" si="0"/>
        <v>74.199999999999974</v>
      </c>
      <c r="G17" s="5">
        <f t="shared" si="0"/>
        <v>6.8276121428571424</v>
      </c>
      <c r="H17" s="5">
        <f t="shared" si="0"/>
        <v>2.6071428571428572</v>
      </c>
      <c r="I17" s="5">
        <f t="shared" si="0"/>
        <v>34.642857142857146</v>
      </c>
      <c r="J17" s="5">
        <f t="shared" si="0"/>
        <v>496.47514285714288</v>
      </c>
      <c r="K17" s="5">
        <f t="shared" si="0"/>
        <v>-2.1028571428571428</v>
      </c>
      <c r="L17" s="5">
        <f t="shared" si="0"/>
        <v>76.107142857142875</v>
      </c>
      <c r="M17" s="5">
        <f t="shared" si="0"/>
        <v>15.95142857142857</v>
      </c>
      <c r="N17" s="5">
        <f t="shared" si="0"/>
        <v>5.25</v>
      </c>
      <c r="O17" s="5">
        <f t="shared" si="0"/>
        <v>35</v>
      </c>
      <c r="P17" s="5">
        <f t="shared" si="0"/>
        <v>492.95142857142855</v>
      </c>
      <c r="Q17" s="5">
        <f t="shared" si="0"/>
        <v>-8.5857142857142854</v>
      </c>
      <c r="R17" s="5">
        <f t="shared" si="0"/>
        <v>73.55714285714285</v>
      </c>
      <c r="S17" s="5">
        <f t="shared" si="0"/>
        <v>10.917857142857143</v>
      </c>
      <c r="T17" s="5">
        <f>'Ranked Analysis Ph1'!P17</f>
        <v>4</v>
      </c>
      <c r="U17" s="5"/>
      <c r="V17" s="5">
        <f>AVERAGE(V3:V16)</f>
        <v>498.13571428571419</v>
      </c>
      <c r="W17" s="5">
        <f>AVERAGE(W3:W16)</f>
        <v>3.4671428571428566</v>
      </c>
      <c r="X17" s="5">
        <f>AVERAGE(X3:X16)</f>
        <v>72.27000000000001</v>
      </c>
      <c r="Y17" s="5">
        <f>AVERAGE(Y3:Y16)</f>
        <v>10.979285714285718</v>
      </c>
      <c r="Z17" s="5">
        <f>'Ranked Analysis Ph1'!Q17</f>
        <v>2</v>
      </c>
      <c r="AA17" s="5">
        <f>AVERAGE(AA3:AA16)</f>
        <v>28.357181594860169</v>
      </c>
      <c r="AB17" s="15"/>
      <c r="AC17" s="15"/>
      <c r="AD17" s="15"/>
      <c r="AE17" s="15"/>
      <c r="AF17" s="15"/>
      <c r="AG17" s="15"/>
      <c r="AH17" s="15"/>
      <c r="AI17" s="15"/>
      <c r="AJ17" s="30"/>
    </row>
    <row r="18" spans="1:36">
      <c r="D18">
        <f>TTEST(D3:D16,J3:J16,1,1)</f>
        <v>2.4301523968753668E-4</v>
      </c>
      <c r="E18">
        <f>TTEST(J3:J16,P3:P16,2,1)</f>
        <v>0.41331915659889895</v>
      </c>
      <c r="F18">
        <f>TTEST(P3:P16,V3:V16,1,1)</f>
        <v>0.10830868162133341</v>
      </c>
      <c r="G18">
        <f>TTEST(J3:J16,V3:V16,1,1)</f>
        <v>0.38029722076434258</v>
      </c>
      <c r="H18" s="5" t="s">
        <v>3</v>
      </c>
      <c r="J18" s="23">
        <f>J3-D3</f>
        <v>-64.799999999999955</v>
      </c>
      <c r="L18" s="131">
        <f>L3-F3</f>
        <v>8.5999999999999943</v>
      </c>
      <c r="M18" s="23">
        <f>M3-G3</f>
        <v>1.1199999999999997</v>
      </c>
      <c r="N18" s="131">
        <f>N3-H3</f>
        <v>3</v>
      </c>
      <c r="O18" s="131">
        <f>O3-I3</f>
        <v>2</v>
      </c>
      <c r="V18" s="131">
        <f>V3-P3</f>
        <v>21.800000000000011</v>
      </c>
      <c r="X18" s="131">
        <f>X3-R3</f>
        <v>-6.3999999999999915</v>
      </c>
      <c r="Y18" s="138">
        <f>Y3-S3</f>
        <v>-0.89999999999999991</v>
      </c>
      <c r="Z18" s="131">
        <f>Z3-T3</f>
        <v>-2</v>
      </c>
      <c r="AA18" s="131"/>
    </row>
    <row r="19" spans="1:36">
      <c r="J19" s="23">
        <f>J4-D4</f>
        <v>-82</v>
      </c>
      <c r="L19" s="138">
        <f t="shared" ref="L19:L22" si="1">L4-F4</f>
        <v>-0.79999999999999716</v>
      </c>
      <c r="M19" s="23">
        <f t="shared" ref="M19:M22" si="2">M4-G4</f>
        <v>9.27</v>
      </c>
      <c r="N19" s="131">
        <f t="shared" ref="N19:O23" si="3">N4-H4</f>
        <v>3</v>
      </c>
      <c r="O19" s="138">
        <f t="shared" si="3"/>
        <v>-5</v>
      </c>
      <c r="V19" s="131">
        <f t="shared" ref="V19:V22" si="4">V4-P4</f>
        <v>28.299999999999955</v>
      </c>
      <c r="X19" s="131">
        <f t="shared" ref="X19:X22" si="5">X4-R4</f>
        <v>-0.90000000000000568</v>
      </c>
      <c r="Y19" s="131">
        <f t="shared" ref="Y19:Y22" si="6">Y4-S4</f>
        <v>0.20000000000000018</v>
      </c>
      <c r="Z19" s="138">
        <f t="shared" ref="Z19:Z22" si="7">Z4-T4</f>
        <v>0</v>
      </c>
      <c r="AA19" s="131"/>
    </row>
    <row r="20" spans="1:36">
      <c r="D20" t="s">
        <v>392</v>
      </c>
      <c r="E20" t="s">
        <v>390</v>
      </c>
      <c r="F20" t="s">
        <v>391</v>
      </c>
      <c r="G20" t="s">
        <v>419</v>
      </c>
      <c r="H20" t="s">
        <v>395</v>
      </c>
      <c r="I20" t="s">
        <v>397</v>
      </c>
      <c r="J20" s="23">
        <f t="shared" ref="J20" si="8">J5-D5</f>
        <v>-21.599999999999966</v>
      </c>
      <c r="L20" s="138">
        <f t="shared" si="1"/>
        <v>-3.8999999999999986</v>
      </c>
      <c r="M20" s="138">
        <f t="shared" si="2"/>
        <v>-2.1900000000000004</v>
      </c>
      <c r="N20" s="131">
        <f t="shared" si="3"/>
        <v>3</v>
      </c>
      <c r="O20" s="138">
        <f t="shared" si="3"/>
        <v>-4</v>
      </c>
      <c r="V20" s="131">
        <f t="shared" si="4"/>
        <v>7</v>
      </c>
      <c r="X20" s="131">
        <f t="shared" si="5"/>
        <v>-0.39999999999999858</v>
      </c>
      <c r="Y20" s="138">
        <f t="shared" si="6"/>
        <v>-0.16000000000000014</v>
      </c>
      <c r="Z20" s="131">
        <f t="shared" si="7"/>
        <v>-2</v>
      </c>
      <c r="AA20" s="131"/>
    </row>
    <row r="21" spans="1:36">
      <c r="C21" t="s">
        <v>365</v>
      </c>
      <c r="D21" s="5">
        <f>AVERAGE(D17,V17)/100</f>
        <v>5.1325028571428568</v>
      </c>
      <c r="E21" s="5">
        <f>AVERAGE(E17,W17)</f>
        <v>3.73</v>
      </c>
      <c r="F21" s="5">
        <f>AVERAGE(F17,X17)/100</f>
        <v>0.73234999999999983</v>
      </c>
      <c r="G21" s="5">
        <f>AVERAGE(G17,Y17)/10</f>
        <v>0.89034489285714302</v>
      </c>
      <c r="H21" s="5">
        <f>AVERAGE(H17,Z17)</f>
        <v>2.3035714285714288</v>
      </c>
      <c r="I21" s="5">
        <f>AVERAGE(I17,AA17)/10</f>
        <v>3.1500019368858658</v>
      </c>
      <c r="J21" s="23">
        <f>J6-D6</f>
        <v>-63.100000000000023</v>
      </c>
      <c r="L21" s="131">
        <f t="shared" si="1"/>
        <v>8.6000000000000014</v>
      </c>
      <c r="M21" s="36">
        <f t="shared" si="2"/>
        <v>-0.90000000000000036</v>
      </c>
      <c r="N21" s="131">
        <f t="shared" si="3"/>
        <v>2.5</v>
      </c>
      <c r="O21" s="138">
        <f t="shared" si="3"/>
        <v>-19</v>
      </c>
      <c r="V21" s="131">
        <f t="shared" si="4"/>
        <v>7.2999999999999545</v>
      </c>
      <c r="X21" s="131">
        <f t="shared" si="5"/>
        <v>-8.4999999999999929</v>
      </c>
      <c r="Y21" s="131">
        <f t="shared" si="6"/>
        <v>20.099999999999998</v>
      </c>
      <c r="Z21" s="131">
        <f t="shared" si="7"/>
        <v>-4.5</v>
      </c>
      <c r="AA21" s="131"/>
    </row>
    <row r="22" spans="1:36">
      <c r="C22" t="s">
        <v>367</v>
      </c>
      <c r="D22" s="5">
        <f>AVERAGE(J17,P17)/100</f>
        <v>4.947132857142857</v>
      </c>
      <c r="E22" s="5">
        <f>AVERAGE(K17,Q17)</f>
        <v>-5.3442857142857143</v>
      </c>
      <c r="F22" s="5">
        <f>AVERAGE(L17,R17)/100</f>
        <v>0.74832142857142858</v>
      </c>
      <c r="G22" s="5">
        <f>AVERAGE(M17,S17)/10</f>
        <v>1.3434642857142856</v>
      </c>
      <c r="H22" s="5">
        <f>AVERAGE(H18,Z18)</f>
        <v>-2</v>
      </c>
      <c r="I22" s="5">
        <f>O17/10</f>
        <v>3.5</v>
      </c>
      <c r="J22" s="131">
        <f>J7-D7</f>
        <v>-23.956000000000017</v>
      </c>
      <c r="L22" s="131">
        <f t="shared" si="1"/>
        <v>5</v>
      </c>
      <c r="M22" s="138">
        <f t="shared" si="2"/>
        <v>-6.6570000000000018E-2</v>
      </c>
      <c r="N22" s="131">
        <f t="shared" si="3"/>
        <v>2</v>
      </c>
      <c r="O22" s="131">
        <f t="shared" si="3"/>
        <v>15</v>
      </c>
      <c r="V22" s="138">
        <f t="shared" si="4"/>
        <v>-3.8599999999999568</v>
      </c>
      <c r="X22" s="131">
        <f t="shared" si="5"/>
        <v>-3.1200000000000045</v>
      </c>
      <c r="Y22" s="131">
        <f t="shared" si="6"/>
        <v>0.29999999999999982</v>
      </c>
      <c r="Z22" s="138">
        <f t="shared" si="7"/>
        <v>2.5</v>
      </c>
      <c r="AA22" s="138"/>
    </row>
    <row r="23" spans="1:36">
      <c r="C23" t="s">
        <v>393</v>
      </c>
      <c r="D23">
        <v>-0.99439999999999995</v>
      </c>
      <c r="E23">
        <v>-2.3800000000000002E-2</v>
      </c>
      <c r="F23">
        <v>9.6000000000000002E-2</v>
      </c>
      <c r="G23">
        <v>-3.5700000000000003E-2</v>
      </c>
      <c r="H23">
        <v>-1E-4</v>
      </c>
      <c r="I23">
        <v>-1.0999999999999999E-2</v>
      </c>
      <c r="J23" s="23">
        <f>J8-D8</f>
        <v>-19.5</v>
      </c>
      <c r="L23" s="131">
        <f>L8-F8</f>
        <v>4.7999999999999972</v>
      </c>
      <c r="M23" s="23">
        <f>M8-G8</f>
        <v>1.6999999999999993</v>
      </c>
      <c r="N23" s="138">
        <f t="shared" si="3"/>
        <v>0</v>
      </c>
      <c r="O23" s="131">
        <f t="shared" si="3"/>
        <v>10</v>
      </c>
      <c r="V23" s="131">
        <f>V8-P8</f>
        <v>0</v>
      </c>
      <c r="X23" s="138">
        <f>X8-R8</f>
        <v>3</v>
      </c>
      <c r="Y23" s="138">
        <f>Y8-S8</f>
        <v>-2.58</v>
      </c>
      <c r="Z23" s="138">
        <f>Z8-T8</f>
        <v>0</v>
      </c>
      <c r="AA23" s="131"/>
    </row>
    <row r="24" spans="1:36">
      <c r="D24" t="s">
        <v>389</v>
      </c>
      <c r="E24" t="s">
        <v>390</v>
      </c>
      <c r="F24" t="s">
        <v>382</v>
      </c>
      <c r="G24" t="s">
        <v>394</v>
      </c>
      <c r="H24" t="s">
        <v>395</v>
      </c>
      <c r="I24" t="s">
        <v>396</v>
      </c>
      <c r="J24" s="23"/>
      <c r="L24" s="131"/>
      <c r="M24" s="23"/>
      <c r="N24" s="138"/>
      <c r="O24" s="131"/>
      <c r="V24" s="131"/>
      <c r="X24" s="138"/>
      <c r="Y24" s="138"/>
      <c r="Z24" s="138"/>
      <c r="AA24" s="131"/>
    </row>
    <row r="25" spans="1:36">
      <c r="C25" t="s">
        <v>393</v>
      </c>
      <c r="D25">
        <v>0.99439999999999995</v>
      </c>
      <c r="E25">
        <v>2.3800000000000002E-2</v>
      </c>
      <c r="F25">
        <v>9.6000000000000002E-2</v>
      </c>
      <c r="G25">
        <v>3.5700000000000003E-2</v>
      </c>
      <c r="H25">
        <v>1E-4</v>
      </c>
      <c r="I25">
        <v>1.0999999999999999E-2</v>
      </c>
      <c r="J25" s="23"/>
      <c r="L25" s="131"/>
      <c r="M25" s="23"/>
      <c r="N25" s="138"/>
      <c r="O25" s="131"/>
      <c r="V25" s="131"/>
      <c r="X25" s="138"/>
      <c r="Y25" s="138"/>
      <c r="Z25" s="138"/>
      <c r="AA25" s="131"/>
    </row>
    <row r="26" spans="1:36">
      <c r="C26">
        <f>SUM(D25:I25)</f>
        <v>1.161</v>
      </c>
      <c r="D26" s="4">
        <f t="shared" ref="D26:I26" si="9">D25/$C$26</f>
        <v>0.85650301464254941</v>
      </c>
      <c r="E26" s="4">
        <f t="shared" si="9"/>
        <v>2.0499569336778638E-2</v>
      </c>
      <c r="F26" s="4">
        <f t="shared" si="9"/>
        <v>8.2687338501291993E-2</v>
      </c>
      <c r="G26" s="4">
        <f t="shared" si="9"/>
        <v>3.0749354005167959E-2</v>
      </c>
      <c r="H26" s="4">
        <f t="shared" si="9"/>
        <v>8.6132644272179153E-5</v>
      </c>
      <c r="I26" s="4">
        <f t="shared" si="9"/>
        <v>9.4745908699397068E-3</v>
      </c>
      <c r="J26" s="23"/>
      <c r="L26" s="131"/>
      <c r="M26" s="23"/>
      <c r="N26" s="138"/>
      <c r="O26" s="131"/>
      <c r="V26" s="131"/>
      <c r="X26" s="138"/>
      <c r="Y26" s="138"/>
      <c r="Z26" s="138"/>
      <c r="AA26" s="131"/>
    </row>
    <row r="27" spans="1:36">
      <c r="D27" s="5">
        <f>AVERAGE(D3,V3)</f>
        <v>527.04999999999995</v>
      </c>
      <c r="E27" s="5">
        <f>AVERAGE(J3,P3)</f>
        <v>483.75</v>
      </c>
      <c r="G27" t="s">
        <v>3</v>
      </c>
      <c r="J27" s="23">
        <f t="shared" ref="J27:J35" si="10">J9-D9</f>
        <v>-43.5</v>
      </c>
      <c r="L27" s="131">
        <f t="shared" ref="L27:L35" si="11">L9-F9</f>
        <v>8</v>
      </c>
      <c r="M27" s="23">
        <f t="shared" ref="M27:M35" si="12">M9-G9</f>
        <v>1.6000000000000005</v>
      </c>
      <c r="N27" s="131">
        <f t="shared" ref="N27:N35" si="13">N9-H9</f>
        <v>4.5</v>
      </c>
      <c r="O27" s="131">
        <f t="shared" ref="O27:O35" si="14">O9-I9</f>
        <v>16</v>
      </c>
      <c r="V27" s="138">
        <f t="shared" ref="V27:V35" si="15">V9-P9</f>
        <v>-28</v>
      </c>
      <c r="X27" s="138">
        <f t="shared" ref="X27:X35" si="16">X9-R9</f>
        <v>2.8999999999999915</v>
      </c>
      <c r="Y27" s="131">
        <f t="shared" ref="Y27:Y35" si="17">Y9-S9</f>
        <v>7.6999999999999993</v>
      </c>
      <c r="Z27" s="131">
        <f t="shared" ref="Z27:Z35" si="18">Z9-T9</f>
        <v>-2.5</v>
      </c>
      <c r="AA27" s="131"/>
    </row>
    <row r="28" spans="1:36">
      <c r="D28" s="5">
        <f t="shared" ref="D28:D40" si="19">AVERAGE(D4,V4)</f>
        <v>630.09999999999991</v>
      </c>
      <c r="E28" s="5">
        <f t="shared" ref="E28:E40" si="20">AVERAGE(J4,P4)</f>
        <v>574.95000000000005</v>
      </c>
      <c r="J28" s="23">
        <f t="shared" si="10"/>
        <v>-44.900000000000091</v>
      </c>
      <c r="L28" s="131">
        <f t="shared" si="11"/>
        <v>7.1999999999999957</v>
      </c>
      <c r="M28" s="23">
        <f t="shared" si="12"/>
        <v>2.3000000000000007</v>
      </c>
      <c r="N28" s="131">
        <f t="shared" si="13"/>
        <v>3</v>
      </c>
      <c r="O28" s="131">
        <f t="shared" si="14"/>
        <v>21</v>
      </c>
      <c r="V28" s="131">
        <f t="shared" si="15"/>
        <v>31.100000000000023</v>
      </c>
      <c r="X28" s="131">
        <f t="shared" si="16"/>
        <v>-6.7999999999999972</v>
      </c>
      <c r="Y28" s="138">
        <f t="shared" si="17"/>
        <v>-2.7999999999999989</v>
      </c>
      <c r="Z28" s="131">
        <f t="shared" si="18"/>
        <v>-2</v>
      </c>
      <c r="AA28" s="131"/>
    </row>
    <row r="29" spans="1:36">
      <c r="D29" s="5">
        <f t="shared" si="19"/>
        <v>464.75</v>
      </c>
      <c r="E29" s="5">
        <f t="shared" si="20"/>
        <v>450.45000000000005</v>
      </c>
      <c r="J29" s="36">
        <f t="shared" si="10"/>
        <v>16.200000000000045</v>
      </c>
      <c r="L29" s="138">
        <f t="shared" si="11"/>
        <v>-4.2999999999999972</v>
      </c>
      <c r="M29" s="36">
        <f t="shared" si="12"/>
        <v>-0.29999999999999982</v>
      </c>
      <c r="N29" s="131">
        <f t="shared" si="13"/>
        <v>4</v>
      </c>
      <c r="O29" s="131">
        <f t="shared" si="14"/>
        <v>2</v>
      </c>
      <c r="V29" s="138">
        <f t="shared" si="15"/>
        <v>-3.8999999999999773</v>
      </c>
      <c r="X29" s="138">
        <f t="shared" si="16"/>
        <v>0.5</v>
      </c>
      <c r="Y29" s="138">
        <f t="shared" si="17"/>
        <v>-0.30000000000000027</v>
      </c>
      <c r="Z29" s="131">
        <f t="shared" si="18"/>
        <v>-2.5</v>
      </c>
      <c r="AA29" s="131"/>
    </row>
    <row r="30" spans="1:36">
      <c r="D30" s="5">
        <f t="shared" si="19"/>
        <v>616.4</v>
      </c>
      <c r="E30" s="5">
        <f t="shared" si="20"/>
        <v>581.20000000000005</v>
      </c>
      <c r="J30" s="23">
        <f t="shared" si="10"/>
        <v>-5.5</v>
      </c>
      <c r="L30" s="138">
        <f t="shared" si="11"/>
        <v>-0.60000000000000853</v>
      </c>
      <c r="M30" s="23">
        <f t="shared" si="12"/>
        <v>4.3</v>
      </c>
      <c r="N30" s="131">
        <f t="shared" si="13"/>
        <v>4</v>
      </c>
      <c r="O30" s="138">
        <f t="shared" si="14"/>
        <v>-4</v>
      </c>
      <c r="V30" s="131">
        <f t="shared" si="15"/>
        <v>5.6000000000000227</v>
      </c>
      <c r="X30" s="131">
        <f t="shared" si="16"/>
        <v>-2</v>
      </c>
      <c r="Y30" s="138">
        <f t="shared" si="17"/>
        <v>-1</v>
      </c>
      <c r="Z30" s="131">
        <f t="shared" si="18"/>
        <v>-4</v>
      </c>
      <c r="AA30" s="131"/>
    </row>
    <row r="31" spans="1:36">
      <c r="D31" s="5">
        <f t="shared" si="19"/>
        <v>503.72400000000005</v>
      </c>
      <c r="E31" s="5">
        <f t="shared" si="20"/>
        <v>493.67599999999999</v>
      </c>
      <c r="J31" s="23">
        <f t="shared" si="10"/>
        <v>-11.600000000000023</v>
      </c>
      <c r="L31" s="131">
        <f t="shared" si="11"/>
        <v>13.5</v>
      </c>
      <c r="M31" s="23">
        <f t="shared" si="12"/>
        <v>0.39999999999999991</v>
      </c>
      <c r="N31" s="131">
        <f t="shared" si="13"/>
        <v>2.5</v>
      </c>
      <c r="O31" s="138">
        <f t="shared" si="14"/>
        <v>-2</v>
      </c>
      <c r="V31" s="131">
        <f t="shared" si="15"/>
        <v>6.3999999999999773</v>
      </c>
      <c r="X31" s="131">
        <f t="shared" si="16"/>
        <v>-0.5</v>
      </c>
      <c r="Y31" s="138">
        <f t="shared" si="17"/>
        <v>-2.0999999999999996</v>
      </c>
      <c r="Z31" s="138">
        <f t="shared" si="18"/>
        <v>2</v>
      </c>
      <c r="AA31" s="138"/>
    </row>
    <row r="32" spans="1:36">
      <c r="D32" s="5">
        <f t="shared" si="19"/>
        <v>477.35</v>
      </c>
      <c r="E32" s="5">
        <f t="shared" si="20"/>
        <v>467.6</v>
      </c>
      <c r="J32" s="23">
        <f t="shared" si="10"/>
        <v>-29.5</v>
      </c>
      <c r="L32" s="138">
        <f t="shared" si="11"/>
        <v>-20.699999999999996</v>
      </c>
      <c r="M32" s="23">
        <f t="shared" si="12"/>
        <v>112.1</v>
      </c>
      <c r="N32" s="131">
        <f t="shared" si="13"/>
        <v>2.5</v>
      </c>
      <c r="O32" s="138">
        <f t="shared" si="14"/>
        <v>-2</v>
      </c>
      <c r="V32" s="131">
        <f t="shared" si="15"/>
        <v>5.6999999999999318</v>
      </c>
      <c r="X32" s="138">
        <f t="shared" si="16"/>
        <v>5.7999999999999972</v>
      </c>
      <c r="Y32" s="138">
        <f t="shared" si="17"/>
        <v>-15.899999999999991</v>
      </c>
      <c r="Z32" s="131">
        <f t="shared" si="18"/>
        <v>-3.5</v>
      </c>
      <c r="AA32" s="131"/>
    </row>
    <row r="33" spans="4:27">
      <c r="D33" s="5">
        <f t="shared" si="19"/>
        <v>580.25</v>
      </c>
      <c r="E33" s="5">
        <f t="shared" si="20"/>
        <v>572.5</v>
      </c>
      <c r="J33" s="23">
        <f t="shared" si="10"/>
        <v>-29.100000000000023</v>
      </c>
      <c r="L33" s="138">
        <f t="shared" si="11"/>
        <v>-1.5</v>
      </c>
      <c r="M33" s="36">
        <f t="shared" si="12"/>
        <v>-0.40000000000000036</v>
      </c>
      <c r="N33" s="138">
        <f t="shared" si="13"/>
        <v>0</v>
      </c>
      <c r="O33" s="138">
        <f t="shared" si="14"/>
        <v>-23</v>
      </c>
      <c r="V33" s="138">
        <f t="shared" si="15"/>
        <v>-2.1000000000000227</v>
      </c>
      <c r="X33" s="131">
        <f t="shared" si="16"/>
        <v>-1.5</v>
      </c>
      <c r="Y33" s="138">
        <f t="shared" si="17"/>
        <v>-1.6000000000000005</v>
      </c>
      <c r="Z33" s="131">
        <f t="shared" si="18"/>
        <v>-5</v>
      </c>
      <c r="AA33" s="131"/>
    </row>
    <row r="34" spans="4:27">
      <c r="D34" s="5">
        <f t="shared" si="19"/>
        <v>600.04999999999995</v>
      </c>
      <c r="E34" s="5">
        <f t="shared" si="20"/>
        <v>562.04999999999995</v>
      </c>
      <c r="J34" s="23">
        <f t="shared" si="10"/>
        <v>-23.600000000000023</v>
      </c>
      <c r="L34" s="131">
        <f t="shared" si="11"/>
        <v>2.8000000000000114</v>
      </c>
      <c r="M34" s="36">
        <f t="shared" si="12"/>
        <v>-1.1999999999999993</v>
      </c>
      <c r="N34" s="131">
        <f t="shared" si="13"/>
        <v>3</v>
      </c>
      <c r="O34" s="138">
        <f t="shared" si="14"/>
        <v>-2</v>
      </c>
      <c r="V34" s="138">
        <f t="shared" si="15"/>
        <v>-2.7599999999999909</v>
      </c>
      <c r="X34" s="131">
        <f t="shared" si="16"/>
        <v>-9.9999999999994316E-2</v>
      </c>
      <c r="Y34" s="138">
        <f t="shared" si="17"/>
        <v>-0.10000000000000142</v>
      </c>
      <c r="Z34" s="131">
        <f t="shared" si="18"/>
        <v>-4.5</v>
      </c>
      <c r="AA34" s="131"/>
    </row>
    <row r="35" spans="4:27">
      <c r="D35" s="5">
        <f t="shared" si="19"/>
        <v>419.35</v>
      </c>
      <c r="E35" s="5">
        <f t="shared" si="20"/>
        <v>429.4</v>
      </c>
      <c r="J35" s="23">
        <f t="shared" si="10"/>
        <v>-31.889714285714319</v>
      </c>
      <c r="K35" s="23"/>
      <c r="L35" s="131">
        <f t="shared" si="11"/>
        <v>1.907142857142901</v>
      </c>
      <c r="M35" s="131">
        <f t="shared" si="12"/>
        <v>9.1238164285714269</v>
      </c>
      <c r="N35" s="131">
        <f t="shared" si="13"/>
        <v>2.6428571428571428</v>
      </c>
      <c r="O35" s="131">
        <f t="shared" si="14"/>
        <v>0.3571428571428541</v>
      </c>
      <c r="V35" s="131">
        <f t="shared" si="15"/>
        <v>5.184285714285636</v>
      </c>
      <c r="W35" s="131"/>
      <c r="X35" s="131">
        <f t="shared" si="16"/>
        <v>-1.2871428571428396</v>
      </c>
      <c r="Y35" s="131">
        <f t="shared" si="17"/>
        <v>6.1428571428574941E-2</v>
      </c>
      <c r="Z35" s="131">
        <f t="shared" si="18"/>
        <v>-2</v>
      </c>
      <c r="AA35" s="131"/>
    </row>
    <row r="36" spans="4:27">
      <c r="D36" s="5">
        <f t="shared" si="19"/>
        <v>440.55</v>
      </c>
      <c r="E36" s="5">
        <f t="shared" si="20"/>
        <v>435</v>
      </c>
      <c r="J36" s="23">
        <f>TTEST(D3:D16,J3:J16,1,1)</f>
        <v>2.4301523968753668E-4</v>
      </c>
      <c r="K36" s="23"/>
      <c r="L36" s="36">
        <f>TTEST(F3:F16,L3:L16,1,1)</f>
        <v>0.20537686837215285</v>
      </c>
      <c r="M36" s="36">
        <f>TTEST(G3:G16,M3:M16,1,1)</f>
        <v>0.13611613113003329</v>
      </c>
      <c r="N36" s="23">
        <f>TTEST(H3:H16,N3:N16,1,1)</f>
        <v>2.0516580852149478E-6</v>
      </c>
      <c r="O36" s="36">
        <f>TTEST(I3:I16,O3:O16,1,1)</f>
        <v>0.45779031151952709</v>
      </c>
      <c r="V36" s="36">
        <f>TTEST(P3:P16,V3:V16,1,1)</f>
        <v>0.10830868162133341</v>
      </c>
      <c r="W36" s="36"/>
      <c r="X36" s="36">
        <f>TTEST(R3:R16,X3:X16,1,1)</f>
        <v>0.12326880221475604</v>
      </c>
      <c r="Y36" s="36">
        <f>TTEST(S3:S16,Y3:Y16,1,1)</f>
        <v>0.48807646891061784</v>
      </c>
      <c r="Z36" s="23">
        <f>TTEST(T3:T16,Z3:Z16,1,1)</f>
        <v>3.6993695859717486E-3</v>
      </c>
      <c r="AA36" s="36"/>
    </row>
    <row r="37" spans="4:27">
      <c r="D37" s="5">
        <f t="shared" si="19"/>
        <v>449.5</v>
      </c>
      <c r="E37" s="5">
        <f t="shared" si="20"/>
        <v>440.5</v>
      </c>
      <c r="P37" s="23">
        <f>TTEST(D3:D16,V3:V16,2,1)</f>
        <v>1.6914141973422086E-3</v>
      </c>
      <c r="Q37" s="23"/>
      <c r="R37" s="36">
        <f>TTEST(F3:F16,X3:X16,2,1)</f>
        <v>0.19935700746788543</v>
      </c>
      <c r="S37" s="36">
        <f>TTEST(G3:G16,Y3:Y16,2,1)</f>
        <v>0.14634261533837939</v>
      </c>
      <c r="T37" s="36">
        <f>TTEST(H3:H16,Z3:Z16,2,1)</f>
        <v>0.27459545585850442</v>
      </c>
      <c r="U37" s="36">
        <f>TTEST(I3:I16,AA3:AA16,2,1)</f>
        <v>0.186934352107336</v>
      </c>
      <c r="V37" s="36">
        <f>TTEST(J3:J16,P3:P16,2,1)</f>
        <v>0.41331915659889895</v>
      </c>
      <c r="W37" s="36"/>
      <c r="X37" s="36"/>
      <c r="Y37" s="36">
        <f>TTEST(M3:M16,S3:S16,2,1)</f>
        <v>0.30570886542891668</v>
      </c>
      <c r="Z37" s="36"/>
      <c r="AA37" s="36"/>
    </row>
    <row r="38" spans="4:27">
      <c r="D38" s="5">
        <f t="shared" si="19"/>
        <v>537.20000000000005</v>
      </c>
      <c r="E38" s="5">
        <f t="shared" si="20"/>
        <v>519.6</v>
      </c>
      <c r="I38" t="s">
        <v>387</v>
      </c>
      <c r="L38" s="36">
        <f>CORREL(J18:J34,L18:L34)</f>
        <v>-0.21891586508880784</v>
      </c>
      <c r="M38" s="36">
        <f>CORREL(J18:J34,M18:M34)</f>
        <v>-1.5961494017596681E-2</v>
      </c>
      <c r="N38" s="36">
        <f>CORREL(J18:J34,N18:N34)</f>
        <v>1.7875837819466962E-2</v>
      </c>
      <c r="O38" s="36">
        <f>CORREL(J18:J34,O18:O34)</f>
        <v>9.260835902547862E-2</v>
      </c>
      <c r="U38" t="s">
        <v>387</v>
      </c>
      <c r="X38" s="35">
        <f>CORREL(V18:V34,X18:X34)</f>
        <v>-0.51504847261115938</v>
      </c>
      <c r="Y38" s="36">
        <f>CORREL(V18:V34,Y18:Y34)</f>
        <v>-0.19221076728909162</v>
      </c>
      <c r="Z38" s="36">
        <f>CORREL(V18:V34,Z18:Z34)</f>
        <v>0.12207937552474007</v>
      </c>
      <c r="AA38" s="36" t="e">
        <f>CORREL(W18:W34,AA18:AA34)</f>
        <v>#DIV/0!</v>
      </c>
    </row>
    <row r="39" spans="4:27">
      <c r="D39" s="5">
        <f t="shared" si="19"/>
        <v>480.65</v>
      </c>
      <c r="E39" s="5">
        <f t="shared" si="20"/>
        <v>467.15</v>
      </c>
    </row>
    <row r="40" spans="4:27">
      <c r="D40" s="5">
        <f t="shared" si="19"/>
        <v>458.58000000000004</v>
      </c>
      <c r="E40" s="5">
        <f t="shared" si="20"/>
        <v>448.15999999999997</v>
      </c>
    </row>
    <row r="41" spans="4:27">
      <c r="E41" s="175">
        <f>TTEST(D27:D40,E27:E40,1,1)</f>
        <v>8.7352135985156807E-4</v>
      </c>
    </row>
  </sheetData>
  <phoneticPr fontId="19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M16" sqref="M16"/>
    </sheetView>
  </sheetViews>
  <sheetFormatPr baseColWidth="10" defaultRowHeight="15" x14ac:dyDescent="0"/>
  <cols>
    <col min="1" max="1" width="11.83203125" bestFit="1" customWidth="1"/>
    <col min="2" max="2" width="3" bestFit="1" customWidth="1"/>
    <col min="3" max="3" width="2.1640625" bestFit="1" customWidth="1"/>
    <col min="4" max="4" width="7.1640625" bestFit="1" customWidth="1"/>
    <col min="5" max="5" width="6.83203125" bestFit="1" customWidth="1"/>
    <col min="6" max="6" width="7.1640625" bestFit="1" customWidth="1"/>
    <col min="7" max="7" width="12.83203125" bestFit="1" customWidth="1"/>
    <col min="8" max="8" width="6.1640625" bestFit="1" customWidth="1"/>
    <col min="9" max="9" width="6.83203125" bestFit="1" customWidth="1"/>
    <col min="10" max="10" width="3" bestFit="1" customWidth="1"/>
    <col min="11" max="11" width="2.1640625" bestFit="1" customWidth="1"/>
    <col min="12" max="12" width="7.1640625" bestFit="1" customWidth="1"/>
  </cols>
  <sheetData>
    <row r="1" spans="1:9">
      <c r="A1" t="s">
        <v>452</v>
      </c>
      <c r="B1" t="s">
        <v>448</v>
      </c>
      <c r="C1">
        <v>1</v>
      </c>
      <c r="D1">
        <v>55020</v>
      </c>
      <c r="E1" t="s">
        <v>3</v>
      </c>
      <c r="H1" t="s">
        <v>3</v>
      </c>
    </row>
    <row r="2" spans="1:9">
      <c r="A2" t="s">
        <v>452</v>
      </c>
      <c r="B2" t="s">
        <v>449</v>
      </c>
      <c r="C2">
        <v>1</v>
      </c>
      <c r="D2">
        <v>56379</v>
      </c>
      <c r="E2">
        <f>D2-D1</f>
        <v>1359</v>
      </c>
      <c r="F2">
        <f>E2/1000</f>
        <v>1.359</v>
      </c>
      <c r="G2" s="6">
        <f>0.9/F2</f>
        <v>0.66225165562913912</v>
      </c>
      <c r="H2" t="s">
        <v>451</v>
      </c>
    </row>
    <row r="3" spans="1:9">
      <c r="A3" t="s">
        <v>452</v>
      </c>
      <c r="B3" t="s">
        <v>449</v>
      </c>
      <c r="C3">
        <v>0</v>
      </c>
      <c r="D3">
        <v>58634</v>
      </c>
      <c r="I3">
        <f>D3-D1</f>
        <v>3614</v>
      </c>
    </row>
    <row r="4" spans="1:9">
      <c r="A4" t="s">
        <v>452</v>
      </c>
      <c r="B4" t="s">
        <v>448</v>
      </c>
      <c r="C4">
        <v>0</v>
      </c>
      <c r="D4">
        <v>59264</v>
      </c>
      <c r="E4">
        <f>D4-D3</f>
        <v>630</v>
      </c>
      <c r="F4">
        <f>E4/1000</f>
        <v>0.63</v>
      </c>
      <c r="G4">
        <f>0.9/F4</f>
        <v>1.4285714285714286</v>
      </c>
      <c r="I4">
        <f>D4-D2</f>
        <v>2885</v>
      </c>
    </row>
    <row r="5" spans="1:9">
      <c r="A5" t="s">
        <v>452</v>
      </c>
      <c r="B5" t="s">
        <v>449</v>
      </c>
      <c r="C5">
        <v>1</v>
      </c>
      <c r="D5">
        <v>69996</v>
      </c>
      <c r="H5">
        <f>D5-D2</f>
        <v>13617</v>
      </c>
    </row>
    <row r="6" spans="1:9">
      <c r="A6" t="s">
        <v>452</v>
      </c>
      <c r="B6" t="s">
        <v>448</v>
      </c>
      <c r="C6">
        <v>1</v>
      </c>
      <c r="D6">
        <v>70169</v>
      </c>
      <c r="E6">
        <f>D6-D5</f>
        <v>173</v>
      </c>
      <c r="F6">
        <f>E6/1000</f>
        <v>0.17299999999999999</v>
      </c>
      <c r="G6" s="6">
        <f>0.9/F6</f>
        <v>5.202312138728324</v>
      </c>
      <c r="H6" t="s">
        <v>450</v>
      </c>
    </row>
    <row r="7" spans="1:9">
      <c r="A7" t="s">
        <v>452</v>
      </c>
      <c r="B7" t="s">
        <v>448</v>
      </c>
      <c r="C7">
        <v>0</v>
      </c>
      <c r="D7">
        <v>73011</v>
      </c>
      <c r="I7">
        <f>D7-D5</f>
        <v>3015</v>
      </c>
    </row>
    <row r="8" spans="1:9">
      <c r="A8" t="s">
        <v>452</v>
      </c>
      <c r="B8" t="s">
        <v>449</v>
      </c>
      <c r="C8">
        <v>0</v>
      </c>
      <c r="D8">
        <v>73537</v>
      </c>
      <c r="E8">
        <f>D8-D7</f>
        <v>526</v>
      </c>
      <c r="F8">
        <f>E8/1000</f>
        <v>0.52600000000000002</v>
      </c>
      <c r="G8">
        <f>0.9/F8</f>
        <v>1.7110266159695817</v>
      </c>
      <c r="I8">
        <f>D8-D6</f>
        <v>3368</v>
      </c>
    </row>
    <row r="9" spans="1:9">
      <c r="A9" t="s">
        <v>452</v>
      </c>
      <c r="B9" t="s">
        <v>448</v>
      </c>
      <c r="C9">
        <v>1</v>
      </c>
      <c r="D9">
        <v>99953</v>
      </c>
      <c r="H9">
        <f>D9-D6</f>
        <v>29784</v>
      </c>
    </row>
    <row r="10" spans="1:9">
      <c r="A10" t="s">
        <v>452</v>
      </c>
      <c r="B10" t="s">
        <v>449</v>
      </c>
      <c r="C10">
        <v>1</v>
      </c>
      <c r="D10">
        <v>101002</v>
      </c>
      <c r="E10">
        <f>D10-D9</f>
        <v>1049</v>
      </c>
      <c r="F10">
        <f>E10/1000</f>
        <v>1.0489999999999999</v>
      </c>
      <c r="G10" s="6">
        <f>0.9/F10</f>
        <v>0.85795996186844625</v>
      </c>
      <c r="H10" t="s">
        <v>451</v>
      </c>
    </row>
    <row r="11" spans="1:9">
      <c r="A11" t="s">
        <v>452</v>
      </c>
      <c r="B11" t="s">
        <v>448</v>
      </c>
      <c r="C11">
        <v>0</v>
      </c>
      <c r="D11">
        <v>102210</v>
      </c>
      <c r="I11">
        <f>D11-D9</f>
        <v>2257</v>
      </c>
    </row>
    <row r="12" spans="1:9">
      <c r="A12" t="s">
        <v>452</v>
      </c>
      <c r="B12" t="s">
        <v>449</v>
      </c>
      <c r="C12">
        <v>0</v>
      </c>
      <c r="D12">
        <v>104825</v>
      </c>
      <c r="E12">
        <f>D12-D11</f>
        <v>2615</v>
      </c>
      <c r="F12">
        <f>E12/1000</f>
        <v>2.6150000000000002</v>
      </c>
      <c r="G12">
        <f>0.9/F12</f>
        <v>0.34416826003824091</v>
      </c>
      <c r="I12">
        <f>D12-D10</f>
        <v>3823</v>
      </c>
    </row>
    <row r="13" spans="1:9">
      <c r="A13" t="s">
        <v>452</v>
      </c>
      <c r="B13" t="s">
        <v>449</v>
      </c>
      <c r="C13">
        <v>1</v>
      </c>
      <c r="D13">
        <v>119624</v>
      </c>
      <c r="H13">
        <f>D13-D10</f>
        <v>18622</v>
      </c>
    </row>
    <row r="14" spans="1:9">
      <c r="A14" t="s">
        <v>452</v>
      </c>
      <c r="B14" t="s">
        <v>448</v>
      </c>
      <c r="C14">
        <v>1</v>
      </c>
      <c r="D14">
        <v>119668</v>
      </c>
      <c r="E14">
        <f>D14-D13</f>
        <v>44</v>
      </c>
      <c r="F14">
        <f>E14/1000</f>
        <v>4.3999999999999997E-2</v>
      </c>
      <c r="G14" s="6">
        <f>0.9/F14</f>
        <v>20.454545454545457</v>
      </c>
    </row>
    <row r="15" spans="1:9">
      <c r="A15" t="s">
        <v>452</v>
      </c>
      <c r="B15" t="s">
        <v>449</v>
      </c>
      <c r="C15">
        <v>0</v>
      </c>
      <c r="D15">
        <v>123288</v>
      </c>
      <c r="I15">
        <f>D15-D13</f>
        <v>3664</v>
      </c>
    </row>
    <row r="16" spans="1:9">
      <c r="A16" t="s">
        <v>452</v>
      </c>
      <c r="B16" t="s">
        <v>448</v>
      </c>
      <c r="C16">
        <v>0</v>
      </c>
      <c r="D16">
        <v>123735</v>
      </c>
      <c r="E16">
        <f>D16-D15</f>
        <v>447</v>
      </c>
      <c r="F16">
        <f>E16/1000</f>
        <v>0.44700000000000001</v>
      </c>
      <c r="G16">
        <f>0.9/F16</f>
        <v>2.0134228187919465</v>
      </c>
      <c r="I16">
        <f>D16-D14</f>
        <v>4067</v>
      </c>
    </row>
    <row r="17" spans="1:9">
      <c r="A17" t="s">
        <v>452</v>
      </c>
      <c r="B17" t="s">
        <v>448</v>
      </c>
      <c r="C17">
        <v>1</v>
      </c>
      <c r="D17">
        <v>153253</v>
      </c>
      <c r="H17">
        <f>D17-D14</f>
        <v>33585</v>
      </c>
    </row>
    <row r="18" spans="1:9">
      <c r="A18" t="s">
        <v>452</v>
      </c>
      <c r="B18" t="s">
        <v>449</v>
      </c>
      <c r="C18">
        <v>1</v>
      </c>
      <c r="D18">
        <v>154347</v>
      </c>
      <c r="E18">
        <f>D18-D17</f>
        <v>1094</v>
      </c>
      <c r="F18">
        <f>E18/1000</f>
        <v>1.0940000000000001</v>
      </c>
      <c r="G18" s="6">
        <f>0.9/F18</f>
        <v>0.82266910420475314</v>
      </c>
    </row>
    <row r="19" spans="1:9">
      <c r="A19" t="s">
        <v>452</v>
      </c>
      <c r="B19" t="s">
        <v>448</v>
      </c>
      <c r="C19">
        <v>0</v>
      </c>
      <c r="D19">
        <v>156485</v>
      </c>
      <c r="I19">
        <f>D19-D17</f>
        <v>3232</v>
      </c>
    </row>
    <row r="20" spans="1:9">
      <c r="A20" t="s">
        <v>452</v>
      </c>
      <c r="B20" t="s">
        <v>449</v>
      </c>
      <c r="C20">
        <v>0</v>
      </c>
      <c r="D20">
        <v>158135</v>
      </c>
      <c r="E20">
        <f>D20-D19</f>
        <v>1650</v>
      </c>
      <c r="F20">
        <f>E20/1000</f>
        <v>1.65</v>
      </c>
      <c r="G20">
        <f>0.9/F20</f>
        <v>0.54545454545454553</v>
      </c>
      <c r="I20">
        <f>D20-D18</f>
        <v>3788</v>
      </c>
    </row>
    <row r="21" spans="1:9">
      <c r="A21" t="s">
        <v>452</v>
      </c>
      <c r="B21" t="s">
        <v>449</v>
      </c>
      <c r="C21">
        <v>1</v>
      </c>
      <c r="D21">
        <v>171330</v>
      </c>
      <c r="H21">
        <f>D21-D18</f>
        <v>16983</v>
      </c>
    </row>
    <row r="22" spans="1:9">
      <c r="A22" t="s">
        <v>452</v>
      </c>
      <c r="B22" t="s">
        <v>448</v>
      </c>
      <c r="C22">
        <v>1</v>
      </c>
      <c r="D22">
        <v>171457</v>
      </c>
      <c r="E22">
        <f>D22-D21</f>
        <v>127</v>
      </c>
      <c r="F22">
        <f>E22/1000</f>
        <v>0.127</v>
      </c>
      <c r="G22" s="6">
        <f>0.9/F22</f>
        <v>7.0866141732283463</v>
      </c>
      <c r="H22" t="s">
        <v>451</v>
      </c>
    </row>
    <row r="23" spans="1:9">
      <c r="A23" t="s">
        <v>452</v>
      </c>
      <c r="B23" t="s">
        <v>448</v>
      </c>
      <c r="C23">
        <v>0</v>
      </c>
      <c r="D23">
        <v>174281</v>
      </c>
      <c r="I23">
        <f>D23-D21</f>
        <v>2951</v>
      </c>
    </row>
    <row r="24" spans="1:9">
      <c r="A24" t="s">
        <v>452</v>
      </c>
      <c r="B24" t="s">
        <v>449</v>
      </c>
      <c r="C24">
        <v>0</v>
      </c>
      <c r="D24">
        <v>175047</v>
      </c>
      <c r="E24">
        <f>D24-D23</f>
        <v>766</v>
      </c>
      <c r="F24">
        <f>E24/1000</f>
        <v>0.76600000000000001</v>
      </c>
      <c r="G24">
        <f>0.9/F24</f>
        <v>1.1749347258485641</v>
      </c>
      <c r="I24">
        <f>D24-D22</f>
        <v>3590</v>
      </c>
    </row>
    <row r="25" spans="1:9">
      <c r="A25" t="s">
        <v>452</v>
      </c>
      <c r="B25" t="s">
        <v>448</v>
      </c>
      <c r="C25">
        <v>1</v>
      </c>
      <c r="D25">
        <v>199909</v>
      </c>
      <c r="H25">
        <f>D25-D22</f>
        <v>28452</v>
      </c>
    </row>
    <row r="26" spans="1:9">
      <c r="A26" t="s">
        <v>452</v>
      </c>
      <c r="B26" t="s">
        <v>449</v>
      </c>
      <c r="C26">
        <v>1</v>
      </c>
      <c r="D26">
        <v>200837</v>
      </c>
      <c r="E26">
        <f>D26-D25</f>
        <v>928</v>
      </c>
      <c r="F26">
        <f>E26/1000</f>
        <v>0.92800000000000005</v>
      </c>
      <c r="G26" s="6">
        <f>0.9/F26</f>
        <v>0.96982758620689657</v>
      </c>
      <c r="H26" t="s">
        <v>450</v>
      </c>
    </row>
    <row r="27" spans="1:9">
      <c r="A27" t="s">
        <v>452</v>
      </c>
      <c r="B27" t="s">
        <v>448</v>
      </c>
      <c r="C27">
        <v>0</v>
      </c>
      <c r="D27">
        <v>202946</v>
      </c>
      <c r="I27">
        <f>D27-D25</f>
        <v>3037</v>
      </c>
    </row>
    <row r="28" spans="1:9">
      <c r="A28" t="s">
        <v>452</v>
      </c>
      <c r="B28" t="s">
        <v>449</v>
      </c>
      <c r="C28">
        <v>0</v>
      </c>
      <c r="D28">
        <v>203092</v>
      </c>
      <c r="E28">
        <f>D28-D27</f>
        <v>146</v>
      </c>
      <c r="F28">
        <f>E28/1000</f>
        <v>0.14599999999999999</v>
      </c>
      <c r="G28">
        <f>0.9/F28</f>
        <v>6.1643835616438363</v>
      </c>
      <c r="I28">
        <f>D28-D26</f>
        <v>2255</v>
      </c>
    </row>
    <row r="29" spans="1:9">
      <c r="A29" t="s">
        <v>452</v>
      </c>
      <c r="B29" t="s">
        <v>449</v>
      </c>
      <c r="C29">
        <v>1</v>
      </c>
      <c r="D29">
        <v>214350</v>
      </c>
      <c r="H29">
        <f>D29-D26</f>
        <v>13513</v>
      </c>
    </row>
    <row r="30" spans="1:9">
      <c r="A30" t="s">
        <v>452</v>
      </c>
      <c r="B30" t="s">
        <v>448</v>
      </c>
      <c r="C30">
        <v>1</v>
      </c>
      <c r="D30">
        <v>214579</v>
      </c>
      <c r="E30">
        <f>D30-D29</f>
        <v>229</v>
      </c>
      <c r="F30">
        <f>E30/1000</f>
        <v>0.22900000000000001</v>
      </c>
      <c r="G30" s="6">
        <f>0.9/F30</f>
        <v>3.9301310043668121</v>
      </c>
      <c r="H30" t="s">
        <v>451</v>
      </c>
    </row>
    <row r="31" spans="1:9">
      <c r="A31" t="s">
        <v>452</v>
      </c>
      <c r="B31" t="s">
        <v>448</v>
      </c>
      <c r="C31">
        <v>0</v>
      </c>
      <c r="D31">
        <v>217509</v>
      </c>
      <c r="I31">
        <f>D31-D29</f>
        <v>3159</v>
      </c>
    </row>
    <row r="32" spans="1:9">
      <c r="A32" t="s">
        <v>452</v>
      </c>
      <c r="B32" t="s">
        <v>449</v>
      </c>
      <c r="C32">
        <v>0</v>
      </c>
      <c r="D32">
        <v>217926</v>
      </c>
      <c r="E32">
        <f>D32-D31</f>
        <v>417</v>
      </c>
      <c r="F32">
        <f>E32/1000</f>
        <v>0.41699999999999998</v>
      </c>
      <c r="G32">
        <f>0.9/F32</f>
        <v>2.1582733812949644</v>
      </c>
      <c r="I32">
        <f>D32-D30</f>
        <v>3347</v>
      </c>
    </row>
    <row r="33" spans="1:9">
      <c r="A33" t="s">
        <v>452</v>
      </c>
      <c r="B33" t="s">
        <v>448</v>
      </c>
      <c r="C33">
        <v>1</v>
      </c>
      <c r="D33">
        <v>255978</v>
      </c>
      <c r="H33">
        <f>D33-D30</f>
        <v>41399</v>
      </c>
    </row>
    <row r="34" spans="1:9">
      <c r="A34" t="s">
        <v>452</v>
      </c>
      <c r="B34" t="s">
        <v>449</v>
      </c>
      <c r="C34">
        <v>1</v>
      </c>
      <c r="D34">
        <v>257073</v>
      </c>
      <c r="E34">
        <f>D34-D33</f>
        <v>1095</v>
      </c>
      <c r="F34">
        <f>E34/1000</f>
        <v>1.095</v>
      </c>
      <c r="G34" s="6">
        <f>0.9/F34</f>
        <v>0.82191780821917815</v>
      </c>
    </row>
    <row r="35" spans="1:9">
      <c r="A35" t="s">
        <v>452</v>
      </c>
      <c r="B35" t="s">
        <v>448</v>
      </c>
      <c r="C35">
        <v>0</v>
      </c>
      <c r="D35">
        <v>258961</v>
      </c>
      <c r="I35">
        <f>D35-D33</f>
        <v>2983</v>
      </c>
    </row>
    <row r="36" spans="1:9">
      <c r="A36" t="s">
        <v>452</v>
      </c>
      <c r="B36" t="s">
        <v>449</v>
      </c>
      <c r="C36">
        <v>0</v>
      </c>
      <c r="D36">
        <v>260738</v>
      </c>
      <c r="E36">
        <f>D36-D35</f>
        <v>1777</v>
      </c>
      <c r="F36">
        <f>E36/1000</f>
        <v>1.7769999999999999</v>
      </c>
      <c r="G36">
        <f>0.9/F36</f>
        <v>0.50647158131682612</v>
      </c>
      <c r="I36">
        <f>D36-D34</f>
        <v>3665</v>
      </c>
    </row>
    <row r="37" spans="1:9">
      <c r="A37" t="s">
        <v>452</v>
      </c>
      <c r="B37" t="s">
        <v>449</v>
      </c>
      <c r="C37">
        <v>1</v>
      </c>
      <c r="D37">
        <v>286070</v>
      </c>
      <c r="H37">
        <f>D37-D34</f>
        <v>28997</v>
      </c>
    </row>
    <row r="38" spans="1:9">
      <c r="A38" t="s">
        <v>452</v>
      </c>
      <c r="B38" t="s">
        <v>448</v>
      </c>
      <c r="C38">
        <v>1</v>
      </c>
      <c r="D38">
        <v>286720</v>
      </c>
      <c r="E38">
        <f>D38-D37</f>
        <v>650</v>
      </c>
      <c r="F38">
        <f>E38/1000</f>
        <v>0.65</v>
      </c>
      <c r="G38" s="6">
        <f>0.9/F38</f>
        <v>1.3846153846153846</v>
      </c>
    </row>
    <row r="39" spans="1:9">
      <c r="A39" t="s">
        <v>452</v>
      </c>
      <c r="B39" t="s">
        <v>449</v>
      </c>
      <c r="C39">
        <v>0</v>
      </c>
      <c r="D39">
        <v>288924</v>
      </c>
      <c r="I39">
        <f>D39-D37</f>
        <v>2854</v>
      </c>
    </row>
    <row r="40" spans="1:9">
      <c r="A40" t="s">
        <v>452</v>
      </c>
      <c r="B40" t="s">
        <v>448</v>
      </c>
      <c r="C40">
        <v>0</v>
      </c>
      <c r="D40">
        <v>289580</v>
      </c>
      <c r="E40">
        <f>D40-D39</f>
        <v>656</v>
      </c>
      <c r="F40">
        <f>E40/1000</f>
        <v>0.65600000000000003</v>
      </c>
      <c r="G40">
        <f>0.9/F40</f>
        <v>1.371951219512195</v>
      </c>
      <c r="I40">
        <f>D40-D38</f>
        <v>2860</v>
      </c>
    </row>
    <row r="41" spans="1:9">
      <c r="A41" t="s">
        <v>452</v>
      </c>
      <c r="B41" t="s">
        <v>448</v>
      </c>
      <c r="C41">
        <v>1</v>
      </c>
      <c r="D41">
        <v>327303</v>
      </c>
      <c r="H41">
        <f>D41-D38</f>
        <v>40583</v>
      </c>
    </row>
    <row r="42" spans="1:9">
      <c r="A42" t="s">
        <v>452</v>
      </c>
      <c r="B42" t="s">
        <v>449</v>
      </c>
      <c r="C42">
        <v>1</v>
      </c>
      <c r="D42">
        <v>328541</v>
      </c>
      <c r="E42">
        <f>D42-D41</f>
        <v>1238</v>
      </c>
      <c r="F42">
        <f>E42/1000</f>
        <v>1.238</v>
      </c>
      <c r="G42" s="6">
        <f>0.9/F42</f>
        <v>0.72697899838449109</v>
      </c>
      <c r="H42" t="s">
        <v>451</v>
      </c>
    </row>
    <row r="43" spans="1:9">
      <c r="A43" t="s">
        <v>452</v>
      </c>
      <c r="B43" t="s">
        <v>448</v>
      </c>
      <c r="C43">
        <v>0</v>
      </c>
      <c r="D43">
        <v>330250</v>
      </c>
      <c r="I43">
        <f>D43-D41</f>
        <v>2947</v>
      </c>
    </row>
    <row r="44" spans="1:9">
      <c r="A44" t="s">
        <v>452</v>
      </c>
      <c r="B44" t="s">
        <v>449</v>
      </c>
      <c r="C44">
        <v>0</v>
      </c>
      <c r="D44">
        <v>332223</v>
      </c>
      <c r="E44">
        <f>D44-D43</f>
        <v>1973</v>
      </c>
      <c r="F44">
        <f>E44/1000</f>
        <v>1.9730000000000001</v>
      </c>
      <c r="G44">
        <f>0.9/F44</f>
        <v>0.45615813482007095</v>
      </c>
      <c r="I44">
        <f>D44-D42</f>
        <v>3682</v>
      </c>
    </row>
    <row r="45" spans="1:9">
      <c r="A45" t="s">
        <v>452</v>
      </c>
      <c r="B45" t="s">
        <v>449</v>
      </c>
      <c r="C45">
        <v>1</v>
      </c>
      <c r="D45">
        <v>350966</v>
      </c>
      <c r="H45">
        <f>D45-D42</f>
        <v>22425</v>
      </c>
    </row>
    <row r="46" spans="1:9">
      <c r="A46" t="s">
        <v>452</v>
      </c>
      <c r="B46" t="s">
        <v>448</v>
      </c>
      <c r="C46">
        <v>1</v>
      </c>
      <c r="D46">
        <v>351242</v>
      </c>
      <c r="E46">
        <f>D46-D45</f>
        <v>276</v>
      </c>
      <c r="F46">
        <f>E46/1000</f>
        <v>0.27600000000000002</v>
      </c>
      <c r="G46" s="6">
        <f>0.9/F46</f>
        <v>3.2608695652173911</v>
      </c>
      <c r="H46" t="s">
        <v>450</v>
      </c>
    </row>
    <row r="47" spans="1:9">
      <c r="A47" t="s">
        <v>452</v>
      </c>
      <c r="B47" t="s">
        <v>449</v>
      </c>
      <c r="C47">
        <v>0</v>
      </c>
      <c r="D47">
        <v>354559</v>
      </c>
      <c r="I47">
        <f>D47-D45</f>
        <v>3593</v>
      </c>
    </row>
    <row r="48" spans="1:9">
      <c r="A48" t="s">
        <v>452</v>
      </c>
      <c r="B48" t="s">
        <v>448</v>
      </c>
      <c r="C48">
        <v>0</v>
      </c>
      <c r="D48">
        <v>355575</v>
      </c>
      <c r="E48">
        <f>D48-D47</f>
        <v>1016</v>
      </c>
      <c r="F48">
        <f>E48/1000</f>
        <v>1.016</v>
      </c>
      <c r="G48">
        <f>0.9/F48</f>
        <v>0.88582677165354329</v>
      </c>
      <c r="I48">
        <f>D48-D46</f>
        <v>4333</v>
      </c>
    </row>
    <row r="49" spans="1:9">
      <c r="A49" t="s">
        <v>452</v>
      </c>
      <c r="B49" t="s">
        <v>448</v>
      </c>
      <c r="C49">
        <v>1</v>
      </c>
      <c r="D49">
        <v>387134</v>
      </c>
      <c r="H49">
        <f>D49-D46</f>
        <v>35892</v>
      </c>
    </row>
    <row r="50" spans="1:9">
      <c r="A50" t="s">
        <v>452</v>
      </c>
      <c r="B50" t="s">
        <v>449</v>
      </c>
      <c r="C50">
        <v>1</v>
      </c>
      <c r="D50">
        <v>387958</v>
      </c>
      <c r="E50">
        <f>D50-D49</f>
        <v>824</v>
      </c>
      <c r="F50">
        <f>E50/1000</f>
        <v>0.82399999999999995</v>
      </c>
      <c r="G50" s="6">
        <f>0.9/F50</f>
        <v>1.092233009708738</v>
      </c>
      <c r="H50" t="s">
        <v>451</v>
      </c>
    </row>
    <row r="51" spans="1:9">
      <c r="A51" t="s">
        <v>452</v>
      </c>
      <c r="B51" t="s">
        <v>448</v>
      </c>
      <c r="C51">
        <v>0</v>
      </c>
      <c r="D51">
        <v>389389</v>
      </c>
      <c r="I51">
        <f>D51-D49</f>
        <v>2255</v>
      </c>
    </row>
    <row r="52" spans="1:9">
      <c r="A52" t="s">
        <v>452</v>
      </c>
      <c r="B52" t="s">
        <v>449</v>
      </c>
      <c r="C52">
        <v>0</v>
      </c>
      <c r="D52">
        <v>390212</v>
      </c>
      <c r="E52">
        <f>D52-D51</f>
        <v>823</v>
      </c>
      <c r="F52">
        <f>E52/1000</f>
        <v>0.82299999999999995</v>
      </c>
      <c r="G52">
        <f>0.9/F52</f>
        <v>1.0935601458080195</v>
      </c>
      <c r="I52">
        <f>D52-D50</f>
        <v>2254</v>
      </c>
    </row>
    <row r="53" spans="1:9">
      <c r="A53" t="s">
        <v>452</v>
      </c>
      <c r="B53" t="s">
        <v>449</v>
      </c>
      <c r="C53">
        <v>1</v>
      </c>
      <c r="D53">
        <v>405942</v>
      </c>
      <c r="H53">
        <f>D53-D50</f>
        <v>17984</v>
      </c>
    </row>
    <row r="54" spans="1:9">
      <c r="A54" t="s">
        <v>452</v>
      </c>
      <c r="B54" t="s">
        <v>448</v>
      </c>
      <c r="C54">
        <v>1</v>
      </c>
      <c r="D54">
        <v>406119</v>
      </c>
      <c r="E54">
        <f>D54-D53</f>
        <v>177</v>
      </c>
      <c r="F54">
        <f>E54/1000</f>
        <v>0.17699999999999999</v>
      </c>
      <c r="G54" s="6">
        <f>0.9/F54</f>
        <v>5.0847457627118651</v>
      </c>
    </row>
    <row r="55" spans="1:9">
      <c r="A55" t="s">
        <v>452</v>
      </c>
      <c r="B55" t="s">
        <v>449</v>
      </c>
      <c r="C55">
        <v>0</v>
      </c>
      <c r="D55">
        <v>409624</v>
      </c>
      <c r="I55">
        <f>D55-D53</f>
        <v>3682</v>
      </c>
    </row>
    <row r="56" spans="1:9">
      <c r="A56" t="s">
        <v>452</v>
      </c>
      <c r="B56" t="s">
        <v>448</v>
      </c>
      <c r="C56">
        <v>0</v>
      </c>
      <c r="D56">
        <v>410382</v>
      </c>
      <c r="E56">
        <f>D56-D55</f>
        <v>758</v>
      </c>
      <c r="F56">
        <f>E56/1000</f>
        <v>0.75800000000000001</v>
      </c>
      <c r="G56">
        <f>0.9/F56</f>
        <v>1.187335092348285</v>
      </c>
      <c r="I56">
        <f>D56-D54</f>
        <v>4263</v>
      </c>
    </row>
    <row r="57" spans="1:9">
      <c r="A57" t="s">
        <v>452</v>
      </c>
      <c r="B57" t="s">
        <v>448</v>
      </c>
      <c r="C57">
        <v>1</v>
      </c>
      <c r="D57">
        <v>422370</v>
      </c>
      <c r="H57">
        <f>D57-D54</f>
        <v>16251</v>
      </c>
    </row>
    <row r="58" spans="1:9">
      <c r="A58" t="s">
        <v>452</v>
      </c>
      <c r="B58" t="s">
        <v>449</v>
      </c>
      <c r="C58">
        <v>1</v>
      </c>
      <c r="D58">
        <v>423381</v>
      </c>
      <c r="E58">
        <f>D58-D57</f>
        <v>1011</v>
      </c>
      <c r="F58">
        <f>E58/1000</f>
        <v>1.0109999999999999</v>
      </c>
      <c r="G58" s="6">
        <f>0.9/F58</f>
        <v>0.89020771513353125</v>
      </c>
    </row>
    <row r="59" spans="1:9">
      <c r="A59" t="s">
        <v>452</v>
      </c>
      <c r="B59" t="s">
        <v>448</v>
      </c>
      <c r="C59">
        <v>0</v>
      </c>
      <c r="D59">
        <v>425265</v>
      </c>
      <c r="I59">
        <f>D59-D57</f>
        <v>2895</v>
      </c>
    </row>
    <row r="60" spans="1:9">
      <c r="A60" t="s">
        <v>452</v>
      </c>
      <c r="B60" t="s">
        <v>449</v>
      </c>
      <c r="C60">
        <v>0</v>
      </c>
      <c r="D60">
        <v>427450</v>
      </c>
      <c r="E60">
        <f>D60-D59</f>
        <v>2185</v>
      </c>
      <c r="F60">
        <f>E60/1000</f>
        <v>2.1850000000000001</v>
      </c>
      <c r="G60">
        <f>0.9/F60</f>
        <v>0.41189931350114417</v>
      </c>
      <c r="I60">
        <f>D60-D58</f>
        <v>4069</v>
      </c>
    </row>
    <row r="61" spans="1:9">
      <c r="A61" t="s">
        <v>452</v>
      </c>
      <c r="B61" t="s">
        <v>449</v>
      </c>
      <c r="C61">
        <v>1</v>
      </c>
      <c r="D61">
        <v>439234</v>
      </c>
      <c r="H61">
        <f>D61-D58</f>
        <v>15853</v>
      </c>
    </row>
    <row r="62" spans="1:9">
      <c r="A62" t="s">
        <v>452</v>
      </c>
      <c r="B62" t="s">
        <v>448</v>
      </c>
      <c r="C62">
        <v>1</v>
      </c>
      <c r="D62">
        <v>439916</v>
      </c>
      <c r="E62">
        <f>D62-D61</f>
        <v>682</v>
      </c>
      <c r="F62">
        <f>E62/1000</f>
        <v>0.68200000000000005</v>
      </c>
      <c r="G62" s="6">
        <f>0.9/F62</f>
        <v>1.3196480938416422</v>
      </c>
      <c r="H62" t="s">
        <v>451</v>
      </c>
    </row>
    <row r="63" spans="1:9">
      <c r="A63" t="s">
        <v>452</v>
      </c>
      <c r="B63" t="s">
        <v>449</v>
      </c>
      <c r="C63">
        <v>0</v>
      </c>
      <c r="D63">
        <v>442070</v>
      </c>
      <c r="I63">
        <f>D63-D61</f>
        <v>2836</v>
      </c>
    </row>
    <row r="64" spans="1:9">
      <c r="A64" t="s">
        <v>452</v>
      </c>
      <c r="B64" t="s">
        <v>448</v>
      </c>
      <c r="C64">
        <v>0</v>
      </c>
      <c r="D64">
        <v>444267</v>
      </c>
      <c r="E64">
        <f>D64-D63</f>
        <v>2197</v>
      </c>
      <c r="F64">
        <f>E64/1000</f>
        <v>2.1970000000000001</v>
      </c>
      <c r="G64">
        <f>0.9/F64</f>
        <v>0.4096495220755576</v>
      </c>
      <c r="I64">
        <f>D64-D62</f>
        <v>4351</v>
      </c>
    </row>
    <row r="65" spans="1:9">
      <c r="A65" t="s">
        <v>452</v>
      </c>
      <c r="B65" t="s">
        <v>448</v>
      </c>
      <c r="C65">
        <v>1</v>
      </c>
      <c r="D65">
        <v>452792</v>
      </c>
      <c r="H65">
        <f>D65-D62</f>
        <v>12876</v>
      </c>
    </row>
    <row r="66" spans="1:9">
      <c r="A66" t="s">
        <v>452</v>
      </c>
      <c r="B66" t="s">
        <v>449</v>
      </c>
      <c r="C66">
        <v>1</v>
      </c>
      <c r="D66">
        <v>453819</v>
      </c>
      <c r="E66">
        <f>D66-D65</f>
        <v>1027</v>
      </c>
      <c r="F66">
        <f>E66/1000</f>
        <v>1.0269999999999999</v>
      </c>
      <c r="G66" s="6">
        <f>0.9/F66</f>
        <v>0.87633885102239539</v>
      </c>
      <c r="H66" t="s">
        <v>450</v>
      </c>
    </row>
    <row r="67" spans="1:9">
      <c r="A67" t="s">
        <v>452</v>
      </c>
      <c r="B67" t="s">
        <v>448</v>
      </c>
      <c r="C67">
        <v>0</v>
      </c>
      <c r="D67">
        <v>455776</v>
      </c>
      <c r="I67">
        <f>D67-D65</f>
        <v>2984</v>
      </c>
    </row>
    <row r="68" spans="1:9">
      <c r="A68" t="s">
        <v>452</v>
      </c>
      <c r="B68" t="s">
        <v>449</v>
      </c>
      <c r="C68">
        <v>0</v>
      </c>
      <c r="D68">
        <v>457466</v>
      </c>
      <c r="E68">
        <f>D68-D67</f>
        <v>1690</v>
      </c>
      <c r="F68">
        <f>E68/1000</f>
        <v>1.69</v>
      </c>
      <c r="G68">
        <f>0.9/F68</f>
        <v>0.53254437869822491</v>
      </c>
      <c r="I68">
        <f>D68-D66</f>
        <v>3647</v>
      </c>
    </row>
    <row r="69" spans="1:9">
      <c r="A69" t="s">
        <v>452</v>
      </c>
      <c r="B69" t="s">
        <v>449</v>
      </c>
      <c r="C69">
        <v>1</v>
      </c>
      <c r="D69">
        <v>479942</v>
      </c>
      <c r="H69">
        <f>D69-D66</f>
        <v>26123</v>
      </c>
    </row>
    <row r="70" spans="1:9">
      <c r="A70" t="s">
        <v>452</v>
      </c>
      <c r="B70" t="s">
        <v>448</v>
      </c>
      <c r="C70">
        <v>1</v>
      </c>
      <c r="D70">
        <v>480638</v>
      </c>
      <c r="E70">
        <f>D70-D69</f>
        <v>696</v>
      </c>
      <c r="F70">
        <f>E70/1000</f>
        <v>0.69599999999999995</v>
      </c>
      <c r="G70" s="6">
        <f>0.9/F70</f>
        <v>1.2931034482758621</v>
      </c>
      <c r="H70" t="s">
        <v>451</v>
      </c>
    </row>
    <row r="71" spans="1:9">
      <c r="A71" t="s">
        <v>452</v>
      </c>
      <c r="B71" t="s">
        <v>449</v>
      </c>
      <c r="C71">
        <v>0</v>
      </c>
      <c r="D71">
        <v>482760</v>
      </c>
      <c r="I71">
        <f>D71-D69</f>
        <v>2818</v>
      </c>
    </row>
    <row r="72" spans="1:9">
      <c r="A72" t="s">
        <v>452</v>
      </c>
      <c r="B72" t="s">
        <v>448</v>
      </c>
      <c r="C72">
        <v>0</v>
      </c>
      <c r="D72">
        <v>483515</v>
      </c>
      <c r="E72">
        <f>D72-D71</f>
        <v>755</v>
      </c>
      <c r="F72">
        <f>E72/1000</f>
        <v>0.755</v>
      </c>
      <c r="G72">
        <f>0.9/F72</f>
        <v>1.1920529801324504</v>
      </c>
      <c r="I72">
        <f>D72-D70</f>
        <v>2877</v>
      </c>
    </row>
    <row r="73" spans="1:9">
      <c r="A73" t="s">
        <v>452</v>
      </c>
      <c r="B73" t="s">
        <v>448</v>
      </c>
      <c r="C73">
        <v>1</v>
      </c>
      <c r="D73">
        <v>508040</v>
      </c>
      <c r="H73">
        <f>D73-D70</f>
        <v>27402</v>
      </c>
    </row>
    <row r="74" spans="1:9">
      <c r="A74" t="s">
        <v>452</v>
      </c>
      <c r="B74" t="s">
        <v>449</v>
      </c>
      <c r="C74">
        <v>1</v>
      </c>
      <c r="D74">
        <v>509095</v>
      </c>
      <c r="E74">
        <f>D74-D73</f>
        <v>1055</v>
      </c>
      <c r="F74">
        <f>E74/1000</f>
        <v>1.0549999999999999</v>
      </c>
      <c r="G74" s="6">
        <f>0.9/F74</f>
        <v>0.85308056872037918</v>
      </c>
    </row>
    <row r="75" spans="1:9">
      <c r="A75" t="s">
        <v>452</v>
      </c>
      <c r="B75" t="s">
        <v>448</v>
      </c>
      <c r="C75">
        <v>0</v>
      </c>
      <c r="D75">
        <v>510935</v>
      </c>
      <c r="I75">
        <f>D75-D73</f>
        <v>2895</v>
      </c>
    </row>
    <row r="76" spans="1:9">
      <c r="A76" t="s">
        <v>452</v>
      </c>
      <c r="B76" t="s">
        <v>449</v>
      </c>
      <c r="C76">
        <v>0</v>
      </c>
      <c r="D76">
        <v>512847</v>
      </c>
      <c r="E76">
        <f>D76-D75</f>
        <v>1912</v>
      </c>
      <c r="F76">
        <f>E76/1000</f>
        <v>1.9119999999999999</v>
      </c>
      <c r="G76">
        <f>0.9/F76</f>
        <v>0.47071129707112974</v>
      </c>
      <c r="I76">
        <f>D76-D74</f>
        <v>3752</v>
      </c>
    </row>
    <row r="77" spans="1:9">
      <c r="A77" t="s">
        <v>452</v>
      </c>
      <c r="B77" t="s">
        <v>449</v>
      </c>
      <c r="C77">
        <v>1</v>
      </c>
      <c r="D77">
        <v>524491</v>
      </c>
      <c r="H77">
        <f>D77-D74</f>
        <v>15396</v>
      </c>
    </row>
    <row r="78" spans="1:9">
      <c r="A78" t="s">
        <v>452</v>
      </c>
      <c r="B78" t="s">
        <v>448</v>
      </c>
      <c r="C78">
        <v>1</v>
      </c>
      <c r="D78">
        <v>525212</v>
      </c>
      <c r="E78">
        <f>D78-D77</f>
        <v>721</v>
      </c>
      <c r="F78">
        <f>E78/1000</f>
        <v>0.72099999999999997</v>
      </c>
      <c r="G78" s="6">
        <f>0.9/F78</f>
        <v>1.2482662968099862</v>
      </c>
    </row>
    <row r="79" spans="1:9">
      <c r="A79" t="s">
        <v>452</v>
      </c>
      <c r="B79" t="s">
        <v>448</v>
      </c>
      <c r="C79">
        <v>0</v>
      </c>
      <c r="D79">
        <v>528089</v>
      </c>
      <c r="I79">
        <f>D79-D77</f>
        <v>3598</v>
      </c>
    </row>
    <row r="80" spans="1:9">
      <c r="A80" t="s">
        <v>452</v>
      </c>
      <c r="B80" t="s">
        <v>449</v>
      </c>
      <c r="C80">
        <v>0</v>
      </c>
      <c r="D80">
        <v>529124</v>
      </c>
      <c r="E80">
        <f>D80-D79</f>
        <v>1035</v>
      </c>
      <c r="F80">
        <f>E80/1000</f>
        <v>1.0349999999999999</v>
      </c>
      <c r="G80">
        <f>0.9/F80</f>
        <v>0.86956521739130443</v>
      </c>
      <c r="I80">
        <f>D80-D78</f>
        <v>3912</v>
      </c>
    </row>
    <row r="81" spans="1:9">
      <c r="A81" t="s">
        <v>452</v>
      </c>
      <c r="B81" t="s">
        <v>448</v>
      </c>
      <c r="C81">
        <v>1</v>
      </c>
      <c r="D81">
        <v>550624</v>
      </c>
      <c r="H81">
        <f>D81-D78</f>
        <v>25412</v>
      </c>
    </row>
    <row r="82" spans="1:9">
      <c r="A82" t="s">
        <v>452</v>
      </c>
      <c r="B82" t="s">
        <v>449</v>
      </c>
      <c r="C82">
        <v>1</v>
      </c>
      <c r="D82">
        <v>551725</v>
      </c>
      <c r="E82">
        <f>D82-D81</f>
        <v>1101</v>
      </c>
      <c r="F82">
        <f>E82/1000</f>
        <v>1.101</v>
      </c>
      <c r="G82" s="6">
        <f>0.9/F82</f>
        <v>0.81743869209809272</v>
      </c>
      <c r="H82" t="s">
        <v>451</v>
      </c>
    </row>
    <row r="83" spans="1:9">
      <c r="A83" t="s">
        <v>452</v>
      </c>
      <c r="B83" t="s">
        <v>448</v>
      </c>
      <c r="C83">
        <v>0</v>
      </c>
      <c r="D83">
        <v>553555</v>
      </c>
      <c r="I83">
        <f>D83-D81</f>
        <v>2931</v>
      </c>
    </row>
    <row r="84" spans="1:9">
      <c r="A84" t="s">
        <v>452</v>
      </c>
      <c r="B84" t="s">
        <v>449</v>
      </c>
      <c r="C84">
        <v>0</v>
      </c>
      <c r="D84">
        <v>555407</v>
      </c>
      <c r="E84">
        <f>D84-D83</f>
        <v>1852</v>
      </c>
      <c r="F84">
        <f>E84/1000</f>
        <v>1.8520000000000001</v>
      </c>
      <c r="G84">
        <f>0.9/F84</f>
        <v>0.48596112311015116</v>
      </c>
      <c r="I84">
        <f>D84-D82</f>
        <v>3682</v>
      </c>
    </row>
    <row r="85" spans="1:9">
      <c r="A85" t="s">
        <v>452</v>
      </c>
      <c r="B85" t="s">
        <v>449</v>
      </c>
      <c r="C85">
        <v>1</v>
      </c>
      <c r="D85">
        <v>575365</v>
      </c>
      <c r="H85">
        <f>D85-D82</f>
        <v>23640</v>
      </c>
    </row>
    <row r="86" spans="1:9">
      <c r="A86" t="s">
        <v>452</v>
      </c>
      <c r="B86" t="s">
        <v>448</v>
      </c>
      <c r="C86">
        <v>1</v>
      </c>
      <c r="D86">
        <v>575558</v>
      </c>
      <c r="E86">
        <f>D86-D85</f>
        <v>193</v>
      </c>
      <c r="F86">
        <f>E86/1000</f>
        <v>0.193</v>
      </c>
      <c r="G86" s="6">
        <f>0.9/F86</f>
        <v>4.6632124352331603</v>
      </c>
      <c r="H86" t="s">
        <v>450</v>
      </c>
    </row>
    <row r="87" spans="1:9">
      <c r="A87" t="s">
        <v>452</v>
      </c>
      <c r="B87" t="s">
        <v>449</v>
      </c>
      <c r="C87">
        <v>0</v>
      </c>
      <c r="D87">
        <v>578942</v>
      </c>
      <c r="I87">
        <f>D87-D85</f>
        <v>3577</v>
      </c>
    </row>
    <row r="88" spans="1:9">
      <c r="A88" t="s">
        <v>452</v>
      </c>
      <c r="B88" t="s">
        <v>448</v>
      </c>
      <c r="C88">
        <v>0</v>
      </c>
      <c r="D88">
        <v>579696</v>
      </c>
      <c r="E88">
        <f>D88-D87</f>
        <v>754</v>
      </c>
      <c r="F88">
        <f>E88/1000</f>
        <v>0.754</v>
      </c>
      <c r="G88">
        <f>0.9/F88</f>
        <v>1.193633952254642</v>
      </c>
      <c r="I88">
        <f>D88-D86</f>
        <v>4138</v>
      </c>
    </row>
    <row r="90" spans="1:9">
      <c r="G90" s="6"/>
    </row>
    <row r="94" spans="1:9">
      <c r="G94" s="6"/>
    </row>
    <row r="98" spans="7:7">
      <c r="G98" s="6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M22" sqref="M22"/>
    </sheetView>
  </sheetViews>
  <sheetFormatPr baseColWidth="10" defaultRowHeight="15" x14ac:dyDescent="0"/>
  <cols>
    <col min="1" max="1" width="11.83203125" bestFit="1" customWidth="1"/>
    <col min="2" max="2" width="3" bestFit="1" customWidth="1"/>
    <col min="3" max="3" width="2.1640625" bestFit="1" customWidth="1"/>
    <col min="4" max="4" width="7.1640625" bestFit="1" customWidth="1"/>
    <col min="5" max="5" width="6.1640625" bestFit="1" customWidth="1"/>
    <col min="6" max="6" width="5.1640625" bestFit="1" customWidth="1"/>
    <col min="7" max="7" width="12.1640625" bestFit="1" customWidth="1"/>
    <col min="8" max="8" width="7.1640625" bestFit="1" customWidth="1"/>
    <col min="9" max="9" width="11.83203125" bestFit="1" customWidth="1"/>
    <col min="10" max="10" width="3" bestFit="1" customWidth="1"/>
    <col min="11" max="11" width="2.1640625" bestFit="1" customWidth="1"/>
    <col min="12" max="12" width="7.1640625" bestFit="1" customWidth="1"/>
  </cols>
  <sheetData>
    <row r="1" spans="1:9">
      <c r="A1" t="s">
        <v>447</v>
      </c>
      <c r="B1" t="s">
        <v>448</v>
      </c>
      <c r="C1">
        <v>1</v>
      </c>
      <c r="D1">
        <v>58424</v>
      </c>
    </row>
    <row r="2" spans="1:9">
      <c r="A2" t="s">
        <v>447</v>
      </c>
      <c r="B2" t="s">
        <v>449</v>
      </c>
      <c r="C2">
        <v>1</v>
      </c>
      <c r="D2">
        <v>58914</v>
      </c>
      <c r="E2">
        <f>D2-D1</f>
        <v>490</v>
      </c>
      <c r="F2">
        <f>E2/1000</f>
        <v>0.49</v>
      </c>
      <c r="G2">
        <f>0.9/F2</f>
        <v>1.8367346938775511</v>
      </c>
    </row>
    <row r="3" spans="1:9">
      <c r="A3" t="s">
        <v>447</v>
      </c>
      <c r="B3" t="s">
        <v>448</v>
      </c>
      <c r="C3">
        <v>0</v>
      </c>
      <c r="D3">
        <v>61888</v>
      </c>
      <c r="E3" t="s">
        <v>3</v>
      </c>
      <c r="I3">
        <f>D3-D1</f>
        <v>3464</v>
      </c>
    </row>
    <row r="4" spans="1:9">
      <c r="A4" t="s">
        <v>447</v>
      </c>
      <c r="B4" t="s">
        <v>449</v>
      </c>
      <c r="C4">
        <v>0</v>
      </c>
      <c r="D4">
        <v>63079</v>
      </c>
      <c r="E4">
        <f>D4-D3</f>
        <v>1191</v>
      </c>
      <c r="F4">
        <f>E4/1000</f>
        <v>1.1910000000000001</v>
      </c>
      <c r="G4">
        <f>0.9/F4</f>
        <v>0.75566750629722923</v>
      </c>
      <c r="I4">
        <f>D4-D2</f>
        <v>4165</v>
      </c>
    </row>
    <row r="5" spans="1:9">
      <c r="A5" t="s">
        <v>447</v>
      </c>
      <c r="B5" t="s">
        <v>449</v>
      </c>
      <c r="C5">
        <v>1</v>
      </c>
      <c r="D5">
        <v>66647</v>
      </c>
      <c r="E5" t="s">
        <v>3</v>
      </c>
      <c r="H5">
        <f>D5-D2</f>
        <v>7733</v>
      </c>
    </row>
    <row r="6" spans="1:9">
      <c r="A6" t="s">
        <v>447</v>
      </c>
      <c r="B6" t="s">
        <v>448</v>
      </c>
      <c r="C6">
        <v>1</v>
      </c>
      <c r="D6">
        <v>67715</v>
      </c>
      <c r="E6">
        <f>D6-D5</f>
        <v>1068</v>
      </c>
      <c r="F6">
        <f>E6/1000</f>
        <v>1.0680000000000001</v>
      </c>
      <c r="G6" s="6">
        <f>0.9/F6</f>
        <v>0.84269662921348309</v>
      </c>
      <c r="H6" t="s">
        <v>450</v>
      </c>
    </row>
    <row r="7" spans="1:9">
      <c r="A7" t="s">
        <v>447</v>
      </c>
      <c r="B7" t="s">
        <v>449</v>
      </c>
      <c r="C7">
        <v>0</v>
      </c>
      <c r="D7">
        <v>69582</v>
      </c>
      <c r="E7" t="s">
        <v>3</v>
      </c>
      <c r="I7">
        <f>D7-D5</f>
        <v>2935</v>
      </c>
    </row>
    <row r="8" spans="1:9">
      <c r="A8" t="s">
        <v>447</v>
      </c>
      <c r="B8" t="s">
        <v>448</v>
      </c>
      <c r="C8">
        <v>0</v>
      </c>
      <c r="D8">
        <v>69989</v>
      </c>
      <c r="E8">
        <f>D8-D7</f>
        <v>407</v>
      </c>
      <c r="F8">
        <f>E8/1000</f>
        <v>0.40699999999999997</v>
      </c>
      <c r="G8">
        <f>0.9/F8</f>
        <v>2.2113022113022116</v>
      </c>
      <c r="I8">
        <f>D8-D6</f>
        <v>2274</v>
      </c>
    </row>
    <row r="9" spans="1:9">
      <c r="A9" t="s">
        <v>447</v>
      </c>
      <c r="B9" t="s">
        <v>448</v>
      </c>
      <c r="C9">
        <v>1</v>
      </c>
      <c r="D9">
        <v>103191</v>
      </c>
      <c r="E9">
        <f>D9-D8</f>
        <v>33202</v>
      </c>
      <c r="H9">
        <f>D9-D6</f>
        <v>35476</v>
      </c>
    </row>
    <row r="10" spans="1:9">
      <c r="A10" t="s">
        <v>447</v>
      </c>
      <c r="B10" t="s">
        <v>449</v>
      </c>
      <c r="C10">
        <v>1</v>
      </c>
      <c r="D10">
        <v>103626</v>
      </c>
      <c r="E10">
        <f>D10-D9</f>
        <v>435</v>
      </c>
      <c r="F10">
        <f>E10/1000</f>
        <v>0.435</v>
      </c>
      <c r="G10" s="6">
        <f>0.9/F10</f>
        <v>2.0689655172413794</v>
      </c>
      <c r="H10" t="s">
        <v>451</v>
      </c>
    </row>
    <row r="11" spans="1:9">
      <c r="A11" t="s">
        <v>447</v>
      </c>
      <c r="B11" t="s">
        <v>448</v>
      </c>
      <c r="C11">
        <v>0</v>
      </c>
      <c r="D11">
        <v>105448</v>
      </c>
      <c r="I11">
        <f>D11-D9</f>
        <v>2257</v>
      </c>
    </row>
    <row r="12" spans="1:9">
      <c r="A12" t="s">
        <v>447</v>
      </c>
      <c r="B12" t="s">
        <v>449</v>
      </c>
      <c r="C12">
        <v>0</v>
      </c>
      <c r="D12">
        <v>106490</v>
      </c>
      <c r="E12">
        <f>D12-D11</f>
        <v>1042</v>
      </c>
      <c r="F12">
        <f>E12/1000</f>
        <v>1.042</v>
      </c>
      <c r="G12">
        <f>0.9/F12</f>
        <v>0.8637236084452975</v>
      </c>
      <c r="I12">
        <f>D12-D10</f>
        <v>2864</v>
      </c>
    </row>
    <row r="13" spans="1:9">
      <c r="A13" t="s">
        <v>447</v>
      </c>
      <c r="B13" t="s">
        <v>449</v>
      </c>
      <c r="C13">
        <v>1</v>
      </c>
      <c r="D13">
        <v>116894</v>
      </c>
      <c r="H13">
        <f>D13-D10</f>
        <v>13268</v>
      </c>
    </row>
    <row r="14" spans="1:9">
      <c r="A14" t="s">
        <v>447</v>
      </c>
      <c r="B14" t="s">
        <v>448</v>
      </c>
      <c r="C14">
        <v>1</v>
      </c>
      <c r="D14">
        <v>117918</v>
      </c>
      <c r="E14">
        <f>D14-D13</f>
        <v>1024</v>
      </c>
      <c r="F14">
        <f>E14/1000</f>
        <v>1.024</v>
      </c>
      <c r="G14" s="6">
        <f>0.9/F14</f>
        <v>0.87890625</v>
      </c>
      <c r="H14" t="s">
        <v>450</v>
      </c>
    </row>
    <row r="15" spans="1:9">
      <c r="A15" t="s">
        <v>447</v>
      </c>
      <c r="B15" t="s">
        <v>449</v>
      </c>
      <c r="C15">
        <v>0</v>
      </c>
      <c r="D15">
        <v>119741</v>
      </c>
      <c r="I15">
        <f>D15-D13</f>
        <v>2847</v>
      </c>
    </row>
    <row r="16" spans="1:9">
      <c r="A16" t="s">
        <v>447</v>
      </c>
      <c r="B16" t="s">
        <v>448</v>
      </c>
      <c r="C16">
        <v>0</v>
      </c>
      <c r="D16">
        <v>120192</v>
      </c>
      <c r="E16">
        <f>D16-D15</f>
        <v>451</v>
      </c>
      <c r="F16">
        <f>E16/1000</f>
        <v>0.45100000000000001</v>
      </c>
      <c r="G16">
        <f>0.9/F16</f>
        <v>1.9955654101995566</v>
      </c>
      <c r="I16">
        <f>D16-D14</f>
        <v>2274</v>
      </c>
    </row>
    <row r="17" spans="1:9">
      <c r="A17" t="s">
        <v>447</v>
      </c>
      <c r="B17" t="s">
        <v>448</v>
      </c>
      <c r="C17">
        <v>1</v>
      </c>
      <c r="D17">
        <v>157057</v>
      </c>
      <c r="H17">
        <f>D17-D14</f>
        <v>39139</v>
      </c>
    </row>
    <row r="18" spans="1:9">
      <c r="A18" t="s">
        <v>447</v>
      </c>
      <c r="B18" t="s">
        <v>449</v>
      </c>
      <c r="C18">
        <v>1</v>
      </c>
      <c r="D18">
        <v>157719</v>
      </c>
      <c r="E18">
        <f>D18-D17</f>
        <v>662</v>
      </c>
      <c r="F18">
        <f>E18/1000</f>
        <v>0.66200000000000003</v>
      </c>
      <c r="G18" s="6">
        <f>0.9/F18</f>
        <v>1.3595166163141994</v>
      </c>
      <c r="H18" t="s">
        <v>451</v>
      </c>
    </row>
    <row r="19" spans="1:9">
      <c r="A19" t="s">
        <v>447</v>
      </c>
      <c r="B19" t="s">
        <v>448</v>
      </c>
      <c r="C19">
        <v>0</v>
      </c>
      <c r="D19">
        <v>160770</v>
      </c>
      <c r="I19">
        <f>D19-D17</f>
        <v>3713</v>
      </c>
    </row>
    <row r="20" spans="1:9">
      <c r="A20" t="s">
        <v>447</v>
      </c>
      <c r="B20" t="s">
        <v>449</v>
      </c>
      <c r="C20">
        <v>0</v>
      </c>
      <c r="D20">
        <v>161919</v>
      </c>
      <c r="E20">
        <f>D20-D19</f>
        <v>1149</v>
      </c>
      <c r="F20">
        <f>E20/1000</f>
        <v>1.149</v>
      </c>
      <c r="G20">
        <f>0.9/F20</f>
        <v>0.78328981723237601</v>
      </c>
      <c r="I20">
        <f>D20-D18</f>
        <v>4200</v>
      </c>
    </row>
    <row r="21" spans="1:9">
      <c r="A21" t="s">
        <v>447</v>
      </c>
      <c r="B21" t="s">
        <v>449</v>
      </c>
      <c r="C21">
        <v>1</v>
      </c>
      <c r="D21">
        <v>167631</v>
      </c>
      <c r="H21">
        <f>D21-D18</f>
        <v>9912</v>
      </c>
    </row>
    <row r="22" spans="1:9">
      <c r="A22" t="s">
        <v>447</v>
      </c>
      <c r="B22" t="s">
        <v>448</v>
      </c>
      <c r="C22">
        <v>1</v>
      </c>
      <c r="D22">
        <v>168854</v>
      </c>
      <c r="E22">
        <f>D22-D21</f>
        <v>1223</v>
      </c>
      <c r="F22">
        <f>E22/1000</f>
        <v>1.2230000000000001</v>
      </c>
      <c r="G22" s="6">
        <f>0.9/F22</f>
        <v>0.73589533932951756</v>
      </c>
    </row>
    <row r="23" spans="1:9">
      <c r="A23" t="s">
        <v>447</v>
      </c>
      <c r="B23" t="s">
        <v>449</v>
      </c>
      <c r="C23">
        <v>0</v>
      </c>
      <c r="D23">
        <v>170531</v>
      </c>
      <c r="I23">
        <f>D23-D21</f>
        <v>2900</v>
      </c>
    </row>
    <row r="24" spans="1:9">
      <c r="A24" t="s">
        <v>447</v>
      </c>
      <c r="B24" t="s">
        <v>448</v>
      </c>
      <c r="C24">
        <v>0</v>
      </c>
      <c r="D24">
        <v>171110</v>
      </c>
      <c r="E24">
        <f>D24-D23</f>
        <v>579</v>
      </c>
      <c r="F24">
        <f>E24/1000</f>
        <v>0.57899999999999996</v>
      </c>
      <c r="G24">
        <f>0.9/F24</f>
        <v>1.5544041450777204</v>
      </c>
      <c r="I24">
        <f>D24-D22</f>
        <v>2256</v>
      </c>
    </row>
    <row r="25" spans="1:9">
      <c r="A25" t="s">
        <v>447</v>
      </c>
      <c r="B25" t="s">
        <v>448</v>
      </c>
      <c r="C25">
        <v>1</v>
      </c>
      <c r="D25">
        <v>202180</v>
      </c>
      <c r="H25">
        <f>D25-D22</f>
        <v>33326</v>
      </c>
    </row>
    <row r="26" spans="1:9">
      <c r="A26" t="s">
        <v>447</v>
      </c>
      <c r="B26" t="s">
        <v>449</v>
      </c>
      <c r="C26">
        <v>1</v>
      </c>
      <c r="D26">
        <v>202341</v>
      </c>
      <c r="E26">
        <f>D26-D25</f>
        <v>161</v>
      </c>
      <c r="F26">
        <f>E26/1000</f>
        <v>0.161</v>
      </c>
      <c r="G26" s="6">
        <f>0.9/F26</f>
        <v>5.5900621118012426</v>
      </c>
    </row>
    <row r="27" spans="1:9">
      <c r="A27" t="s">
        <v>447</v>
      </c>
      <c r="B27" t="s">
        <v>448</v>
      </c>
      <c r="C27">
        <v>0</v>
      </c>
      <c r="D27">
        <v>204436</v>
      </c>
      <c r="I27">
        <f>D27-D25</f>
        <v>2256</v>
      </c>
    </row>
    <row r="28" spans="1:9">
      <c r="A28" t="s">
        <v>447</v>
      </c>
      <c r="B28" t="s">
        <v>449</v>
      </c>
      <c r="C28">
        <v>0</v>
      </c>
      <c r="D28">
        <v>205082</v>
      </c>
      <c r="E28">
        <f>D28-D27</f>
        <v>646</v>
      </c>
      <c r="F28">
        <f>E28/1000</f>
        <v>0.64600000000000002</v>
      </c>
      <c r="G28">
        <f>0.9/F28</f>
        <v>1.3931888544891642</v>
      </c>
      <c r="I28">
        <f>D28-D26</f>
        <v>2741</v>
      </c>
    </row>
    <row r="29" spans="1:9">
      <c r="A29" t="s">
        <v>447</v>
      </c>
      <c r="B29" t="s">
        <v>449</v>
      </c>
      <c r="C29">
        <v>1</v>
      </c>
      <c r="D29">
        <v>210935</v>
      </c>
      <c r="H29">
        <f>D29-D26</f>
        <v>8594</v>
      </c>
    </row>
    <row r="30" spans="1:9">
      <c r="A30" t="s">
        <v>447</v>
      </c>
      <c r="B30" t="s">
        <v>448</v>
      </c>
      <c r="C30">
        <v>1</v>
      </c>
      <c r="D30">
        <v>211968</v>
      </c>
      <c r="E30">
        <f>D30-D29</f>
        <v>1033</v>
      </c>
      <c r="F30">
        <f>E30/1000</f>
        <v>1.0329999999999999</v>
      </c>
      <c r="G30" s="6">
        <f>0.9/F30</f>
        <v>0.87124878993223631</v>
      </c>
    </row>
    <row r="31" spans="1:9">
      <c r="A31" t="s">
        <v>447</v>
      </c>
      <c r="B31" t="s">
        <v>449</v>
      </c>
      <c r="C31">
        <v>0</v>
      </c>
      <c r="D31">
        <v>214046</v>
      </c>
      <c r="I31">
        <f>D31-D29</f>
        <v>3111</v>
      </c>
    </row>
    <row r="32" spans="1:9">
      <c r="A32" t="s">
        <v>447</v>
      </c>
      <c r="B32" t="s">
        <v>448</v>
      </c>
      <c r="C32">
        <v>0</v>
      </c>
      <c r="D32">
        <v>214242</v>
      </c>
      <c r="E32">
        <f>D32-D31</f>
        <v>196</v>
      </c>
      <c r="F32">
        <f>E32/1000</f>
        <v>0.19600000000000001</v>
      </c>
      <c r="G32">
        <f>0.9/F32</f>
        <v>4.5918367346938771</v>
      </c>
      <c r="I32">
        <f>D32-D30</f>
        <v>2274</v>
      </c>
    </row>
    <row r="33" spans="1:9">
      <c r="A33" t="s">
        <v>447</v>
      </c>
      <c r="B33" t="s">
        <v>448</v>
      </c>
      <c r="C33">
        <v>1</v>
      </c>
      <c r="D33">
        <v>259346</v>
      </c>
      <c r="H33">
        <f>D33-D30</f>
        <v>47378</v>
      </c>
    </row>
    <row r="34" spans="1:9">
      <c r="A34" t="s">
        <v>447</v>
      </c>
      <c r="B34" t="s">
        <v>449</v>
      </c>
      <c r="C34">
        <v>1</v>
      </c>
      <c r="D34">
        <v>259845</v>
      </c>
      <c r="E34">
        <f>D34-D33</f>
        <v>499</v>
      </c>
      <c r="F34">
        <f>E34/1000</f>
        <v>0.499</v>
      </c>
      <c r="G34" s="6">
        <f>0.9/F34</f>
        <v>1.8036072144288577</v>
      </c>
    </row>
    <row r="35" spans="1:9">
      <c r="A35" t="s">
        <v>447</v>
      </c>
      <c r="B35" t="s">
        <v>449</v>
      </c>
      <c r="C35">
        <v>0</v>
      </c>
      <c r="D35">
        <v>262692</v>
      </c>
      <c r="I35">
        <f>D35-D33</f>
        <v>3346</v>
      </c>
    </row>
    <row r="36" spans="1:9">
      <c r="A36" t="s">
        <v>447</v>
      </c>
      <c r="B36" t="s">
        <v>448</v>
      </c>
      <c r="C36">
        <v>0</v>
      </c>
      <c r="D36">
        <v>262952</v>
      </c>
      <c r="E36">
        <f>D36-D35</f>
        <v>260</v>
      </c>
      <c r="F36">
        <f>E36/1000</f>
        <v>0.26</v>
      </c>
      <c r="G36">
        <f>0.9/F36</f>
        <v>3.4615384615384617</v>
      </c>
      <c r="I36">
        <f>D36-D34</f>
        <v>3107</v>
      </c>
    </row>
    <row r="37" spans="1:9">
      <c r="A37" t="s">
        <v>447</v>
      </c>
      <c r="B37" t="s">
        <v>449</v>
      </c>
      <c r="C37">
        <v>1</v>
      </c>
      <c r="D37">
        <v>283871</v>
      </c>
      <c r="H37">
        <f>D37-D34</f>
        <v>24026</v>
      </c>
    </row>
    <row r="38" spans="1:9">
      <c r="A38" t="s">
        <v>447</v>
      </c>
      <c r="B38" t="s">
        <v>448</v>
      </c>
      <c r="C38">
        <v>1</v>
      </c>
      <c r="D38">
        <v>284287</v>
      </c>
      <c r="E38">
        <f>D38-D37</f>
        <v>416</v>
      </c>
      <c r="F38">
        <f>E38/1000</f>
        <v>0.41599999999999998</v>
      </c>
      <c r="G38" s="6">
        <f>0.9/F38</f>
        <v>2.1634615384615388</v>
      </c>
    </row>
    <row r="39" spans="1:9">
      <c r="A39" t="s">
        <v>447</v>
      </c>
      <c r="B39" t="s">
        <v>449</v>
      </c>
      <c r="C39">
        <v>0</v>
      </c>
      <c r="D39">
        <v>286947</v>
      </c>
      <c r="I39">
        <f>D39-D37</f>
        <v>3076</v>
      </c>
    </row>
    <row r="40" spans="1:9">
      <c r="A40" t="s">
        <v>447</v>
      </c>
      <c r="B40" t="s">
        <v>448</v>
      </c>
      <c r="C40">
        <v>0</v>
      </c>
      <c r="D40">
        <v>287005</v>
      </c>
      <c r="E40">
        <f>D40-D39</f>
        <v>58</v>
      </c>
      <c r="F40">
        <f>E40/1000</f>
        <v>5.8000000000000003E-2</v>
      </c>
      <c r="G40">
        <f>0.9/F40</f>
        <v>15.517241379310345</v>
      </c>
      <c r="I40">
        <f>D40-D38</f>
        <v>2718</v>
      </c>
    </row>
    <row r="41" spans="1:9">
      <c r="A41" t="s">
        <v>447</v>
      </c>
      <c r="B41" t="s">
        <v>448</v>
      </c>
      <c r="C41">
        <v>1</v>
      </c>
      <c r="D41">
        <v>331592</v>
      </c>
      <c r="H41">
        <f>D41-D38</f>
        <v>47305</v>
      </c>
    </row>
    <row r="42" spans="1:9">
      <c r="A42" t="s">
        <v>447</v>
      </c>
      <c r="B42" t="s">
        <v>449</v>
      </c>
      <c r="C42">
        <v>1</v>
      </c>
      <c r="D42">
        <v>332009</v>
      </c>
      <c r="E42">
        <f>D42-D41</f>
        <v>417</v>
      </c>
      <c r="F42">
        <f>E42/1000</f>
        <v>0.41699999999999998</v>
      </c>
      <c r="G42" s="6">
        <f>0.9/F42</f>
        <v>2.1582733812949644</v>
      </c>
    </row>
    <row r="43" spans="1:9">
      <c r="A43" t="s">
        <v>447</v>
      </c>
      <c r="B43" t="s">
        <v>448</v>
      </c>
      <c r="C43">
        <v>0</v>
      </c>
      <c r="D43">
        <v>333867</v>
      </c>
      <c r="I43">
        <f>D43-D41</f>
        <v>2275</v>
      </c>
    </row>
    <row r="44" spans="1:9">
      <c r="A44" t="s">
        <v>447</v>
      </c>
      <c r="B44" t="s">
        <v>449</v>
      </c>
      <c r="C44">
        <v>0</v>
      </c>
      <c r="D44">
        <v>334891</v>
      </c>
      <c r="E44">
        <f>D44-D43</f>
        <v>1024</v>
      </c>
      <c r="F44">
        <f>E44/1000</f>
        <v>1.024</v>
      </c>
      <c r="G44">
        <f>0.9/F44</f>
        <v>0.87890625</v>
      </c>
      <c r="I44">
        <f>D44-D42</f>
        <v>2882</v>
      </c>
    </row>
    <row r="45" spans="1:9">
      <c r="A45" t="s">
        <v>447</v>
      </c>
      <c r="B45" t="s">
        <v>449</v>
      </c>
      <c r="C45">
        <v>1</v>
      </c>
      <c r="D45">
        <v>346578</v>
      </c>
      <c r="H45">
        <f>D45-D42</f>
        <v>14569</v>
      </c>
    </row>
    <row r="46" spans="1:9">
      <c r="A46" t="s">
        <v>447</v>
      </c>
      <c r="B46" t="s">
        <v>448</v>
      </c>
      <c r="C46">
        <v>1</v>
      </c>
      <c r="D46">
        <v>347281</v>
      </c>
      <c r="E46">
        <f>D46-D45</f>
        <v>703</v>
      </c>
      <c r="F46">
        <f>E46/1000</f>
        <v>0.70299999999999996</v>
      </c>
      <c r="G46" s="6">
        <f>0.9/F46</f>
        <v>1.2802275960170697</v>
      </c>
    </row>
    <row r="47" spans="1:9">
      <c r="A47" t="s">
        <v>447</v>
      </c>
      <c r="B47" t="s">
        <v>449</v>
      </c>
      <c r="C47">
        <v>0</v>
      </c>
      <c r="D47">
        <v>349584</v>
      </c>
      <c r="I47">
        <f>D47-D45</f>
        <v>3006</v>
      </c>
    </row>
    <row r="48" spans="1:9">
      <c r="A48" t="s">
        <v>447</v>
      </c>
      <c r="B48" t="s">
        <v>448</v>
      </c>
      <c r="C48">
        <v>0</v>
      </c>
      <c r="D48">
        <v>350070</v>
      </c>
      <c r="E48">
        <f>D48-D47</f>
        <v>486</v>
      </c>
      <c r="F48">
        <f>E48/1000</f>
        <v>0.48599999999999999</v>
      </c>
      <c r="G48">
        <f>0.9/F48</f>
        <v>1.8518518518518519</v>
      </c>
      <c r="I48">
        <f>D48-D46</f>
        <v>2789</v>
      </c>
    </row>
    <row r="49" spans="1:9">
      <c r="A49" t="s">
        <v>447</v>
      </c>
      <c r="B49" t="s">
        <v>448</v>
      </c>
      <c r="C49">
        <v>1</v>
      </c>
      <c r="D49">
        <v>389387</v>
      </c>
      <c r="H49">
        <f>D49-D46</f>
        <v>42106</v>
      </c>
    </row>
    <row r="50" spans="1:9">
      <c r="A50" t="s">
        <v>447</v>
      </c>
      <c r="B50" t="s">
        <v>449</v>
      </c>
      <c r="C50">
        <v>1</v>
      </c>
      <c r="D50">
        <v>389708</v>
      </c>
      <c r="E50">
        <f>D50-D49</f>
        <v>321</v>
      </c>
      <c r="F50">
        <f>E50/1000</f>
        <v>0.32100000000000001</v>
      </c>
      <c r="G50" s="6">
        <f>0.9/F50</f>
        <v>2.8037383177570092</v>
      </c>
    </row>
    <row r="51" spans="1:9">
      <c r="A51" t="s">
        <v>447</v>
      </c>
      <c r="B51" t="s">
        <v>448</v>
      </c>
      <c r="C51">
        <v>0</v>
      </c>
      <c r="D51">
        <v>391643</v>
      </c>
      <c r="I51">
        <f>D51-D49</f>
        <v>2256</v>
      </c>
    </row>
    <row r="52" spans="1:9">
      <c r="A52" t="s">
        <v>447</v>
      </c>
      <c r="B52" t="s">
        <v>449</v>
      </c>
      <c r="C52">
        <v>0</v>
      </c>
      <c r="D52">
        <v>392468</v>
      </c>
      <c r="E52">
        <f>D52-D51</f>
        <v>825</v>
      </c>
      <c r="F52">
        <f>E52/1000</f>
        <v>0.82499999999999996</v>
      </c>
      <c r="G52">
        <f>0.9/F52</f>
        <v>1.0909090909090911</v>
      </c>
      <c r="I52">
        <f>D52-D50</f>
        <v>2760</v>
      </c>
    </row>
    <row r="53" spans="1:9">
      <c r="A53" t="s">
        <v>447</v>
      </c>
      <c r="B53" t="s">
        <v>449</v>
      </c>
      <c r="C53">
        <v>1</v>
      </c>
      <c r="D53">
        <v>402591</v>
      </c>
      <c r="H53">
        <f>D53-D50</f>
        <v>12883</v>
      </c>
    </row>
    <row r="54" spans="1:9">
      <c r="A54" t="s">
        <v>447</v>
      </c>
      <c r="B54" t="s">
        <v>448</v>
      </c>
      <c r="C54">
        <v>1</v>
      </c>
      <c r="D54">
        <v>403138</v>
      </c>
      <c r="E54">
        <f>D54-D53</f>
        <v>547</v>
      </c>
      <c r="F54">
        <f>E54/1000</f>
        <v>0.54700000000000004</v>
      </c>
      <c r="G54" s="6">
        <f>0.9/F54</f>
        <v>1.6453382084095063</v>
      </c>
    </row>
    <row r="55" spans="1:9">
      <c r="A55" t="s">
        <v>447</v>
      </c>
      <c r="B55" t="s">
        <v>449</v>
      </c>
      <c r="C55">
        <v>0</v>
      </c>
      <c r="D55">
        <v>405614</v>
      </c>
      <c r="I55">
        <f>D55-D53</f>
        <v>3023</v>
      </c>
    </row>
    <row r="56" spans="1:9">
      <c r="A56" t="s">
        <v>447</v>
      </c>
      <c r="B56" t="s">
        <v>448</v>
      </c>
      <c r="C56">
        <v>0</v>
      </c>
      <c r="D56">
        <v>405963</v>
      </c>
      <c r="E56">
        <f>D56-D55</f>
        <v>349</v>
      </c>
      <c r="F56">
        <f>E56/1000</f>
        <v>0.34899999999999998</v>
      </c>
      <c r="G56">
        <f>0.9/F56</f>
        <v>2.5787965616045847</v>
      </c>
      <c r="I56">
        <f>D56-D54</f>
        <v>2825</v>
      </c>
    </row>
    <row r="57" spans="1:9">
      <c r="A57" t="s">
        <v>447</v>
      </c>
      <c r="B57" t="s">
        <v>448</v>
      </c>
      <c r="C57">
        <v>1</v>
      </c>
      <c r="D57">
        <v>425558</v>
      </c>
      <c r="H57">
        <f>D57-D54</f>
        <v>22420</v>
      </c>
    </row>
    <row r="58" spans="1:9">
      <c r="A58" t="s">
        <v>447</v>
      </c>
      <c r="B58" t="s">
        <v>449</v>
      </c>
      <c r="C58">
        <v>1</v>
      </c>
      <c r="D58">
        <v>425966</v>
      </c>
      <c r="E58">
        <f>D58-D57</f>
        <v>408</v>
      </c>
      <c r="F58">
        <f>E58/1000</f>
        <v>0.40799999999999997</v>
      </c>
      <c r="G58" s="6">
        <f>0.9/F58</f>
        <v>2.2058823529411766</v>
      </c>
    </row>
    <row r="59" spans="1:9">
      <c r="A59" t="s">
        <v>447</v>
      </c>
      <c r="B59" t="s">
        <v>448</v>
      </c>
      <c r="C59">
        <v>0</v>
      </c>
      <c r="D59">
        <v>429094</v>
      </c>
      <c r="I59">
        <f>D59-D57</f>
        <v>3536</v>
      </c>
    </row>
    <row r="60" spans="1:9">
      <c r="A60" t="s">
        <v>447</v>
      </c>
      <c r="B60" t="s">
        <v>449</v>
      </c>
      <c r="C60">
        <v>0</v>
      </c>
      <c r="D60">
        <v>430114</v>
      </c>
      <c r="E60">
        <f>D60-D59</f>
        <v>1020</v>
      </c>
      <c r="F60">
        <f>E60/1000</f>
        <v>1.02</v>
      </c>
      <c r="G60">
        <f>0.9/F60</f>
        <v>0.88235294117647056</v>
      </c>
      <c r="I60">
        <f>D60-D58</f>
        <v>4148</v>
      </c>
    </row>
    <row r="61" spans="1:9">
      <c r="A61" t="s">
        <v>447</v>
      </c>
      <c r="B61" t="s">
        <v>449</v>
      </c>
      <c r="C61">
        <v>1</v>
      </c>
      <c r="D61">
        <v>436441</v>
      </c>
      <c r="H61">
        <f>D61-D58</f>
        <v>10475</v>
      </c>
    </row>
    <row r="62" spans="1:9">
      <c r="A62" t="s">
        <v>447</v>
      </c>
      <c r="B62" t="s">
        <v>448</v>
      </c>
      <c r="C62">
        <v>1</v>
      </c>
      <c r="D62">
        <v>437374</v>
      </c>
      <c r="E62">
        <f>D62-D61</f>
        <v>933</v>
      </c>
      <c r="F62">
        <f>E62/1000</f>
        <v>0.93300000000000005</v>
      </c>
      <c r="G62" s="6">
        <f>0.9/F62</f>
        <v>0.96463022508038587</v>
      </c>
    </row>
    <row r="63" spans="1:9">
      <c r="A63" t="s">
        <v>447</v>
      </c>
      <c r="B63" t="s">
        <v>449</v>
      </c>
      <c r="C63">
        <v>0</v>
      </c>
      <c r="D63">
        <v>439358</v>
      </c>
      <c r="I63">
        <f>D63-D61</f>
        <v>2917</v>
      </c>
    </row>
    <row r="64" spans="1:9">
      <c r="A64" t="s">
        <v>447</v>
      </c>
      <c r="B64" t="s">
        <v>448</v>
      </c>
      <c r="C64">
        <v>0</v>
      </c>
      <c r="D64">
        <v>441247</v>
      </c>
      <c r="E64">
        <f>D64-D63</f>
        <v>1889</v>
      </c>
      <c r="F64">
        <f>E64/1000</f>
        <v>1.889</v>
      </c>
      <c r="G64">
        <f>0.9/F64</f>
        <v>0.47644256220222342</v>
      </c>
      <c r="I64">
        <f>D64-D62</f>
        <v>3873</v>
      </c>
    </row>
    <row r="65" spans="1:9">
      <c r="A65" t="s">
        <v>447</v>
      </c>
      <c r="B65" t="s">
        <v>448</v>
      </c>
      <c r="C65">
        <v>1</v>
      </c>
      <c r="D65">
        <v>455817</v>
      </c>
      <c r="H65">
        <f>D65-D62</f>
        <v>18443</v>
      </c>
    </row>
    <row r="66" spans="1:9">
      <c r="A66" t="s">
        <v>447</v>
      </c>
      <c r="B66" t="s">
        <v>449</v>
      </c>
      <c r="C66">
        <v>1</v>
      </c>
      <c r="D66">
        <v>456213</v>
      </c>
      <c r="E66">
        <f>D66-D65</f>
        <v>396</v>
      </c>
      <c r="F66">
        <f>E66/1000</f>
        <v>0.39600000000000002</v>
      </c>
      <c r="G66" s="6">
        <f>0.9/F66</f>
        <v>2.2727272727272725</v>
      </c>
    </row>
    <row r="67" spans="1:9">
      <c r="A67" t="s">
        <v>447</v>
      </c>
      <c r="B67" t="s">
        <v>449</v>
      </c>
      <c r="C67">
        <v>0</v>
      </c>
      <c r="D67">
        <v>459042</v>
      </c>
      <c r="I67">
        <f>D67-D65</f>
        <v>3225</v>
      </c>
    </row>
    <row r="68" spans="1:9">
      <c r="A68" t="s">
        <v>447</v>
      </c>
      <c r="B68" t="s">
        <v>448</v>
      </c>
      <c r="C68">
        <v>0</v>
      </c>
      <c r="D68">
        <v>459441</v>
      </c>
      <c r="E68">
        <f>D68-D67</f>
        <v>399</v>
      </c>
      <c r="F68">
        <f>E68/1000</f>
        <v>0.39900000000000002</v>
      </c>
      <c r="G68">
        <f>0.9/F68</f>
        <v>2.255639097744361</v>
      </c>
      <c r="I68">
        <f>D68-D66</f>
        <v>3228</v>
      </c>
    </row>
    <row r="69" spans="1:9">
      <c r="A69" t="s">
        <v>447</v>
      </c>
      <c r="B69" t="s">
        <v>449</v>
      </c>
      <c r="C69">
        <v>1</v>
      </c>
      <c r="D69">
        <v>477180</v>
      </c>
      <c r="H69">
        <f>D69-D66</f>
        <v>20967</v>
      </c>
    </row>
    <row r="70" spans="1:9">
      <c r="A70" t="s">
        <v>447</v>
      </c>
      <c r="B70" t="s">
        <v>448</v>
      </c>
      <c r="C70">
        <v>1</v>
      </c>
      <c r="D70">
        <v>478079</v>
      </c>
      <c r="E70">
        <f>D70-D69</f>
        <v>899</v>
      </c>
      <c r="F70">
        <f>E70/1000</f>
        <v>0.89900000000000002</v>
      </c>
      <c r="G70" s="6">
        <f>0.9/F70</f>
        <v>1.0011123470522802</v>
      </c>
    </row>
    <row r="71" spans="1:9">
      <c r="A71" t="s">
        <v>447</v>
      </c>
      <c r="B71" t="s">
        <v>449</v>
      </c>
      <c r="C71">
        <v>0</v>
      </c>
      <c r="D71">
        <v>480062</v>
      </c>
      <c r="I71">
        <f>D71-D69</f>
        <v>2882</v>
      </c>
    </row>
    <row r="72" spans="1:9">
      <c r="A72" t="s">
        <v>447</v>
      </c>
      <c r="B72" t="s">
        <v>448</v>
      </c>
      <c r="C72">
        <v>0</v>
      </c>
      <c r="D72">
        <v>481614</v>
      </c>
      <c r="E72">
        <f>D72-D71</f>
        <v>1552</v>
      </c>
      <c r="F72">
        <f>E72/1000</f>
        <v>1.552</v>
      </c>
      <c r="G72">
        <f>0.9/F72</f>
        <v>0.57989690721649489</v>
      </c>
      <c r="I72">
        <f>D72-D70</f>
        <v>3535</v>
      </c>
    </row>
    <row r="73" spans="1:9">
      <c r="A73" t="s">
        <v>447</v>
      </c>
      <c r="B73" t="s">
        <v>448</v>
      </c>
      <c r="C73">
        <v>1</v>
      </c>
      <c r="D73">
        <v>511072</v>
      </c>
      <c r="H73">
        <f>D73-D70</f>
        <v>32993</v>
      </c>
    </row>
    <row r="74" spans="1:9">
      <c r="A74" t="s">
        <v>447</v>
      </c>
      <c r="B74" t="s">
        <v>449</v>
      </c>
      <c r="C74">
        <v>1</v>
      </c>
      <c r="D74">
        <v>511452</v>
      </c>
      <c r="E74">
        <f>D74-D73</f>
        <v>380</v>
      </c>
      <c r="F74">
        <f>E74/1000</f>
        <v>0.38</v>
      </c>
      <c r="G74" s="6">
        <f>0.9/F74</f>
        <v>2.3684210526315788</v>
      </c>
    </row>
    <row r="75" spans="1:9">
      <c r="A75" t="s">
        <v>447</v>
      </c>
      <c r="B75" t="s">
        <v>448</v>
      </c>
      <c r="C75">
        <v>0</v>
      </c>
      <c r="D75">
        <v>513346</v>
      </c>
      <c r="I75">
        <f>D75-D73</f>
        <v>2274</v>
      </c>
    </row>
    <row r="76" spans="1:9">
      <c r="A76" t="s">
        <v>447</v>
      </c>
      <c r="B76" t="s">
        <v>449</v>
      </c>
      <c r="C76">
        <v>0</v>
      </c>
      <c r="D76">
        <v>514264</v>
      </c>
      <c r="E76">
        <f>D76-D75</f>
        <v>918</v>
      </c>
      <c r="F76">
        <f>E76/1000</f>
        <v>0.91800000000000004</v>
      </c>
      <c r="G76">
        <f>0.9/F76</f>
        <v>0.98039215686274506</v>
      </c>
      <c r="I76">
        <f>D76-D74</f>
        <v>2812</v>
      </c>
    </row>
    <row r="77" spans="1:9">
      <c r="A77" t="s">
        <v>447</v>
      </c>
      <c r="B77" t="s">
        <v>449</v>
      </c>
      <c r="C77">
        <v>1</v>
      </c>
      <c r="D77">
        <v>521786</v>
      </c>
      <c r="H77">
        <f>D77-D74</f>
        <v>10334</v>
      </c>
    </row>
    <row r="78" spans="1:9">
      <c r="A78" t="s">
        <v>447</v>
      </c>
      <c r="B78" t="s">
        <v>448</v>
      </c>
      <c r="C78">
        <v>1</v>
      </c>
      <c r="D78">
        <v>522762</v>
      </c>
      <c r="E78">
        <f>D78-D77</f>
        <v>976</v>
      </c>
      <c r="F78">
        <f>E78/1000</f>
        <v>0.97599999999999998</v>
      </c>
      <c r="G78" s="6">
        <f>0.9/F78</f>
        <v>0.92213114754098369</v>
      </c>
    </row>
    <row r="79" spans="1:9">
      <c r="A79" t="s">
        <v>447</v>
      </c>
      <c r="B79" t="s">
        <v>449</v>
      </c>
      <c r="C79">
        <v>0</v>
      </c>
      <c r="D79">
        <v>524633</v>
      </c>
      <c r="I79">
        <f>D79-D77</f>
        <v>2847</v>
      </c>
    </row>
    <row r="80" spans="1:9">
      <c r="A80" t="s">
        <v>447</v>
      </c>
      <c r="B80" t="s">
        <v>448</v>
      </c>
      <c r="C80">
        <v>0</v>
      </c>
      <c r="D80">
        <v>525036</v>
      </c>
      <c r="E80">
        <f>D80-D79</f>
        <v>403</v>
      </c>
      <c r="F80">
        <f>E80/1000</f>
        <v>0.40300000000000002</v>
      </c>
      <c r="G80">
        <f>0.9/F80</f>
        <v>2.2332506203473943</v>
      </c>
      <c r="I80">
        <f>D80-D78</f>
        <v>2274</v>
      </c>
    </row>
    <row r="81" spans="1:9">
      <c r="A81" t="s">
        <v>447</v>
      </c>
      <c r="B81" t="s">
        <v>448</v>
      </c>
      <c r="C81">
        <v>1</v>
      </c>
      <c r="D81">
        <v>553694</v>
      </c>
      <c r="H81">
        <f>D81-D78</f>
        <v>30932</v>
      </c>
    </row>
    <row r="82" spans="1:9">
      <c r="A82" t="s">
        <v>447</v>
      </c>
      <c r="B82" t="s">
        <v>449</v>
      </c>
      <c r="C82">
        <v>1</v>
      </c>
      <c r="D82">
        <v>554089</v>
      </c>
      <c r="E82">
        <f>D82-D81</f>
        <v>395</v>
      </c>
      <c r="F82">
        <f>E82/1000</f>
        <v>0.39500000000000002</v>
      </c>
      <c r="G82" s="6">
        <f>0.9/F82</f>
        <v>2.278481012658228</v>
      </c>
    </row>
    <row r="83" spans="1:9">
      <c r="A83" t="s">
        <v>447</v>
      </c>
      <c r="B83" t="s">
        <v>448</v>
      </c>
      <c r="C83">
        <v>0</v>
      </c>
      <c r="D83">
        <v>555950</v>
      </c>
      <c r="I83">
        <f>D83-D81</f>
        <v>2256</v>
      </c>
    </row>
    <row r="84" spans="1:9">
      <c r="A84" t="s">
        <v>447</v>
      </c>
      <c r="B84" t="s">
        <v>449</v>
      </c>
      <c r="C84">
        <v>0</v>
      </c>
      <c r="D84">
        <v>556901</v>
      </c>
      <c r="E84">
        <f>D84-D83</f>
        <v>951</v>
      </c>
      <c r="F84">
        <f>E84/1000</f>
        <v>0.95099999999999996</v>
      </c>
      <c r="G84">
        <f>0.9/F84</f>
        <v>0.94637223974763418</v>
      </c>
      <c r="I84">
        <f>D84-D82</f>
        <v>2812</v>
      </c>
    </row>
    <row r="85" spans="1:9">
      <c r="A85" t="s">
        <v>447</v>
      </c>
      <c r="B85" t="s">
        <v>449</v>
      </c>
      <c r="C85">
        <v>1</v>
      </c>
      <c r="D85">
        <v>572156</v>
      </c>
      <c r="H85">
        <f>D85-D82</f>
        <v>18067</v>
      </c>
    </row>
    <row r="86" spans="1:9">
      <c r="A86" t="s">
        <v>447</v>
      </c>
      <c r="B86" t="s">
        <v>448</v>
      </c>
      <c r="C86">
        <v>1</v>
      </c>
      <c r="D86">
        <v>573110</v>
      </c>
      <c r="E86">
        <f>D86-D85</f>
        <v>954</v>
      </c>
      <c r="F86">
        <f>E86/1000</f>
        <v>0.95399999999999996</v>
      </c>
      <c r="G86" s="6">
        <f>0.9/F86</f>
        <v>0.94339622641509435</v>
      </c>
    </row>
    <row r="87" spans="1:9">
      <c r="A87" t="s">
        <v>447</v>
      </c>
      <c r="B87" t="s">
        <v>449</v>
      </c>
      <c r="C87">
        <v>0</v>
      </c>
      <c r="D87">
        <v>575073</v>
      </c>
      <c r="I87">
        <f>D87-D85</f>
        <v>2917</v>
      </c>
    </row>
    <row r="88" spans="1:9">
      <c r="A88" t="s">
        <v>447</v>
      </c>
      <c r="B88" t="s">
        <v>448</v>
      </c>
      <c r="C88">
        <v>0</v>
      </c>
      <c r="D88">
        <v>575383</v>
      </c>
      <c r="E88">
        <f>D88-D87</f>
        <v>310</v>
      </c>
      <c r="F88">
        <f>E88/1000</f>
        <v>0.31</v>
      </c>
      <c r="G88">
        <f>0.9/F88</f>
        <v>2.903225806451613</v>
      </c>
      <c r="I88">
        <f>D88-D86</f>
        <v>2273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9" sqref="B9"/>
    </sheetView>
  </sheetViews>
  <sheetFormatPr baseColWidth="10" defaultRowHeight="15" x14ac:dyDescent="0"/>
  <sheetData>
    <row r="1" spans="2:3">
      <c r="B1">
        <v>1</v>
      </c>
      <c r="C1">
        <v>2</v>
      </c>
    </row>
    <row r="3" spans="2:3">
      <c r="B3" t="s">
        <v>441</v>
      </c>
    </row>
    <row r="4" spans="2:3">
      <c r="B4" t="s">
        <v>442</v>
      </c>
    </row>
    <row r="5" spans="2:3">
      <c r="B5" t="s">
        <v>443</v>
      </c>
    </row>
    <row r="6" spans="2:3">
      <c r="B6" t="s">
        <v>444</v>
      </c>
    </row>
    <row r="7" spans="2:3">
      <c r="B7" t="s">
        <v>445</v>
      </c>
    </row>
    <row r="8" spans="2:3">
      <c r="B8" t="s">
        <v>446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6"/>
  <sheetViews>
    <sheetView workbookViewId="0">
      <selection activeCell="C421" sqref="C421"/>
    </sheetView>
  </sheetViews>
  <sheetFormatPr baseColWidth="10" defaultRowHeight="15" x14ac:dyDescent="0"/>
  <cols>
    <col min="2" max="2" width="7.1640625" bestFit="1" customWidth="1"/>
    <col min="3" max="3" width="4.1640625" bestFit="1" customWidth="1"/>
    <col min="4" max="4" width="4.5" bestFit="1" customWidth="1"/>
    <col min="5" max="7" width="5.6640625" customWidth="1"/>
  </cols>
  <sheetData>
    <row r="1" spans="2:7">
      <c r="B1" t="s">
        <v>17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2:7" hidden="1">
      <c r="B2" t="s">
        <v>69</v>
      </c>
      <c r="C2">
        <v>24</v>
      </c>
      <c r="D2">
        <v>2</v>
      </c>
      <c r="E2">
        <v>4</v>
      </c>
      <c r="F2">
        <v>3</v>
      </c>
      <c r="G2">
        <v>3</v>
      </c>
    </row>
    <row r="3" spans="2:7" hidden="1">
      <c r="D3">
        <v>3</v>
      </c>
      <c r="E3">
        <v>3</v>
      </c>
      <c r="F3">
        <v>3</v>
      </c>
      <c r="G3">
        <v>3</v>
      </c>
    </row>
    <row r="4" spans="2:7" hidden="1">
      <c r="D4">
        <v>2</v>
      </c>
      <c r="E4">
        <v>2</v>
      </c>
      <c r="F4">
        <v>3</v>
      </c>
      <c r="G4">
        <v>2</v>
      </c>
    </row>
    <row r="5" spans="2:7" hidden="1">
      <c r="D5">
        <v>2</v>
      </c>
      <c r="E5">
        <v>2</v>
      </c>
      <c r="F5">
        <v>1</v>
      </c>
      <c r="G5">
        <v>2</v>
      </c>
    </row>
    <row r="6" spans="2:7" hidden="1">
      <c r="D6">
        <v>2</v>
      </c>
      <c r="E6">
        <v>1</v>
      </c>
      <c r="F6">
        <v>2</v>
      </c>
      <c r="G6">
        <v>3</v>
      </c>
    </row>
    <row r="7" spans="2:7" hidden="1">
      <c r="D7">
        <v>4</v>
      </c>
      <c r="E7">
        <v>1</v>
      </c>
      <c r="F7">
        <v>1</v>
      </c>
      <c r="G7">
        <v>1</v>
      </c>
    </row>
    <row r="8" spans="2:7" hidden="1">
      <c r="D8">
        <v>3</v>
      </c>
      <c r="E8">
        <v>4</v>
      </c>
      <c r="F8">
        <v>2</v>
      </c>
      <c r="G8">
        <v>2</v>
      </c>
    </row>
    <row r="9" spans="2:7" hidden="1">
      <c r="D9">
        <v>2</v>
      </c>
      <c r="E9">
        <v>3</v>
      </c>
      <c r="F9">
        <v>1</v>
      </c>
      <c r="G9">
        <v>1</v>
      </c>
    </row>
    <row r="10" spans="2:7" hidden="1">
      <c r="D10">
        <v>1</v>
      </c>
      <c r="E10">
        <v>3</v>
      </c>
      <c r="F10">
        <v>3</v>
      </c>
      <c r="G10">
        <v>4</v>
      </c>
    </row>
    <row r="11" spans="2:7" hidden="1">
      <c r="D11">
        <v>3</v>
      </c>
      <c r="E11">
        <v>2</v>
      </c>
      <c r="F11">
        <v>2</v>
      </c>
      <c r="G11">
        <v>4</v>
      </c>
    </row>
    <row r="12" spans="2:7" hidden="1">
      <c r="D12">
        <v>1</v>
      </c>
      <c r="E12">
        <v>3</v>
      </c>
      <c r="F12">
        <v>3</v>
      </c>
      <c r="G12">
        <v>4</v>
      </c>
    </row>
    <row r="13" spans="2:7" hidden="1">
      <c r="D13">
        <v>1</v>
      </c>
      <c r="E13">
        <v>3</v>
      </c>
      <c r="F13">
        <v>1</v>
      </c>
      <c r="G13">
        <v>2</v>
      </c>
    </row>
    <row r="14" spans="2:7" hidden="1">
      <c r="D14">
        <v>3</v>
      </c>
      <c r="E14">
        <v>2</v>
      </c>
      <c r="F14">
        <v>1</v>
      </c>
      <c r="G14">
        <v>1</v>
      </c>
    </row>
    <row r="15" spans="2:7" hidden="1">
      <c r="D15">
        <v>4</v>
      </c>
      <c r="E15">
        <v>1</v>
      </c>
      <c r="F15">
        <v>1</v>
      </c>
      <c r="G15">
        <v>1</v>
      </c>
    </row>
    <row r="16" spans="2:7" hidden="1">
      <c r="D16">
        <v>2</v>
      </c>
      <c r="E16">
        <v>2</v>
      </c>
      <c r="F16">
        <v>3</v>
      </c>
      <c r="G16">
        <v>3</v>
      </c>
    </row>
    <row r="17" spans="2:7" hidden="1">
      <c r="D17">
        <v>3</v>
      </c>
      <c r="E17">
        <v>2</v>
      </c>
      <c r="F17">
        <v>3</v>
      </c>
      <c r="G17">
        <v>3</v>
      </c>
    </row>
    <row r="18" spans="2:7" hidden="1">
      <c r="D18">
        <v>2</v>
      </c>
      <c r="E18">
        <v>2</v>
      </c>
      <c r="F18">
        <v>2</v>
      </c>
      <c r="G18">
        <v>2</v>
      </c>
    </row>
    <row r="19" spans="2:7" hidden="1">
      <c r="D19">
        <v>2</v>
      </c>
      <c r="E19">
        <v>1</v>
      </c>
      <c r="F19">
        <v>1</v>
      </c>
      <c r="G19">
        <v>1</v>
      </c>
    </row>
    <row r="20" spans="2:7" hidden="1">
      <c r="D20">
        <v>3</v>
      </c>
      <c r="E20">
        <v>3</v>
      </c>
      <c r="F20">
        <v>3</v>
      </c>
      <c r="G20">
        <v>3</v>
      </c>
    </row>
    <row r="21" spans="2:7" hidden="1">
      <c r="D21">
        <v>1</v>
      </c>
      <c r="E21">
        <v>2</v>
      </c>
      <c r="F21">
        <v>3</v>
      </c>
      <c r="G21">
        <v>4</v>
      </c>
    </row>
    <row r="22" spans="2:7">
      <c r="B22" t="s">
        <v>69</v>
      </c>
      <c r="C22">
        <f>SUM(C2:C21)</f>
        <v>24</v>
      </c>
      <c r="D22">
        <f>5-D2+D3+5-D4+D5+D6+5-D7+5-D8+D9+D10+5-D11+D12+D13+5-D14+5-D15+D16+5-D17+D18+D19+5-D20+D21</f>
        <v>37</v>
      </c>
      <c r="E22">
        <f>5-E2+5-E3+E4+E5+5-E6+E7+E8+E9+5-E10+5-E11+5-E12+E13+E14+E15+5-E16+5-E17+E18+E19+5-E20+5-E21</f>
        <v>46</v>
      </c>
      <c r="F22">
        <f>5-F2+5-F3+F4+F5+5-F6+F7+F8+F9+5-F10+5-F11+5-F12+F13+F14+F15+5-F16+5-F17+F18+F19+5-F20+5-F21</f>
        <v>36</v>
      </c>
      <c r="G22">
        <f>5-G2+5-G3+G4+G5+5-G6+G7+G8+G9+5-G10+5-G11+5-G12+G13+G14+G15+5-G16+5-G17+G18+G19+5-G20+5-G21</f>
        <v>31</v>
      </c>
    </row>
    <row r="23" spans="2:7" hidden="1">
      <c r="B23" t="s">
        <v>70</v>
      </c>
      <c r="C23">
        <v>13</v>
      </c>
      <c r="D23">
        <v>3</v>
      </c>
      <c r="E23">
        <v>2</v>
      </c>
      <c r="F23">
        <v>2</v>
      </c>
      <c r="G23">
        <v>4</v>
      </c>
    </row>
    <row r="24" spans="2:7" hidden="1">
      <c r="D24">
        <v>3</v>
      </c>
      <c r="E24">
        <v>4</v>
      </c>
      <c r="F24">
        <v>3</v>
      </c>
      <c r="G24">
        <v>4</v>
      </c>
    </row>
    <row r="25" spans="2:7" hidden="1">
      <c r="D25">
        <v>2</v>
      </c>
      <c r="E25">
        <v>1</v>
      </c>
      <c r="F25">
        <v>3</v>
      </c>
      <c r="G25">
        <v>1</v>
      </c>
    </row>
    <row r="26" spans="2:7" hidden="1">
      <c r="D26">
        <v>3</v>
      </c>
      <c r="E26">
        <v>2</v>
      </c>
      <c r="F26">
        <v>2</v>
      </c>
      <c r="G26">
        <v>1</v>
      </c>
    </row>
    <row r="27" spans="2:7" hidden="1">
      <c r="D27">
        <v>1</v>
      </c>
      <c r="E27">
        <v>3</v>
      </c>
      <c r="F27">
        <v>3</v>
      </c>
      <c r="G27">
        <v>4</v>
      </c>
    </row>
    <row r="28" spans="2:7" hidden="1">
      <c r="D28">
        <v>2</v>
      </c>
      <c r="E28">
        <v>1</v>
      </c>
      <c r="F28">
        <v>1</v>
      </c>
      <c r="G28">
        <v>1</v>
      </c>
    </row>
    <row r="29" spans="2:7" hidden="1">
      <c r="D29">
        <v>3</v>
      </c>
      <c r="E29">
        <v>1</v>
      </c>
      <c r="F29">
        <v>1</v>
      </c>
      <c r="G29">
        <v>1</v>
      </c>
    </row>
    <row r="30" spans="2:7" hidden="1">
      <c r="D30">
        <v>2</v>
      </c>
      <c r="E30">
        <v>1</v>
      </c>
      <c r="F30">
        <v>1</v>
      </c>
      <c r="G30">
        <v>1</v>
      </c>
    </row>
    <row r="31" spans="2:7" hidden="1">
      <c r="D31">
        <v>2</v>
      </c>
      <c r="E31">
        <v>4</v>
      </c>
      <c r="F31">
        <v>4</v>
      </c>
      <c r="G31">
        <v>3</v>
      </c>
    </row>
    <row r="32" spans="2:7" hidden="1">
      <c r="D32">
        <v>4</v>
      </c>
      <c r="E32">
        <v>4</v>
      </c>
      <c r="F32">
        <v>2</v>
      </c>
      <c r="G32">
        <v>3</v>
      </c>
    </row>
    <row r="33" spans="2:7" hidden="1">
      <c r="D33">
        <v>1</v>
      </c>
      <c r="E33">
        <v>4</v>
      </c>
      <c r="F33">
        <v>2</v>
      </c>
      <c r="G33">
        <v>3</v>
      </c>
    </row>
    <row r="34" spans="2:7" hidden="1">
      <c r="D34">
        <v>1</v>
      </c>
      <c r="E34">
        <v>1</v>
      </c>
      <c r="F34">
        <v>1</v>
      </c>
      <c r="G34">
        <v>1</v>
      </c>
    </row>
    <row r="35" spans="2:7" hidden="1">
      <c r="D35">
        <v>3</v>
      </c>
      <c r="E35">
        <v>1</v>
      </c>
      <c r="F35">
        <v>1</v>
      </c>
      <c r="G35">
        <v>1</v>
      </c>
    </row>
    <row r="36" spans="2:7" hidden="1">
      <c r="D36">
        <v>3</v>
      </c>
      <c r="E36">
        <v>1</v>
      </c>
      <c r="F36">
        <v>1</v>
      </c>
      <c r="G36">
        <v>2</v>
      </c>
    </row>
    <row r="37" spans="2:7" hidden="1">
      <c r="D37">
        <v>1</v>
      </c>
      <c r="E37">
        <v>3</v>
      </c>
      <c r="F37">
        <v>3</v>
      </c>
      <c r="G37">
        <v>4</v>
      </c>
    </row>
    <row r="38" spans="2:7" hidden="1">
      <c r="D38">
        <v>3</v>
      </c>
      <c r="E38">
        <v>3</v>
      </c>
      <c r="F38">
        <v>2</v>
      </c>
      <c r="G38">
        <v>4</v>
      </c>
    </row>
    <row r="39" spans="2:7" hidden="1">
      <c r="D39">
        <v>1</v>
      </c>
      <c r="E39">
        <v>1</v>
      </c>
      <c r="F39">
        <v>1</v>
      </c>
      <c r="G39">
        <v>1</v>
      </c>
    </row>
    <row r="40" spans="2:7" hidden="1">
      <c r="D40">
        <v>1</v>
      </c>
      <c r="E40">
        <v>1</v>
      </c>
      <c r="F40">
        <v>2</v>
      </c>
      <c r="G40">
        <v>1</v>
      </c>
    </row>
    <row r="41" spans="2:7" hidden="1">
      <c r="D41">
        <v>2</v>
      </c>
      <c r="E41">
        <v>3</v>
      </c>
      <c r="F41">
        <v>4</v>
      </c>
      <c r="G41">
        <v>3</v>
      </c>
    </row>
    <row r="42" spans="2:7" hidden="1">
      <c r="D42">
        <v>2</v>
      </c>
      <c r="E42">
        <v>3</v>
      </c>
      <c r="F42">
        <v>3</v>
      </c>
      <c r="G42">
        <v>3</v>
      </c>
    </row>
    <row r="43" spans="2:7">
      <c r="B43" t="s">
        <v>70</v>
      </c>
      <c r="C43">
        <f>SUM(C23:C42)</f>
        <v>13</v>
      </c>
      <c r="D43">
        <f>5-D23+D24+5-D25+D26+D27+5-D28+5-D29+D30+D31+5-D32+D33+D34+5-D35+5-D36+D37+5-D38+D39+D40+5-D41+D42</f>
        <v>38</v>
      </c>
      <c r="E43">
        <f>5-E23+5-E24+E25+E26+5-E27+E28+E29+E30+5-E31+5-E32+5-E33+E34+E35+E36+5-E37+5-E38+E39+E40+5-E41+5-E42</f>
        <v>28</v>
      </c>
      <c r="F43">
        <f>5-F23+5-F24+F25+F26+5-F27+F28+F29+F30+5-F31+5-F32+5-F33+F34+F35+F36+5-F37+5-F38+F39+F40+5-F41+5-F42</f>
        <v>36</v>
      </c>
      <c r="G43">
        <f>5-G23+5-G24+G25+G26+5-G27+G28+G29+G30+5-G31+5-G32+5-G33+G34+G35+G36+5-G37+5-G38+G39+G40+5-G41+5-G42</f>
        <v>26</v>
      </c>
    </row>
    <row r="44" spans="2:7" hidden="1">
      <c r="B44" t="s">
        <v>71</v>
      </c>
      <c r="C44">
        <v>38</v>
      </c>
      <c r="D44">
        <v>3</v>
      </c>
      <c r="E44">
        <v>3</v>
      </c>
      <c r="F44">
        <v>4</v>
      </c>
      <c r="G44">
        <v>4</v>
      </c>
    </row>
    <row r="45" spans="2:7" hidden="1">
      <c r="C45">
        <v>36</v>
      </c>
      <c r="D45">
        <v>1</v>
      </c>
      <c r="E45">
        <v>4</v>
      </c>
      <c r="F45">
        <v>4</v>
      </c>
      <c r="G45">
        <v>4</v>
      </c>
    </row>
    <row r="46" spans="2:7" hidden="1">
      <c r="C46">
        <v>26</v>
      </c>
      <c r="D46">
        <v>3</v>
      </c>
      <c r="E46">
        <v>1</v>
      </c>
      <c r="F46">
        <v>2</v>
      </c>
      <c r="G46">
        <v>2</v>
      </c>
    </row>
    <row r="47" spans="2:7" hidden="1">
      <c r="C47">
        <v>20</v>
      </c>
      <c r="D47">
        <v>2</v>
      </c>
      <c r="E47">
        <v>1</v>
      </c>
      <c r="F47">
        <v>1</v>
      </c>
      <c r="G47">
        <v>1</v>
      </c>
    </row>
    <row r="48" spans="2:7" hidden="1">
      <c r="C48">
        <v>13</v>
      </c>
      <c r="D48">
        <v>1</v>
      </c>
      <c r="E48">
        <v>4</v>
      </c>
      <c r="F48">
        <v>3</v>
      </c>
      <c r="G48">
        <v>4</v>
      </c>
    </row>
    <row r="49" spans="2:7" hidden="1">
      <c r="D49">
        <v>2</v>
      </c>
      <c r="E49">
        <v>1</v>
      </c>
      <c r="F49">
        <v>1</v>
      </c>
      <c r="G49">
        <v>1</v>
      </c>
    </row>
    <row r="50" spans="2:7" hidden="1">
      <c r="D50">
        <v>3</v>
      </c>
      <c r="E50">
        <v>2</v>
      </c>
      <c r="F50">
        <v>1</v>
      </c>
      <c r="G50">
        <v>1</v>
      </c>
    </row>
    <row r="51" spans="2:7" hidden="1">
      <c r="D51">
        <v>1</v>
      </c>
      <c r="E51">
        <v>1</v>
      </c>
      <c r="F51">
        <v>1</v>
      </c>
      <c r="G51">
        <v>1</v>
      </c>
    </row>
    <row r="52" spans="2:7" hidden="1">
      <c r="D52">
        <v>2</v>
      </c>
      <c r="E52">
        <v>3</v>
      </c>
      <c r="F52">
        <v>4</v>
      </c>
      <c r="G52">
        <v>4</v>
      </c>
    </row>
    <row r="53" spans="2:7" hidden="1">
      <c r="D53">
        <v>3</v>
      </c>
      <c r="E53">
        <v>3</v>
      </c>
      <c r="F53">
        <v>4</v>
      </c>
      <c r="G53">
        <v>4</v>
      </c>
    </row>
    <row r="54" spans="2:7" hidden="1">
      <c r="D54">
        <v>1</v>
      </c>
      <c r="E54">
        <v>4</v>
      </c>
      <c r="F54">
        <v>4</v>
      </c>
      <c r="G54">
        <v>4</v>
      </c>
    </row>
    <row r="55" spans="2:7" hidden="1">
      <c r="D55">
        <v>1</v>
      </c>
      <c r="E55">
        <v>2</v>
      </c>
      <c r="F55">
        <v>1</v>
      </c>
      <c r="G55">
        <v>2</v>
      </c>
    </row>
    <row r="56" spans="2:7" hidden="1">
      <c r="D56">
        <v>4</v>
      </c>
      <c r="E56">
        <v>1</v>
      </c>
      <c r="F56">
        <v>1</v>
      </c>
      <c r="G56">
        <v>1</v>
      </c>
    </row>
    <row r="57" spans="2:7" hidden="1">
      <c r="D57">
        <v>3</v>
      </c>
      <c r="E57">
        <v>1</v>
      </c>
      <c r="F57">
        <v>1</v>
      </c>
      <c r="G57">
        <v>1</v>
      </c>
    </row>
    <row r="58" spans="2:7" hidden="1">
      <c r="D58">
        <v>1</v>
      </c>
      <c r="E58">
        <v>3</v>
      </c>
      <c r="F58">
        <v>4</v>
      </c>
      <c r="G58">
        <v>4</v>
      </c>
    </row>
    <row r="59" spans="2:7" hidden="1">
      <c r="D59">
        <v>2</v>
      </c>
      <c r="E59">
        <v>1</v>
      </c>
      <c r="F59">
        <v>1</v>
      </c>
      <c r="G59">
        <v>1</v>
      </c>
    </row>
    <row r="60" spans="2:7" hidden="1">
      <c r="D60">
        <v>1</v>
      </c>
      <c r="E60">
        <v>1</v>
      </c>
      <c r="F60">
        <v>1</v>
      </c>
      <c r="G60">
        <v>1</v>
      </c>
    </row>
    <row r="61" spans="2:7" hidden="1">
      <c r="D61">
        <v>2</v>
      </c>
      <c r="E61">
        <v>2</v>
      </c>
      <c r="F61">
        <v>2</v>
      </c>
      <c r="G61">
        <v>1</v>
      </c>
    </row>
    <row r="62" spans="2:7" hidden="1">
      <c r="D62">
        <v>3</v>
      </c>
      <c r="E62">
        <v>3</v>
      </c>
      <c r="F62">
        <v>3</v>
      </c>
      <c r="G62">
        <v>4</v>
      </c>
    </row>
    <row r="63" spans="2:7" hidden="1">
      <c r="D63">
        <v>2</v>
      </c>
      <c r="E63">
        <v>3</v>
      </c>
      <c r="F63">
        <v>4</v>
      </c>
      <c r="G63">
        <v>4</v>
      </c>
    </row>
    <row r="64" spans="2:7">
      <c r="B64" t="s">
        <v>71</v>
      </c>
      <c r="C64">
        <f>SUM(C44:C63)</f>
        <v>133</v>
      </c>
      <c r="D64">
        <f>5-D44+D45+5-D46+D47+D48+5-D49+5-D50+D51+D52+5-D53+D54+D55+5-D56+5-D57+D58+5-D59+D60+D61+5-D62+D63</f>
        <v>34</v>
      </c>
      <c r="E64">
        <f>5-E44+5-E45+E46+E47+5-E48+E49+E50+E51+5-E52+5-E53+5-E54+E55+E56+E57+5-E58+5-E59+E60+E61+5-E62+5-E63</f>
        <v>32</v>
      </c>
      <c r="F64">
        <f>5-F44+5-F45+F46+F47+5-F48+F49+F50+F51+5-F52+5-F53+5-F54+F55+F56+F57+5-F58+5-F59+F60+F61+5-F62+5-F63</f>
        <v>27</v>
      </c>
      <c r="G64">
        <f>5-G44+5-G45+G46+G47+5-G48+G49+G50+G51+5-G52+5-G53+5-G54+G55+G56+G57+5-G58+5-G59+G60+G61+5-G62+5-G63</f>
        <v>25</v>
      </c>
    </row>
    <row r="65" spans="2:7" hidden="1">
      <c r="B65" t="s">
        <v>72</v>
      </c>
      <c r="C65">
        <v>39</v>
      </c>
      <c r="D65">
        <v>4</v>
      </c>
      <c r="E65">
        <v>3</v>
      </c>
      <c r="F65">
        <v>3</v>
      </c>
      <c r="G65">
        <v>4</v>
      </c>
    </row>
    <row r="66" spans="2:7" hidden="1">
      <c r="C66">
        <v>25</v>
      </c>
      <c r="D66">
        <v>1</v>
      </c>
      <c r="E66">
        <v>4</v>
      </c>
      <c r="F66">
        <v>4</v>
      </c>
      <c r="G66">
        <v>4</v>
      </c>
    </row>
    <row r="67" spans="2:7" hidden="1">
      <c r="C67">
        <v>20</v>
      </c>
      <c r="D67">
        <v>4</v>
      </c>
      <c r="E67">
        <v>2</v>
      </c>
      <c r="F67">
        <v>2</v>
      </c>
      <c r="G67">
        <v>1</v>
      </c>
    </row>
    <row r="68" spans="2:7" hidden="1">
      <c r="C68">
        <v>17</v>
      </c>
      <c r="D68">
        <v>1</v>
      </c>
      <c r="E68">
        <v>1</v>
      </c>
      <c r="F68">
        <v>1</v>
      </c>
      <c r="G68">
        <v>1</v>
      </c>
    </row>
    <row r="69" spans="2:7" hidden="1">
      <c r="D69">
        <v>1</v>
      </c>
      <c r="E69">
        <v>3</v>
      </c>
      <c r="F69">
        <v>3</v>
      </c>
      <c r="G69">
        <v>4</v>
      </c>
    </row>
    <row r="70" spans="2:7" hidden="1">
      <c r="D70">
        <v>3</v>
      </c>
      <c r="E70">
        <v>1</v>
      </c>
      <c r="F70">
        <v>1</v>
      </c>
      <c r="G70">
        <v>1</v>
      </c>
    </row>
    <row r="71" spans="2:7" hidden="1">
      <c r="D71">
        <v>3</v>
      </c>
      <c r="E71">
        <v>1</v>
      </c>
      <c r="F71">
        <v>1</v>
      </c>
      <c r="G71">
        <v>1</v>
      </c>
    </row>
    <row r="72" spans="2:7" hidden="1">
      <c r="D72">
        <v>1</v>
      </c>
      <c r="E72">
        <v>1</v>
      </c>
      <c r="F72">
        <v>1</v>
      </c>
      <c r="G72">
        <v>1</v>
      </c>
    </row>
    <row r="73" spans="2:7" hidden="1">
      <c r="D73">
        <v>1</v>
      </c>
      <c r="E73">
        <v>4</v>
      </c>
      <c r="F73">
        <v>4</v>
      </c>
      <c r="G73">
        <v>4</v>
      </c>
    </row>
    <row r="74" spans="2:7" hidden="1">
      <c r="D74">
        <v>4</v>
      </c>
      <c r="E74">
        <v>2</v>
      </c>
      <c r="F74">
        <v>3</v>
      </c>
      <c r="G74">
        <v>3</v>
      </c>
    </row>
    <row r="75" spans="2:7" hidden="1">
      <c r="D75">
        <v>1</v>
      </c>
      <c r="E75">
        <v>3</v>
      </c>
      <c r="F75">
        <v>3</v>
      </c>
      <c r="G75">
        <v>4</v>
      </c>
    </row>
    <row r="76" spans="2:7" hidden="1">
      <c r="D76">
        <v>1</v>
      </c>
      <c r="E76">
        <v>2</v>
      </c>
      <c r="F76">
        <v>2</v>
      </c>
      <c r="G76">
        <v>1</v>
      </c>
    </row>
    <row r="77" spans="2:7" hidden="1">
      <c r="D77">
        <v>4</v>
      </c>
      <c r="E77">
        <v>2</v>
      </c>
      <c r="F77">
        <v>2</v>
      </c>
      <c r="G77">
        <v>1</v>
      </c>
    </row>
    <row r="78" spans="2:7" hidden="1">
      <c r="D78">
        <v>4</v>
      </c>
      <c r="E78">
        <v>1</v>
      </c>
      <c r="F78">
        <v>1</v>
      </c>
      <c r="G78">
        <v>1</v>
      </c>
    </row>
    <row r="79" spans="2:7" hidden="1">
      <c r="D79">
        <v>1</v>
      </c>
      <c r="E79">
        <v>3</v>
      </c>
      <c r="F79">
        <v>3</v>
      </c>
      <c r="G79">
        <v>3</v>
      </c>
    </row>
    <row r="80" spans="2:7" hidden="1">
      <c r="D80">
        <v>4</v>
      </c>
      <c r="E80">
        <v>4</v>
      </c>
      <c r="F80">
        <v>4</v>
      </c>
      <c r="G80">
        <v>4</v>
      </c>
    </row>
    <row r="81" spans="2:7" hidden="1">
      <c r="D81">
        <v>2</v>
      </c>
      <c r="E81">
        <v>1</v>
      </c>
      <c r="F81">
        <v>1</v>
      </c>
      <c r="G81">
        <v>1</v>
      </c>
    </row>
    <row r="82" spans="2:7" hidden="1">
      <c r="D82">
        <v>1</v>
      </c>
      <c r="E82">
        <v>1</v>
      </c>
      <c r="F82">
        <v>1</v>
      </c>
      <c r="G82">
        <v>1</v>
      </c>
    </row>
    <row r="83" spans="2:7" hidden="1">
      <c r="D83">
        <v>1</v>
      </c>
      <c r="E83">
        <v>4</v>
      </c>
      <c r="F83">
        <v>4</v>
      </c>
      <c r="G83">
        <v>4</v>
      </c>
    </row>
    <row r="84" spans="2:7" hidden="1">
      <c r="D84">
        <v>1</v>
      </c>
      <c r="E84">
        <v>3</v>
      </c>
      <c r="F84">
        <v>3</v>
      </c>
      <c r="G84">
        <v>3</v>
      </c>
    </row>
    <row r="85" spans="2:7">
      <c r="B85" t="s">
        <v>72</v>
      </c>
      <c r="C85">
        <f>SUM(C65:C84)</f>
        <v>101</v>
      </c>
      <c r="D85">
        <f>5-D65+D66+5-D67+D68+D69+5-D70+5-D71+D72+D73+5-D74+D75+D76+5-D77+5-D78+D79+5-D80+D81+D82+5-D83+D84</f>
        <v>26</v>
      </c>
      <c r="E85">
        <f>5-E65+5-E66+E67+E68+5-E69+E70+E71+E72+5-E73+5-E74+5-E75+E76+E77+E78+5-E79+5-E80+E81+E82+5-E83+5-E84</f>
        <v>30</v>
      </c>
      <c r="F85">
        <f>5-F65+5-F66+F67+F68+5-F69+F70+F71+F72+5-F73+5-F74+5-F75+F76+F77+F78+5-F79+5-F80+F81+F82+5-F83+5-F84</f>
        <v>29</v>
      </c>
      <c r="G85">
        <f>5-G65+5-G66+G67+G68+5-G69+G70+G71+G72+5-G73+5-G74+5-G75+G76+G77+G78+5-G79+5-G80+G81+G82+5-G83+5-G84</f>
        <v>23</v>
      </c>
    </row>
    <row r="86" spans="2:7" hidden="1">
      <c r="B86" t="s">
        <v>322</v>
      </c>
      <c r="C86">
        <v>63</v>
      </c>
      <c r="D86">
        <v>3</v>
      </c>
      <c r="E86">
        <v>3</v>
      </c>
      <c r="F86">
        <v>2</v>
      </c>
      <c r="G86">
        <v>3</v>
      </c>
    </row>
    <row r="87" spans="2:7" hidden="1">
      <c r="C87">
        <v>28</v>
      </c>
      <c r="D87">
        <v>2</v>
      </c>
      <c r="E87">
        <v>3</v>
      </c>
      <c r="F87">
        <v>3</v>
      </c>
      <c r="G87">
        <v>3</v>
      </c>
    </row>
    <row r="88" spans="2:7" hidden="1">
      <c r="C88">
        <v>19</v>
      </c>
      <c r="D88">
        <v>2</v>
      </c>
      <c r="E88">
        <v>1</v>
      </c>
      <c r="F88">
        <v>3</v>
      </c>
      <c r="G88">
        <v>2</v>
      </c>
    </row>
    <row r="89" spans="2:7" hidden="1">
      <c r="C89">
        <v>17</v>
      </c>
      <c r="D89">
        <v>2</v>
      </c>
      <c r="E89">
        <v>1</v>
      </c>
      <c r="F89">
        <v>3</v>
      </c>
      <c r="G89">
        <v>2</v>
      </c>
    </row>
    <row r="90" spans="2:7" hidden="1">
      <c r="C90">
        <v>13</v>
      </c>
      <c r="D90">
        <v>2</v>
      </c>
      <c r="E90">
        <v>3</v>
      </c>
      <c r="F90">
        <v>2</v>
      </c>
      <c r="G90">
        <v>2</v>
      </c>
    </row>
    <row r="91" spans="2:7" hidden="1">
      <c r="C91">
        <v>12</v>
      </c>
      <c r="D91">
        <v>2</v>
      </c>
      <c r="E91">
        <v>1</v>
      </c>
      <c r="F91">
        <v>1</v>
      </c>
      <c r="G91">
        <v>1</v>
      </c>
    </row>
    <row r="92" spans="2:7" hidden="1">
      <c r="C92">
        <v>11</v>
      </c>
      <c r="D92">
        <v>3</v>
      </c>
      <c r="E92">
        <v>2</v>
      </c>
      <c r="F92">
        <v>1</v>
      </c>
      <c r="G92">
        <v>2</v>
      </c>
    </row>
    <row r="93" spans="2:7" hidden="1">
      <c r="D93">
        <v>2</v>
      </c>
      <c r="E93">
        <v>2</v>
      </c>
      <c r="F93">
        <v>2</v>
      </c>
      <c r="G93">
        <v>2</v>
      </c>
    </row>
    <row r="94" spans="2:7" hidden="1">
      <c r="D94">
        <v>2</v>
      </c>
      <c r="E94">
        <v>2</v>
      </c>
      <c r="F94">
        <v>2</v>
      </c>
      <c r="G94">
        <v>2</v>
      </c>
    </row>
    <row r="95" spans="2:7" hidden="1">
      <c r="D95">
        <v>3</v>
      </c>
      <c r="E95">
        <v>4</v>
      </c>
      <c r="F95">
        <v>2</v>
      </c>
      <c r="G95">
        <v>2</v>
      </c>
    </row>
    <row r="96" spans="2:7" hidden="1">
      <c r="D96">
        <v>3</v>
      </c>
      <c r="E96">
        <v>2</v>
      </c>
      <c r="F96">
        <v>2</v>
      </c>
      <c r="G96">
        <v>2</v>
      </c>
    </row>
    <row r="97" spans="2:7" hidden="1">
      <c r="D97">
        <v>2</v>
      </c>
      <c r="E97">
        <v>2</v>
      </c>
      <c r="F97">
        <v>2</v>
      </c>
      <c r="G97">
        <v>2</v>
      </c>
    </row>
    <row r="98" spans="2:7" hidden="1">
      <c r="D98">
        <v>3</v>
      </c>
      <c r="E98">
        <v>1</v>
      </c>
      <c r="F98">
        <v>2</v>
      </c>
      <c r="G98">
        <v>1</v>
      </c>
    </row>
    <row r="99" spans="2:7" hidden="1">
      <c r="D99">
        <v>3</v>
      </c>
      <c r="E99">
        <v>1</v>
      </c>
      <c r="F99">
        <v>1</v>
      </c>
      <c r="G99">
        <v>1</v>
      </c>
    </row>
    <row r="100" spans="2:7" hidden="1">
      <c r="D100">
        <v>2</v>
      </c>
      <c r="E100">
        <v>3</v>
      </c>
      <c r="F100">
        <v>2</v>
      </c>
      <c r="G100">
        <v>2</v>
      </c>
    </row>
    <row r="101" spans="2:7" hidden="1">
      <c r="D101">
        <v>3</v>
      </c>
      <c r="E101">
        <v>3</v>
      </c>
      <c r="F101">
        <v>2</v>
      </c>
      <c r="G101">
        <v>2</v>
      </c>
    </row>
    <row r="102" spans="2:7" hidden="1">
      <c r="D102">
        <v>2</v>
      </c>
      <c r="E102">
        <v>2</v>
      </c>
      <c r="F102">
        <v>1</v>
      </c>
      <c r="G102">
        <v>1</v>
      </c>
    </row>
    <row r="103" spans="2:7" hidden="1">
      <c r="D103">
        <v>1</v>
      </c>
      <c r="E103">
        <v>1</v>
      </c>
      <c r="F103">
        <v>2</v>
      </c>
      <c r="G103">
        <v>2</v>
      </c>
    </row>
    <row r="104" spans="2:7" hidden="1">
      <c r="D104">
        <v>3</v>
      </c>
      <c r="E104">
        <v>4</v>
      </c>
      <c r="F104">
        <v>2</v>
      </c>
      <c r="G104">
        <v>3</v>
      </c>
    </row>
    <row r="105" spans="2:7" hidden="1">
      <c r="D105">
        <v>1</v>
      </c>
      <c r="E105">
        <v>3</v>
      </c>
      <c r="F105">
        <v>2</v>
      </c>
      <c r="G105">
        <v>2</v>
      </c>
    </row>
    <row r="106" spans="2:7">
      <c r="B106" t="s">
        <v>322</v>
      </c>
      <c r="C106">
        <f>SUM(C86:C105)</f>
        <v>163</v>
      </c>
      <c r="D106">
        <f>5-D86+D87+5-D88+D89+D90+5-D91+5-D92+D93+D94+5-D95+D96+D97+5-D98+5-D99+D100+5-D101+D102+D103+5-D104+D105</f>
        <v>41</v>
      </c>
      <c r="E106">
        <f>5-E86+5-E87+E88+E89+5-E90+E91+E92+E93+5-E94+5-E95+5-E96+E97+E98+E99+5-E100+5-E101+E102+E103+5-E104+5-E105</f>
        <v>34</v>
      </c>
      <c r="F106">
        <f>5-F86+5-F87+F88+F89+5-F90+F91+F92+F93+5-F94+5-F95+5-F96+F97+F98+F99+5-F100+5-F101+F102+F103+5-F104+5-F105</f>
        <v>47</v>
      </c>
      <c r="G106">
        <f>5-G86+5-G87+G88+G89+5-G90+G91+G92+G93+5-G94+5-G95+5-G96+G97+G98+G99+5-G100+5-G101+G102+G103+5-G104+5-G105</f>
        <v>43</v>
      </c>
    </row>
    <row r="107" spans="2:7" hidden="1">
      <c r="B107">
        <v>1</v>
      </c>
      <c r="C107">
        <v>24</v>
      </c>
      <c r="D107">
        <v>3</v>
      </c>
      <c r="E107">
        <v>3</v>
      </c>
      <c r="F107">
        <v>3</v>
      </c>
      <c r="G107">
        <v>3</v>
      </c>
    </row>
    <row r="108" spans="2:7" hidden="1">
      <c r="C108">
        <v>17</v>
      </c>
      <c r="D108">
        <v>1</v>
      </c>
      <c r="E108">
        <v>3</v>
      </c>
      <c r="F108">
        <v>3</v>
      </c>
      <c r="G108">
        <v>3</v>
      </c>
    </row>
    <row r="109" spans="2:7" hidden="1">
      <c r="C109">
        <v>13</v>
      </c>
      <c r="D109">
        <v>2</v>
      </c>
      <c r="E109">
        <v>1</v>
      </c>
      <c r="F109">
        <v>3</v>
      </c>
      <c r="G109">
        <v>2</v>
      </c>
    </row>
    <row r="110" spans="2:7" hidden="1">
      <c r="C110">
        <v>12</v>
      </c>
      <c r="D110">
        <v>2</v>
      </c>
      <c r="E110">
        <v>3</v>
      </c>
      <c r="F110">
        <v>2</v>
      </c>
      <c r="G110">
        <v>3</v>
      </c>
    </row>
    <row r="111" spans="2:7" hidden="1">
      <c r="C111">
        <v>11</v>
      </c>
      <c r="D111">
        <v>1</v>
      </c>
      <c r="E111">
        <v>3</v>
      </c>
      <c r="F111">
        <v>1</v>
      </c>
      <c r="G111">
        <v>3</v>
      </c>
    </row>
    <row r="112" spans="2:7" hidden="1">
      <c r="D112">
        <v>3</v>
      </c>
      <c r="E112">
        <v>1</v>
      </c>
      <c r="F112">
        <v>1</v>
      </c>
      <c r="G112">
        <v>1</v>
      </c>
    </row>
    <row r="113" spans="2:9" hidden="1">
      <c r="D113">
        <v>3</v>
      </c>
      <c r="E113">
        <v>4</v>
      </c>
      <c r="F113">
        <v>4</v>
      </c>
      <c r="G113">
        <v>4</v>
      </c>
    </row>
    <row r="114" spans="2:9" hidden="1">
      <c r="D114">
        <v>2</v>
      </c>
      <c r="E114">
        <v>2</v>
      </c>
      <c r="F114">
        <v>2</v>
      </c>
      <c r="G114">
        <v>1</v>
      </c>
    </row>
    <row r="115" spans="2:9" hidden="1">
      <c r="D115">
        <v>2</v>
      </c>
      <c r="E115">
        <v>2</v>
      </c>
      <c r="F115">
        <v>2</v>
      </c>
      <c r="G115">
        <v>2</v>
      </c>
    </row>
    <row r="116" spans="2:9" hidden="1">
      <c r="D116">
        <v>3</v>
      </c>
      <c r="E116">
        <v>3</v>
      </c>
      <c r="F116">
        <v>3</v>
      </c>
      <c r="G116">
        <v>3</v>
      </c>
    </row>
    <row r="117" spans="2:9" hidden="1">
      <c r="D117">
        <v>1</v>
      </c>
      <c r="E117">
        <v>4</v>
      </c>
      <c r="F117">
        <v>4</v>
      </c>
      <c r="G117">
        <v>4</v>
      </c>
    </row>
    <row r="118" spans="2:9" hidden="1">
      <c r="D118">
        <v>1</v>
      </c>
      <c r="E118">
        <v>2</v>
      </c>
      <c r="F118">
        <v>1</v>
      </c>
      <c r="G118">
        <v>2</v>
      </c>
    </row>
    <row r="119" spans="2:9" hidden="1">
      <c r="D119">
        <v>3</v>
      </c>
      <c r="E119">
        <v>2</v>
      </c>
      <c r="F119">
        <v>2</v>
      </c>
      <c r="G119">
        <v>1</v>
      </c>
    </row>
    <row r="120" spans="2:9" hidden="1">
      <c r="D120">
        <v>3</v>
      </c>
      <c r="E120">
        <v>2</v>
      </c>
      <c r="F120">
        <v>1</v>
      </c>
      <c r="G120">
        <v>2</v>
      </c>
    </row>
    <row r="121" spans="2:9" hidden="1">
      <c r="D121">
        <v>1</v>
      </c>
      <c r="E121">
        <v>3</v>
      </c>
      <c r="F121">
        <v>2</v>
      </c>
      <c r="G121">
        <v>3</v>
      </c>
    </row>
    <row r="122" spans="2:9" hidden="1">
      <c r="D122">
        <v>2</v>
      </c>
      <c r="E122">
        <v>3</v>
      </c>
      <c r="F122">
        <v>3</v>
      </c>
      <c r="G122">
        <v>3</v>
      </c>
    </row>
    <row r="123" spans="2:9" hidden="1">
      <c r="D123">
        <v>2</v>
      </c>
      <c r="E123">
        <v>3</v>
      </c>
      <c r="F123">
        <v>3</v>
      </c>
      <c r="G123">
        <v>2</v>
      </c>
    </row>
    <row r="124" spans="2:9" hidden="1">
      <c r="D124">
        <v>1</v>
      </c>
      <c r="E124">
        <v>1</v>
      </c>
      <c r="F124">
        <v>1</v>
      </c>
      <c r="G124">
        <v>1</v>
      </c>
    </row>
    <row r="125" spans="2:9" hidden="1">
      <c r="D125">
        <v>4</v>
      </c>
      <c r="E125">
        <v>3</v>
      </c>
      <c r="F125">
        <v>3</v>
      </c>
      <c r="G125">
        <v>3</v>
      </c>
    </row>
    <row r="126" spans="2:9" hidden="1">
      <c r="D126">
        <v>4</v>
      </c>
      <c r="E126">
        <v>3</v>
      </c>
      <c r="F126">
        <v>3</v>
      </c>
      <c r="G126">
        <v>3</v>
      </c>
    </row>
    <row r="127" spans="2:9">
      <c r="B127">
        <v>1</v>
      </c>
      <c r="C127">
        <f>SUM(C107:C126)</f>
        <v>77</v>
      </c>
      <c r="D127">
        <f>5-D107+D108+5-D109+D110+D111+5-D112+5-D113+D114+D115+5-D116+D117+D118+5-D119+5-D120+D121+5-D122+D123+D124+5-D125+D126</f>
        <v>37</v>
      </c>
      <c r="E127">
        <f>5-E107+5-E108+E109+E110+5-E111+E112+E113+E114+5-E115+5-E116+5-E117+E118+E119+E120+5-E121+5-E122+E123+E124+5-E125+5-E126</f>
        <v>41</v>
      </c>
      <c r="F127">
        <f>5-F107+5-F108+F109+F110+5-F111+F112+F113+F114+5-F115+5-F116+5-F117+F118+F119+F120+5-F121+5-F122+F123+F124+5-F125+5-F126</f>
        <v>43</v>
      </c>
      <c r="G127">
        <f>5-G107+5-G108+G109+G110+5-G111+G112+G113+G114+5-G115+5-G116+5-G117+G118+G119+G120+5-G121+5-G122+G123+G124+5-G125+5-G126</f>
        <v>39</v>
      </c>
      <c r="I127">
        <f>E127-D127</f>
        <v>4</v>
      </c>
    </row>
    <row r="128" spans="2:9" hidden="1">
      <c r="B128">
        <v>2</v>
      </c>
      <c r="C128">
        <v>73</v>
      </c>
      <c r="D128">
        <v>4</v>
      </c>
      <c r="E128">
        <v>3</v>
      </c>
      <c r="F128">
        <v>2</v>
      </c>
      <c r="G128" t="s">
        <v>3</v>
      </c>
    </row>
    <row r="129" spans="3:6" hidden="1">
      <c r="C129">
        <v>38</v>
      </c>
      <c r="D129">
        <v>1</v>
      </c>
      <c r="E129">
        <v>3</v>
      </c>
      <c r="F129">
        <v>3</v>
      </c>
    </row>
    <row r="130" spans="3:6" hidden="1">
      <c r="C130">
        <v>28</v>
      </c>
      <c r="D130">
        <v>4</v>
      </c>
      <c r="E130">
        <v>1</v>
      </c>
      <c r="F130">
        <v>1</v>
      </c>
    </row>
    <row r="131" spans="3:6" hidden="1">
      <c r="C131">
        <v>26</v>
      </c>
      <c r="D131">
        <v>2</v>
      </c>
      <c r="E131">
        <v>1</v>
      </c>
      <c r="F131">
        <v>2</v>
      </c>
    </row>
    <row r="132" spans="3:6" hidden="1">
      <c r="C132">
        <v>25</v>
      </c>
      <c r="D132">
        <v>1</v>
      </c>
      <c r="E132">
        <v>4</v>
      </c>
      <c r="F132">
        <v>1</v>
      </c>
    </row>
    <row r="133" spans="3:6" hidden="1">
      <c r="C133">
        <v>24</v>
      </c>
      <c r="D133">
        <v>4</v>
      </c>
      <c r="E133">
        <v>1</v>
      </c>
      <c r="F133">
        <v>2</v>
      </c>
    </row>
    <row r="134" spans="3:6" hidden="1">
      <c r="C134">
        <v>20</v>
      </c>
      <c r="D134">
        <v>4</v>
      </c>
      <c r="E134">
        <v>2</v>
      </c>
      <c r="F134">
        <v>2</v>
      </c>
    </row>
    <row r="135" spans="3:6" hidden="1">
      <c r="C135">
        <v>19</v>
      </c>
      <c r="D135">
        <v>1</v>
      </c>
      <c r="E135">
        <v>1</v>
      </c>
      <c r="F135">
        <v>2</v>
      </c>
    </row>
    <row r="136" spans="3:6" hidden="1">
      <c r="C136">
        <v>16</v>
      </c>
      <c r="D136">
        <v>2</v>
      </c>
      <c r="E136">
        <v>3</v>
      </c>
      <c r="F136">
        <v>2</v>
      </c>
    </row>
    <row r="137" spans="3:6" hidden="1">
      <c r="D137">
        <v>4</v>
      </c>
      <c r="E137">
        <v>3</v>
      </c>
      <c r="F137">
        <v>3</v>
      </c>
    </row>
    <row r="138" spans="3:6" hidden="1">
      <c r="D138">
        <v>2</v>
      </c>
      <c r="E138">
        <v>4</v>
      </c>
      <c r="F138">
        <v>4</v>
      </c>
    </row>
    <row r="139" spans="3:6" hidden="1">
      <c r="D139">
        <v>2</v>
      </c>
      <c r="E139">
        <v>2</v>
      </c>
      <c r="F139">
        <v>2</v>
      </c>
    </row>
    <row r="140" spans="3:6" hidden="1">
      <c r="D140">
        <v>3</v>
      </c>
      <c r="E140">
        <v>1</v>
      </c>
      <c r="F140">
        <v>2</v>
      </c>
    </row>
    <row r="141" spans="3:6" hidden="1">
      <c r="D141">
        <v>2</v>
      </c>
      <c r="E141">
        <v>1</v>
      </c>
      <c r="F141">
        <v>1</v>
      </c>
    </row>
    <row r="142" spans="3:6" hidden="1">
      <c r="D142">
        <v>2</v>
      </c>
      <c r="E142">
        <v>3</v>
      </c>
      <c r="F142">
        <v>3</v>
      </c>
    </row>
    <row r="143" spans="3:6" hidden="1">
      <c r="D143">
        <v>3</v>
      </c>
      <c r="E143">
        <v>3</v>
      </c>
      <c r="F143">
        <v>3</v>
      </c>
    </row>
    <row r="144" spans="3:6" hidden="1">
      <c r="D144">
        <v>2</v>
      </c>
      <c r="E144">
        <v>2</v>
      </c>
      <c r="F144">
        <v>2</v>
      </c>
    </row>
    <row r="145" spans="2:7" hidden="1">
      <c r="D145">
        <v>2</v>
      </c>
      <c r="E145">
        <v>1</v>
      </c>
      <c r="F145">
        <v>1</v>
      </c>
    </row>
    <row r="146" spans="2:7" hidden="1">
      <c r="D146">
        <v>3</v>
      </c>
      <c r="E146">
        <v>3</v>
      </c>
      <c r="F146">
        <v>3</v>
      </c>
    </row>
    <row r="147" spans="2:7" hidden="1">
      <c r="D147">
        <v>3</v>
      </c>
      <c r="E147">
        <v>3</v>
      </c>
      <c r="F147">
        <v>3</v>
      </c>
    </row>
    <row r="148" spans="2:7">
      <c r="B148">
        <v>2</v>
      </c>
      <c r="C148">
        <f>SUM(C128:C147)</f>
        <v>269</v>
      </c>
      <c r="D148">
        <f>5-D128+D129+5-D130+D131+D132+5-D133+5-D134+D135+D136+5-D137+D138+D139+5-D140+5-D141+D142+5-D143+D144+D145+5-D146+D147</f>
        <v>34</v>
      </c>
      <c r="E148">
        <f>5-E128+5-E129+E130+E131+5-E132+E133+E134+E135+5-E136+5-E137+5-E138+E139+E140+E141+5-E142+5-E143+E144+E145+5-E146+5-E147</f>
        <v>31</v>
      </c>
      <c r="F148">
        <f>5-F128+5-F129+F130+F131+5-F132+F133+F134+F135+5-F136+5-F137+5-F138+F139+F140+F141+5-F142+5-F143+F144+F145+5-F146+5-F147</f>
        <v>40</v>
      </c>
      <c r="G148">
        <v>50</v>
      </c>
    </row>
    <row r="149" spans="2:7" ht="15" hidden="1" customHeight="1">
      <c r="B149">
        <v>3</v>
      </c>
      <c r="C149">
        <v>63</v>
      </c>
      <c r="D149">
        <v>3</v>
      </c>
      <c r="E149">
        <v>3</v>
      </c>
      <c r="F149">
        <v>3</v>
      </c>
      <c r="G149">
        <v>2</v>
      </c>
    </row>
    <row r="150" spans="2:7" ht="15" hidden="1" customHeight="1">
      <c r="C150">
        <v>20</v>
      </c>
      <c r="D150">
        <v>3</v>
      </c>
      <c r="E150">
        <v>2</v>
      </c>
      <c r="F150">
        <v>3</v>
      </c>
      <c r="G150">
        <v>2</v>
      </c>
    </row>
    <row r="151" spans="2:7" ht="15" hidden="1" customHeight="1">
      <c r="C151">
        <v>19</v>
      </c>
      <c r="D151">
        <v>3</v>
      </c>
      <c r="E151">
        <v>3</v>
      </c>
      <c r="F151">
        <v>2</v>
      </c>
      <c r="G151">
        <v>2</v>
      </c>
    </row>
    <row r="152" spans="2:7" ht="15" hidden="1" customHeight="1">
      <c r="D152">
        <v>4</v>
      </c>
      <c r="E152">
        <v>3</v>
      </c>
      <c r="F152">
        <v>2</v>
      </c>
      <c r="G152">
        <v>3</v>
      </c>
    </row>
    <row r="153" spans="2:7" ht="15" hidden="1" customHeight="1">
      <c r="D153">
        <v>2</v>
      </c>
      <c r="E153">
        <v>2</v>
      </c>
      <c r="F153">
        <v>3</v>
      </c>
      <c r="G153">
        <v>2</v>
      </c>
    </row>
    <row r="154" spans="2:7" ht="15" hidden="1" customHeight="1">
      <c r="D154">
        <v>2</v>
      </c>
      <c r="E154">
        <v>1</v>
      </c>
      <c r="F154">
        <v>1</v>
      </c>
      <c r="G154">
        <v>2</v>
      </c>
    </row>
    <row r="155" spans="2:7" ht="15" hidden="1" customHeight="1">
      <c r="D155">
        <v>3</v>
      </c>
      <c r="E155">
        <v>1</v>
      </c>
      <c r="F155">
        <v>2</v>
      </c>
      <c r="G155">
        <v>2</v>
      </c>
    </row>
    <row r="156" spans="2:7" ht="15" hidden="1" customHeight="1">
      <c r="D156">
        <v>3</v>
      </c>
      <c r="E156">
        <v>1</v>
      </c>
      <c r="F156">
        <v>2</v>
      </c>
      <c r="G156">
        <v>2</v>
      </c>
    </row>
    <row r="157" spans="2:7" ht="15" hidden="1" customHeight="1">
      <c r="D157">
        <v>2</v>
      </c>
      <c r="E157">
        <v>2</v>
      </c>
      <c r="F157">
        <v>2</v>
      </c>
      <c r="G157">
        <v>1</v>
      </c>
    </row>
    <row r="158" spans="2:7" ht="15" hidden="1" customHeight="1">
      <c r="D158">
        <v>3</v>
      </c>
      <c r="E158">
        <v>2</v>
      </c>
      <c r="F158">
        <v>2</v>
      </c>
      <c r="G158">
        <v>2</v>
      </c>
    </row>
    <row r="159" spans="2:7" ht="15" hidden="1" customHeight="1">
      <c r="D159">
        <v>1</v>
      </c>
      <c r="E159">
        <v>2</v>
      </c>
      <c r="F159">
        <v>2</v>
      </c>
      <c r="G159">
        <v>1</v>
      </c>
    </row>
    <row r="160" spans="2:7" ht="15" hidden="1" customHeight="1">
      <c r="D160">
        <v>2</v>
      </c>
      <c r="E160">
        <v>2</v>
      </c>
      <c r="F160">
        <v>2</v>
      </c>
      <c r="G160">
        <v>2</v>
      </c>
    </row>
    <row r="161" spans="2:7" ht="15" hidden="1" customHeight="1">
      <c r="D161">
        <v>3</v>
      </c>
      <c r="E161">
        <v>2</v>
      </c>
      <c r="F161">
        <v>1</v>
      </c>
      <c r="G161">
        <v>1</v>
      </c>
    </row>
    <row r="162" spans="2:7" ht="15" hidden="1" customHeight="1">
      <c r="D162">
        <v>3</v>
      </c>
      <c r="E162">
        <v>2</v>
      </c>
      <c r="F162">
        <v>1</v>
      </c>
      <c r="G162">
        <v>1</v>
      </c>
    </row>
    <row r="163" spans="2:7" ht="15" hidden="1" customHeight="1">
      <c r="D163">
        <v>3</v>
      </c>
      <c r="E163">
        <v>2</v>
      </c>
      <c r="F163">
        <v>2</v>
      </c>
      <c r="G163">
        <v>2</v>
      </c>
    </row>
    <row r="164" spans="2:7" ht="15" hidden="1" customHeight="1">
      <c r="D164">
        <v>3</v>
      </c>
      <c r="E164">
        <v>2</v>
      </c>
      <c r="F164">
        <v>2</v>
      </c>
      <c r="G164">
        <v>2</v>
      </c>
    </row>
    <row r="165" spans="2:7" ht="15" hidden="1" customHeight="1">
      <c r="D165">
        <v>1</v>
      </c>
      <c r="E165">
        <v>2</v>
      </c>
      <c r="F165">
        <v>2</v>
      </c>
      <c r="G165">
        <v>2</v>
      </c>
    </row>
    <row r="166" spans="2:7" ht="15" hidden="1" customHeight="1">
      <c r="D166">
        <v>3</v>
      </c>
      <c r="E166">
        <v>2</v>
      </c>
      <c r="F166">
        <v>1</v>
      </c>
      <c r="G166">
        <v>3</v>
      </c>
    </row>
    <row r="167" spans="2:7" ht="15" hidden="1" customHeight="1">
      <c r="D167">
        <v>3</v>
      </c>
      <c r="E167">
        <v>2</v>
      </c>
      <c r="F167">
        <v>2</v>
      </c>
      <c r="G167">
        <v>2</v>
      </c>
    </row>
    <row r="168" spans="2:7" ht="15" hidden="1" customHeight="1">
      <c r="D168">
        <v>3</v>
      </c>
      <c r="E168">
        <v>2</v>
      </c>
      <c r="F168">
        <v>3</v>
      </c>
      <c r="G168">
        <v>2</v>
      </c>
    </row>
    <row r="169" spans="2:7">
      <c r="B169">
        <v>3</v>
      </c>
      <c r="C169">
        <f>SUM(C149:C168)</f>
        <v>102</v>
      </c>
      <c r="D169">
        <f>5-D149+D150+5-D151+D152+D153+5-D154+5-D155+D156+D157+5-D158+D159+D160+5-D161+5-D162+D163+5-D164+D165+D166+5-D167+D168</f>
        <v>46</v>
      </c>
      <c r="E169">
        <f>5-E149+5-E150+E151+E152+5-E153+E154+E155+E156+5-E157+5-E158+5-E159+E160+E161+E162+5-E163+5-E164+E165+E166+5-E167+5-E168</f>
        <v>48</v>
      </c>
      <c r="F169">
        <f>5-F149+5-F150+F151+F152+5-F153+F154+F155+F156+5-F157+5-F158+5-F159+F160+F161+F162+5-F163+5-F164+F165+F166+5-F167+5-F168</f>
        <v>42</v>
      </c>
      <c r="G169">
        <f>5-G149+5-G150+G151+G152+5-G153+G154+G155+G156+5-G157+5-G158+5-G159+G160+G161+G162+5-G163+5-G164+G165+G166+5-G167+5-G168</f>
        <v>52</v>
      </c>
    </row>
    <row r="170" spans="2:7" hidden="1">
      <c r="B170">
        <v>4</v>
      </c>
      <c r="C170">
        <v>28</v>
      </c>
      <c r="D170">
        <v>4</v>
      </c>
      <c r="E170">
        <v>3</v>
      </c>
      <c r="F170">
        <v>3</v>
      </c>
      <c r="G170">
        <v>3</v>
      </c>
    </row>
    <row r="171" spans="2:7" hidden="1">
      <c r="C171">
        <v>26</v>
      </c>
      <c r="D171">
        <v>1</v>
      </c>
      <c r="E171">
        <v>4</v>
      </c>
      <c r="F171">
        <v>4</v>
      </c>
      <c r="G171">
        <v>4</v>
      </c>
    </row>
    <row r="172" spans="2:7" hidden="1">
      <c r="C172">
        <v>24</v>
      </c>
      <c r="D172">
        <v>4</v>
      </c>
      <c r="E172">
        <v>1</v>
      </c>
      <c r="F172">
        <v>1</v>
      </c>
      <c r="G172">
        <v>1</v>
      </c>
    </row>
    <row r="173" spans="2:7" hidden="1">
      <c r="C173">
        <v>20</v>
      </c>
      <c r="D173">
        <v>1</v>
      </c>
      <c r="E173">
        <v>1</v>
      </c>
      <c r="F173">
        <v>2</v>
      </c>
      <c r="G173">
        <v>1</v>
      </c>
    </row>
    <row r="174" spans="2:7" hidden="1">
      <c r="C174">
        <v>20</v>
      </c>
      <c r="D174">
        <v>2</v>
      </c>
      <c r="E174">
        <v>3</v>
      </c>
      <c r="F174">
        <v>4</v>
      </c>
      <c r="G174">
        <v>4</v>
      </c>
    </row>
    <row r="175" spans="2:7" hidden="1">
      <c r="C175">
        <v>20</v>
      </c>
      <c r="D175">
        <v>2</v>
      </c>
      <c r="E175">
        <v>1</v>
      </c>
      <c r="F175">
        <v>1</v>
      </c>
      <c r="G175">
        <v>1</v>
      </c>
    </row>
    <row r="176" spans="2:7" hidden="1">
      <c r="C176">
        <v>17</v>
      </c>
      <c r="D176">
        <v>3</v>
      </c>
      <c r="E176">
        <v>1</v>
      </c>
      <c r="F176">
        <v>1</v>
      </c>
      <c r="G176">
        <v>2</v>
      </c>
    </row>
    <row r="177" spans="2:7" hidden="1">
      <c r="C177">
        <v>16</v>
      </c>
      <c r="D177">
        <v>2</v>
      </c>
      <c r="E177">
        <v>2</v>
      </c>
      <c r="F177">
        <v>2</v>
      </c>
      <c r="G177">
        <v>2</v>
      </c>
    </row>
    <row r="178" spans="2:7" hidden="1">
      <c r="C178">
        <v>13</v>
      </c>
      <c r="D178">
        <v>1</v>
      </c>
      <c r="E178">
        <v>3</v>
      </c>
      <c r="F178">
        <v>3</v>
      </c>
      <c r="G178">
        <v>3</v>
      </c>
    </row>
    <row r="179" spans="2:7" hidden="1">
      <c r="C179">
        <v>12</v>
      </c>
      <c r="D179">
        <v>4</v>
      </c>
      <c r="E179">
        <v>4</v>
      </c>
      <c r="F179">
        <v>4</v>
      </c>
      <c r="G179">
        <v>3</v>
      </c>
    </row>
    <row r="180" spans="2:7" hidden="1">
      <c r="C180">
        <v>11</v>
      </c>
      <c r="D180">
        <v>1</v>
      </c>
      <c r="E180">
        <v>3</v>
      </c>
      <c r="F180">
        <v>3</v>
      </c>
      <c r="G180">
        <v>3</v>
      </c>
    </row>
    <row r="181" spans="2:7" hidden="1">
      <c r="D181">
        <v>1</v>
      </c>
      <c r="E181">
        <v>3</v>
      </c>
      <c r="F181">
        <v>1</v>
      </c>
      <c r="G181">
        <v>1</v>
      </c>
    </row>
    <row r="182" spans="2:7" hidden="1">
      <c r="D182">
        <v>4</v>
      </c>
      <c r="E182">
        <v>1</v>
      </c>
      <c r="F182">
        <v>1</v>
      </c>
      <c r="G182">
        <v>1</v>
      </c>
    </row>
    <row r="183" spans="2:7" hidden="1">
      <c r="D183">
        <v>3</v>
      </c>
      <c r="E183">
        <v>1</v>
      </c>
      <c r="F183">
        <v>1</v>
      </c>
      <c r="G183">
        <v>1</v>
      </c>
    </row>
    <row r="184" spans="2:7" hidden="1">
      <c r="D184">
        <v>1</v>
      </c>
      <c r="E184">
        <v>3</v>
      </c>
      <c r="F184">
        <v>4</v>
      </c>
      <c r="G184">
        <v>3</v>
      </c>
    </row>
    <row r="185" spans="2:7" hidden="1">
      <c r="D185">
        <v>4</v>
      </c>
      <c r="E185">
        <v>4</v>
      </c>
      <c r="F185">
        <v>4</v>
      </c>
      <c r="G185">
        <v>4</v>
      </c>
    </row>
    <row r="186" spans="2:7" hidden="1">
      <c r="D186">
        <v>1</v>
      </c>
      <c r="E186">
        <v>3</v>
      </c>
      <c r="F186">
        <v>1</v>
      </c>
      <c r="G186">
        <v>2</v>
      </c>
    </row>
    <row r="187" spans="2:7" hidden="1">
      <c r="D187">
        <v>1</v>
      </c>
      <c r="E187">
        <v>1</v>
      </c>
      <c r="F187">
        <v>1</v>
      </c>
      <c r="G187">
        <v>1</v>
      </c>
    </row>
    <row r="188" spans="2:7" hidden="1">
      <c r="D188">
        <v>4</v>
      </c>
      <c r="E188">
        <v>2</v>
      </c>
      <c r="F188">
        <v>4</v>
      </c>
      <c r="G188">
        <v>4</v>
      </c>
    </row>
    <row r="189" spans="2:7" hidden="1">
      <c r="D189">
        <v>2</v>
      </c>
      <c r="E189">
        <v>4</v>
      </c>
      <c r="F189">
        <v>4</v>
      </c>
      <c r="G189">
        <v>4</v>
      </c>
    </row>
    <row r="190" spans="2:7">
      <c r="B190">
        <v>4</v>
      </c>
      <c r="C190">
        <f>SUM(C170:C189)</f>
        <v>207</v>
      </c>
      <c r="D190">
        <f>5-D170+D171+5-D172+D173+D174+5-D175+5-D176+D177+D178+5-D179+D180+D181+5-D182+5-D183+D184+5-D185+D186+D187+5-D188+D189</f>
        <v>27</v>
      </c>
      <c r="E190">
        <f>5-E170+5-E171+E172+E173+5-E174+E175+E176+E177+5-E178+5-E179+5-E180+E181+E182+E183+5-E184+5-E185+E186+E187+5-E188+5-E189</f>
        <v>32</v>
      </c>
      <c r="F190">
        <f>5-F170+5-F171+F172+F173+5-F174+F175+F176+F177+5-F178+5-F179+5-F180+F181+F182+F183+5-F184+5-F185+F186+F187+5-F188+5-F189</f>
        <v>25</v>
      </c>
      <c r="G190">
        <f>5-G170+5-G171+G172+G173+5-G174+G175+G176+G177+5-G178+5-G179+5-G180+G181+G182+G183+5-G184+5-G185+G186+G187+5-G188+5-G189</f>
        <v>28</v>
      </c>
    </row>
    <row r="191" spans="2:7" hidden="1">
      <c r="B191">
        <v>5</v>
      </c>
      <c r="C191">
        <v>29</v>
      </c>
      <c r="D191">
        <v>3</v>
      </c>
      <c r="E191">
        <v>4</v>
      </c>
      <c r="F191">
        <v>4</v>
      </c>
      <c r="G191">
        <v>4</v>
      </c>
    </row>
    <row r="192" spans="2:7" hidden="1">
      <c r="C192">
        <v>26</v>
      </c>
      <c r="D192">
        <v>1</v>
      </c>
      <c r="E192">
        <v>4</v>
      </c>
      <c r="F192">
        <v>4</v>
      </c>
      <c r="G192">
        <v>4</v>
      </c>
    </row>
    <row r="193" spans="3:7" hidden="1">
      <c r="C193">
        <v>24</v>
      </c>
      <c r="D193">
        <v>3</v>
      </c>
      <c r="E193">
        <v>2</v>
      </c>
      <c r="F193">
        <v>2</v>
      </c>
      <c r="G193">
        <v>1</v>
      </c>
    </row>
    <row r="194" spans="3:7" hidden="1">
      <c r="C194">
        <v>20</v>
      </c>
      <c r="D194">
        <v>2</v>
      </c>
      <c r="E194">
        <v>1</v>
      </c>
      <c r="F194">
        <v>1</v>
      </c>
      <c r="G194">
        <v>2</v>
      </c>
    </row>
    <row r="195" spans="3:7" hidden="1">
      <c r="C195">
        <v>20</v>
      </c>
      <c r="D195">
        <v>1</v>
      </c>
      <c r="E195">
        <v>3</v>
      </c>
      <c r="F195">
        <v>4</v>
      </c>
      <c r="G195">
        <v>3</v>
      </c>
    </row>
    <row r="196" spans="3:7" hidden="1">
      <c r="C196">
        <v>19</v>
      </c>
      <c r="D196">
        <v>2</v>
      </c>
      <c r="E196">
        <v>1</v>
      </c>
      <c r="F196">
        <v>1</v>
      </c>
      <c r="G196">
        <v>1</v>
      </c>
    </row>
    <row r="197" spans="3:7" hidden="1">
      <c r="C197">
        <v>18</v>
      </c>
      <c r="D197">
        <v>3</v>
      </c>
      <c r="E197">
        <v>1</v>
      </c>
      <c r="F197">
        <v>1</v>
      </c>
      <c r="G197">
        <v>1</v>
      </c>
    </row>
    <row r="198" spans="3:7" hidden="1">
      <c r="C198">
        <v>16</v>
      </c>
      <c r="D198">
        <v>2</v>
      </c>
      <c r="E198">
        <v>1</v>
      </c>
      <c r="F198">
        <v>2</v>
      </c>
      <c r="G198">
        <v>2</v>
      </c>
    </row>
    <row r="199" spans="3:7" hidden="1">
      <c r="C199">
        <v>13</v>
      </c>
      <c r="D199">
        <v>3</v>
      </c>
      <c r="E199">
        <v>3</v>
      </c>
      <c r="F199">
        <v>4</v>
      </c>
      <c r="G199">
        <v>3</v>
      </c>
    </row>
    <row r="200" spans="3:7" hidden="1">
      <c r="D200">
        <v>4</v>
      </c>
      <c r="E200">
        <v>2</v>
      </c>
      <c r="F200">
        <v>3</v>
      </c>
      <c r="G200">
        <v>2</v>
      </c>
    </row>
    <row r="201" spans="3:7" hidden="1">
      <c r="D201">
        <v>1</v>
      </c>
      <c r="E201">
        <v>4</v>
      </c>
      <c r="F201">
        <v>4</v>
      </c>
      <c r="G201">
        <v>4</v>
      </c>
    </row>
    <row r="202" spans="3:7" hidden="1">
      <c r="D202">
        <v>1</v>
      </c>
      <c r="E202">
        <v>1</v>
      </c>
      <c r="F202">
        <v>1</v>
      </c>
      <c r="G202">
        <v>2</v>
      </c>
    </row>
    <row r="203" spans="3:7" hidden="1">
      <c r="D203">
        <v>3</v>
      </c>
      <c r="E203">
        <v>1</v>
      </c>
      <c r="F203">
        <v>1</v>
      </c>
      <c r="G203">
        <v>1</v>
      </c>
    </row>
    <row r="204" spans="3:7" hidden="1">
      <c r="D204">
        <v>1</v>
      </c>
      <c r="E204">
        <v>3</v>
      </c>
      <c r="F204">
        <v>3</v>
      </c>
      <c r="G204">
        <v>3</v>
      </c>
    </row>
    <row r="205" spans="3:7" hidden="1">
      <c r="D205">
        <v>2</v>
      </c>
      <c r="E205">
        <v>2</v>
      </c>
      <c r="F205">
        <v>2</v>
      </c>
      <c r="G205">
        <v>2</v>
      </c>
    </row>
    <row r="206" spans="3:7" hidden="1">
      <c r="D206">
        <v>3</v>
      </c>
      <c r="E206">
        <v>2</v>
      </c>
      <c r="F206">
        <v>4</v>
      </c>
      <c r="G206">
        <v>3</v>
      </c>
    </row>
    <row r="207" spans="3:7" hidden="1">
      <c r="D207">
        <v>2</v>
      </c>
      <c r="E207">
        <v>2</v>
      </c>
      <c r="F207">
        <v>2</v>
      </c>
      <c r="G207">
        <v>1</v>
      </c>
    </row>
    <row r="208" spans="3:7" hidden="1">
      <c r="D208">
        <v>1</v>
      </c>
      <c r="E208">
        <v>1</v>
      </c>
      <c r="F208">
        <v>1</v>
      </c>
      <c r="G208">
        <v>1</v>
      </c>
    </row>
    <row r="209" spans="2:7" hidden="1">
      <c r="D209">
        <v>3</v>
      </c>
      <c r="E209">
        <v>3</v>
      </c>
      <c r="F209">
        <v>4</v>
      </c>
      <c r="G209">
        <v>3</v>
      </c>
    </row>
    <row r="210" spans="2:7" hidden="1">
      <c r="D210">
        <v>2</v>
      </c>
      <c r="E210">
        <v>4</v>
      </c>
      <c r="F210">
        <v>4</v>
      </c>
      <c r="G210">
        <v>4</v>
      </c>
    </row>
    <row r="211" spans="2:7">
      <c r="B211">
        <v>5</v>
      </c>
      <c r="C211">
        <f>SUM(C191:C210)</f>
        <v>185</v>
      </c>
      <c r="D211">
        <f>5-D191+D192+5-D193+D194+D195+5-D196+5-D197+D198+D199+5-D200+D201+D202+5-D203+5-D204+D205+5-D206+D207+D208+5-D209+D210</f>
        <v>38</v>
      </c>
      <c r="E211">
        <f>5-E191+5-E192+E193+E194+5-E195+E196+E197+E198+5-E199+5-E200+5-E201+E202+E203+E204+5-E205+5-E206+E207+E208+5-E209+5-E210</f>
        <v>33</v>
      </c>
      <c r="F211">
        <f>5-F191+5-F192+F193+F194+5-F195+F196+F197+F198+5-F199+5-F200+5-F201+F202+F203+F204+5-F205+5-F206+F207+F208+5-F209+5-F210</f>
        <v>28</v>
      </c>
      <c r="G211">
        <f>5-G191+5-G192+G193+G194+5-G195+G196+G197+G198+5-G199+5-G200+5-G201+G202+G203+G204+5-G205+5-G206+G207+G208+5-G209+5-G210</f>
        <v>33</v>
      </c>
    </row>
    <row r="212" spans="2:7" hidden="1">
      <c r="B212">
        <v>6</v>
      </c>
      <c r="C212">
        <v>26</v>
      </c>
      <c r="D212">
        <v>3</v>
      </c>
      <c r="E212">
        <v>4</v>
      </c>
      <c r="F212">
        <v>2</v>
      </c>
      <c r="G212">
        <v>4</v>
      </c>
    </row>
    <row r="213" spans="2:7" hidden="1">
      <c r="C213">
        <v>25</v>
      </c>
      <c r="D213">
        <v>2</v>
      </c>
      <c r="E213">
        <v>4</v>
      </c>
      <c r="F213">
        <v>1</v>
      </c>
      <c r="G213">
        <v>4</v>
      </c>
    </row>
    <row r="214" spans="2:7" hidden="1">
      <c r="C214">
        <v>20</v>
      </c>
      <c r="D214">
        <v>3</v>
      </c>
      <c r="E214">
        <v>1</v>
      </c>
      <c r="F214">
        <v>2</v>
      </c>
      <c r="G214">
        <v>1</v>
      </c>
    </row>
    <row r="215" spans="2:7" hidden="1">
      <c r="C215">
        <v>20</v>
      </c>
      <c r="D215">
        <v>1</v>
      </c>
      <c r="E215">
        <v>2</v>
      </c>
      <c r="F215">
        <v>1</v>
      </c>
      <c r="G215">
        <v>1</v>
      </c>
    </row>
    <row r="216" spans="2:7" hidden="1">
      <c r="C216">
        <v>19</v>
      </c>
      <c r="D216">
        <v>2</v>
      </c>
      <c r="E216">
        <v>3</v>
      </c>
      <c r="F216">
        <v>1</v>
      </c>
      <c r="G216">
        <v>4</v>
      </c>
    </row>
    <row r="217" spans="2:7" hidden="1">
      <c r="C217">
        <v>18</v>
      </c>
      <c r="D217">
        <v>3</v>
      </c>
      <c r="E217">
        <v>1</v>
      </c>
      <c r="F217">
        <v>1</v>
      </c>
      <c r="G217">
        <v>1</v>
      </c>
    </row>
    <row r="218" spans="2:7" hidden="1">
      <c r="D218">
        <v>3</v>
      </c>
      <c r="E218">
        <v>1</v>
      </c>
      <c r="F218">
        <v>2</v>
      </c>
      <c r="G218">
        <v>1</v>
      </c>
    </row>
    <row r="219" spans="2:7" hidden="1">
      <c r="D219">
        <v>1</v>
      </c>
      <c r="E219">
        <v>1</v>
      </c>
      <c r="F219">
        <v>1</v>
      </c>
      <c r="G219">
        <v>1</v>
      </c>
    </row>
    <row r="220" spans="2:7" hidden="1">
      <c r="D220">
        <v>1</v>
      </c>
      <c r="E220">
        <v>4</v>
      </c>
      <c r="F220">
        <v>4</v>
      </c>
      <c r="G220">
        <v>4</v>
      </c>
    </row>
    <row r="221" spans="2:7" hidden="1">
      <c r="D221">
        <v>4</v>
      </c>
      <c r="E221">
        <v>4</v>
      </c>
      <c r="F221">
        <v>4</v>
      </c>
      <c r="G221">
        <v>4</v>
      </c>
    </row>
    <row r="222" spans="2:7" hidden="1">
      <c r="D222">
        <v>1</v>
      </c>
      <c r="E222">
        <v>4</v>
      </c>
      <c r="F222">
        <v>4</v>
      </c>
      <c r="G222">
        <v>4</v>
      </c>
    </row>
    <row r="223" spans="2:7" hidden="1">
      <c r="D223">
        <v>1</v>
      </c>
      <c r="E223">
        <v>1</v>
      </c>
      <c r="F223">
        <v>1</v>
      </c>
      <c r="G223">
        <v>1</v>
      </c>
    </row>
    <row r="224" spans="2:7" hidden="1">
      <c r="D224">
        <v>4</v>
      </c>
      <c r="E224">
        <v>1</v>
      </c>
      <c r="F224">
        <v>1</v>
      </c>
      <c r="G224">
        <v>1</v>
      </c>
    </row>
    <row r="225" spans="2:7" hidden="1">
      <c r="D225">
        <v>3</v>
      </c>
      <c r="E225">
        <v>1</v>
      </c>
      <c r="F225">
        <v>1</v>
      </c>
      <c r="G225">
        <v>1</v>
      </c>
    </row>
    <row r="226" spans="2:7" hidden="1">
      <c r="D226">
        <v>1</v>
      </c>
      <c r="E226">
        <v>3</v>
      </c>
      <c r="F226">
        <v>2</v>
      </c>
      <c r="G226">
        <v>4</v>
      </c>
    </row>
    <row r="227" spans="2:7" hidden="1">
      <c r="D227">
        <v>4</v>
      </c>
      <c r="E227">
        <v>4</v>
      </c>
      <c r="F227">
        <v>4</v>
      </c>
      <c r="G227">
        <v>4</v>
      </c>
    </row>
    <row r="228" spans="2:7" hidden="1">
      <c r="D228">
        <v>1</v>
      </c>
      <c r="E228">
        <v>1</v>
      </c>
      <c r="F228">
        <v>1</v>
      </c>
      <c r="G228">
        <v>1</v>
      </c>
    </row>
    <row r="229" spans="2:7" hidden="1">
      <c r="D229">
        <v>1</v>
      </c>
      <c r="E229">
        <v>1</v>
      </c>
      <c r="F229">
        <v>1</v>
      </c>
      <c r="G229">
        <v>1</v>
      </c>
    </row>
    <row r="230" spans="2:7" hidden="1">
      <c r="D230">
        <v>4</v>
      </c>
      <c r="E230">
        <v>4</v>
      </c>
      <c r="F230">
        <v>4</v>
      </c>
      <c r="G230">
        <v>1</v>
      </c>
    </row>
    <row r="231" spans="2:7" hidden="1">
      <c r="D231">
        <v>1</v>
      </c>
      <c r="E231">
        <v>3</v>
      </c>
      <c r="F231">
        <v>4</v>
      </c>
      <c r="G231">
        <v>4</v>
      </c>
    </row>
    <row r="232" spans="2:7">
      <c r="B232">
        <v>6</v>
      </c>
      <c r="C232">
        <f>SUM(C212:C231)</f>
        <v>128</v>
      </c>
      <c r="D232">
        <f>5-D212+D213+5-D214+D215+D216+5-D217+5-D218+D219+D220+5-D221+D222+D223+5-D224+5-D225+D226+5-D227+D228+D229+5-D230+D231</f>
        <v>27</v>
      </c>
      <c r="E232">
        <f>5-E212+5-E213+E214+E215+5-E216+E217+E218+E219+5-E220+5-E221+5-E222+E223+E224+E225+5-E226+5-E227+E228+E229+5-E230+5-E231</f>
        <v>24</v>
      </c>
      <c r="F232">
        <f>5-F212+5-F213+F214+F215+5-F216+F217+F218+F219+5-F220+5-F221+5-F222+F223+F224+F225+5-F226+5-F227+F228+F229+5-F230+5-F231</f>
        <v>32</v>
      </c>
      <c r="G232">
        <f>5-G212+5-G213+G214+G215+5-G216+G217+G218+G219+5-G220+5-G221+5-G222+G223+G224+G225+5-G226+5-G227+G228+G229+5-G230+5-G231</f>
        <v>23</v>
      </c>
    </row>
    <row r="233" spans="2:7" hidden="1">
      <c r="B233">
        <v>7</v>
      </c>
      <c r="C233">
        <v>34</v>
      </c>
      <c r="D233">
        <v>2</v>
      </c>
      <c r="E233">
        <v>4</v>
      </c>
      <c r="F233">
        <v>3</v>
      </c>
      <c r="G233">
        <v>3</v>
      </c>
    </row>
    <row r="234" spans="2:7" hidden="1">
      <c r="C234">
        <v>20</v>
      </c>
      <c r="D234">
        <v>2</v>
      </c>
      <c r="E234">
        <v>4</v>
      </c>
      <c r="F234">
        <v>4</v>
      </c>
      <c r="G234">
        <v>4</v>
      </c>
    </row>
    <row r="235" spans="2:7" hidden="1">
      <c r="C235">
        <v>13</v>
      </c>
      <c r="D235">
        <v>3</v>
      </c>
      <c r="E235">
        <v>1</v>
      </c>
      <c r="F235">
        <v>1</v>
      </c>
      <c r="G235">
        <v>2</v>
      </c>
    </row>
    <row r="236" spans="2:7" hidden="1">
      <c r="C236">
        <v>11</v>
      </c>
      <c r="D236">
        <v>1</v>
      </c>
      <c r="E236">
        <v>1</v>
      </c>
      <c r="F236">
        <v>2</v>
      </c>
      <c r="G236">
        <v>2</v>
      </c>
    </row>
    <row r="237" spans="2:7" hidden="1">
      <c r="D237">
        <v>1</v>
      </c>
      <c r="E237">
        <v>4</v>
      </c>
      <c r="F237">
        <v>2</v>
      </c>
      <c r="G237">
        <v>2</v>
      </c>
    </row>
    <row r="238" spans="2:7" hidden="1">
      <c r="D238">
        <v>3</v>
      </c>
      <c r="E238">
        <v>1</v>
      </c>
      <c r="F238">
        <v>1</v>
      </c>
      <c r="G238">
        <v>1</v>
      </c>
    </row>
    <row r="239" spans="2:7" hidden="1">
      <c r="D239">
        <v>2</v>
      </c>
      <c r="E239">
        <v>1</v>
      </c>
      <c r="F239">
        <v>1</v>
      </c>
      <c r="G239">
        <v>1</v>
      </c>
    </row>
    <row r="240" spans="2:7" hidden="1">
      <c r="D240">
        <v>1</v>
      </c>
      <c r="E240">
        <v>1</v>
      </c>
      <c r="F240">
        <v>1</v>
      </c>
      <c r="G240">
        <v>1</v>
      </c>
    </row>
    <row r="241" spans="2:7" hidden="1">
      <c r="D241">
        <v>2</v>
      </c>
      <c r="E241">
        <v>4</v>
      </c>
      <c r="F241">
        <v>3</v>
      </c>
      <c r="G241">
        <v>3</v>
      </c>
    </row>
    <row r="242" spans="2:7" hidden="1">
      <c r="D242">
        <v>4</v>
      </c>
      <c r="E242">
        <v>4</v>
      </c>
      <c r="F242">
        <v>4</v>
      </c>
      <c r="G242">
        <v>3</v>
      </c>
    </row>
    <row r="243" spans="2:7" hidden="1">
      <c r="D243">
        <v>1</v>
      </c>
      <c r="E243">
        <v>4</v>
      </c>
      <c r="F243">
        <v>4</v>
      </c>
      <c r="G243">
        <v>4</v>
      </c>
    </row>
    <row r="244" spans="2:7" hidden="1">
      <c r="D244">
        <v>1</v>
      </c>
      <c r="E244">
        <v>1</v>
      </c>
      <c r="F244">
        <v>2</v>
      </c>
      <c r="G244">
        <v>1</v>
      </c>
    </row>
    <row r="245" spans="2:7" hidden="1">
      <c r="D245">
        <v>3</v>
      </c>
      <c r="E245">
        <v>1</v>
      </c>
      <c r="F245">
        <v>1</v>
      </c>
      <c r="G245">
        <v>1</v>
      </c>
    </row>
    <row r="246" spans="2:7" hidden="1">
      <c r="D246">
        <v>3</v>
      </c>
      <c r="E246">
        <v>1</v>
      </c>
      <c r="F246">
        <v>1</v>
      </c>
      <c r="G246">
        <v>1</v>
      </c>
    </row>
    <row r="247" spans="2:7" hidden="1">
      <c r="D247">
        <v>2</v>
      </c>
      <c r="E247">
        <v>4</v>
      </c>
      <c r="F247">
        <v>2</v>
      </c>
      <c r="G247">
        <v>3</v>
      </c>
    </row>
    <row r="248" spans="2:7" hidden="1">
      <c r="D248">
        <v>4</v>
      </c>
      <c r="E248">
        <v>4</v>
      </c>
      <c r="F248">
        <v>4</v>
      </c>
      <c r="G248">
        <v>4</v>
      </c>
    </row>
    <row r="249" spans="2:7" hidden="1">
      <c r="D249">
        <v>2</v>
      </c>
      <c r="E249">
        <v>2</v>
      </c>
      <c r="F249">
        <v>1</v>
      </c>
      <c r="G249">
        <v>1</v>
      </c>
    </row>
    <row r="250" spans="2:7" hidden="1">
      <c r="D250">
        <v>2</v>
      </c>
      <c r="E250">
        <v>1</v>
      </c>
      <c r="F250">
        <v>1</v>
      </c>
      <c r="G250">
        <v>1</v>
      </c>
    </row>
    <row r="251" spans="2:7" hidden="1">
      <c r="D251">
        <v>3</v>
      </c>
      <c r="E251">
        <v>4</v>
      </c>
      <c r="F251">
        <v>3</v>
      </c>
      <c r="G251">
        <v>4</v>
      </c>
    </row>
    <row r="252" spans="2:7" hidden="1">
      <c r="D252">
        <v>1</v>
      </c>
      <c r="E252">
        <v>4</v>
      </c>
      <c r="F252">
        <v>3</v>
      </c>
      <c r="G252">
        <v>3</v>
      </c>
    </row>
    <row r="253" spans="2:7">
      <c r="B253">
        <v>7</v>
      </c>
      <c r="C253">
        <f>SUM(C233:C252)</f>
        <v>78</v>
      </c>
      <c r="D253">
        <f>5-D233+D234+5-D235+D236+D237+5-D238+5-D239+D240+D241+5-D242+D243+D244+5-D245+5-D246+D247+5-D248+D249+D250+5-D251+D252</f>
        <v>34</v>
      </c>
      <c r="E253">
        <f>5-E233+5-E234+E235+E236+5-E237+E238+E239+E240+5-E241+5-E242+5-E243+E244+E245+E246+5-E247+5-E248+E249+E250+5-E251+5-E252</f>
        <v>21</v>
      </c>
      <c r="F253">
        <f>5-F233+5-F234+F235+F236+5-F237+F238+F239+F240+5-F241+5-F242+5-F243+F244+F245+F246+5-F247+5-F248+F249+F250+5-F251+5-F252</f>
        <v>30</v>
      </c>
      <c r="G253">
        <f>5-G233+5-G234+G235+G236+5-G237+G238+G239+G240+5-G241+5-G242+5-G243+G244+G245+G246+5-G247+5-G248+G249+G250+5-G251+5-G252</f>
        <v>29</v>
      </c>
    </row>
    <row r="254" spans="2:7" hidden="1">
      <c r="B254">
        <v>8</v>
      </c>
      <c r="C254">
        <v>63</v>
      </c>
      <c r="D254">
        <v>4</v>
      </c>
      <c r="E254">
        <v>4</v>
      </c>
      <c r="F254">
        <v>2</v>
      </c>
      <c r="G254">
        <v>4</v>
      </c>
    </row>
    <row r="255" spans="2:7" hidden="1">
      <c r="C255">
        <v>44</v>
      </c>
      <c r="D255">
        <v>1</v>
      </c>
      <c r="E255">
        <v>3</v>
      </c>
      <c r="F255">
        <v>3</v>
      </c>
      <c r="G255">
        <v>4</v>
      </c>
    </row>
    <row r="256" spans="2:7" hidden="1">
      <c r="C256">
        <v>36</v>
      </c>
      <c r="D256">
        <v>3</v>
      </c>
      <c r="E256">
        <v>1</v>
      </c>
      <c r="F256">
        <v>2</v>
      </c>
      <c r="G256">
        <v>1</v>
      </c>
    </row>
    <row r="257" spans="3:7" hidden="1">
      <c r="C257">
        <v>28</v>
      </c>
      <c r="D257">
        <v>1</v>
      </c>
      <c r="E257">
        <v>1</v>
      </c>
      <c r="F257">
        <v>2</v>
      </c>
      <c r="G257">
        <v>1</v>
      </c>
    </row>
    <row r="258" spans="3:7" hidden="1">
      <c r="C258">
        <v>24</v>
      </c>
      <c r="D258">
        <v>1</v>
      </c>
      <c r="E258">
        <v>4</v>
      </c>
      <c r="F258">
        <v>4</v>
      </c>
      <c r="G258">
        <v>4</v>
      </c>
    </row>
    <row r="259" spans="3:7" hidden="1">
      <c r="C259">
        <v>20</v>
      </c>
      <c r="D259">
        <v>2</v>
      </c>
      <c r="E259">
        <v>1</v>
      </c>
      <c r="F259">
        <v>1</v>
      </c>
      <c r="G259">
        <v>1</v>
      </c>
    </row>
    <row r="260" spans="3:7" hidden="1">
      <c r="C260">
        <v>20</v>
      </c>
      <c r="D260">
        <v>4</v>
      </c>
      <c r="E260">
        <v>1</v>
      </c>
      <c r="F260">
        <v>1</v>
      </c>
      <c r="G260">
        <v>1</v>
      </c>
    </row>
    <row r="261" spans="3:7" hidden="1">
      <c r="C261">
        <v>20</v>
      </c>
      <c r="D261">
        <v>1</v>
      </c>
      <c r="E261">
        <v>1</v>
      </c>
      <c r="F261">
        <v>1</v>
      </c>
      <c r="G261">
        <v>1</v>
      </c>
    </row>
    <row r="262" spans="3:7" hidden="1">
      <c r="C262">
        <v>19</v>
      </c>
      <c r="D262">
        <v>1</v>
      </c>
      <c r="E262">
        <v>4</v>
      </c>
      <c r="F262">
        <v>4</v>
      </c>
      <c r="G262">
        <v>4</v>
      </c>
    </row>
    <row r="263" spans="3:7" hidden="1">
      <c r="C263">
        <v>13</v>
      </c>
      <c r="D263">
        <v>4</v>
      </c>
      <c r="E263">
        <v>3</v>
      </c>
      <c r="F263">
        <v>4</v>
      </c>
      <c r="G263">
        <v>4</v>
      </c>
    </row>
    <row r="264" spans="3:7" hidden="1">
      <c r="C264">
        <v>12</v>
      </c>
      <c r="D264">
        <v>1</v>
      </c>
      <c r="E264">
        <v>4</v>
      </c>
      <c r="F264">
        <v>4</v>
      </c>
      <c r="G264">
        <v>4</v>
      </c>
    </row>
    <row r="265" spans="3:7" hidden="1">
      <c r="D265">
        <v>1</v>
      </c>
      <c r="E265">
        <v>1</v>
      </c>
      <c r="F265">
        <v>2</v>
      </c>
      <c r="G265">
        <v>1</v>
      </c>
    </row>
    <row r="266" spans="3:7" hidden="1">
      <c r="D266">
        <v>4</v>
      </c>
      <c r="E266">
        <v>1</v>
      </c>
      <c r="F266">
        <v>1</v>
      </c>
      <c r="G266">
        <v>1</v>
      </c>
    </row>
    <row r="267" spans="3:7" hidden="1">
      <c r="D267">
        <v>3</v>
      </c>
      <c r="E267">
        <v>1</v>
      </c>
      <c r="F267">
        <v>1</v>
      </c>
      <c r="G267">
        <v>2</v>
      </c>
    </row>
    <row r="268" spans="3:7" hidden="1">
      <c r="D268">
        <v>1</v>
      </c>
      <c r="E268">
        <v>4</v>
      </c>
      <c r="F268">
        <v>4</v>
      </c>
      <c r="G268">
        <v>4</v>
      </c>
    </row>
    <row r="269" spans="3:7" hidden="1">
      <c r="D269">
        <v>4</v>
      </c>
      <c r="E269">
        <v>4</v>
      </c>
      <c r="F269">
        <v>4</v>
      </c>
      <c r="G269">
        <v>4</v>
      </c>
    </row>
    <row r="270" spans="3:7" hidden="1">
      <c r="D270">
        <v>1</v>
      </c>
      <c r="E270">
        <v>1</v>
      </c>
      <c r="F270">
        <v>1</v>
      </c>
      <c r="G270">
        <v>1</v>
      </c>
    </row>
    <row r="271" spans="3:7" hidden="1">
      <c r="D271">
        <v>1</v>
      </c>
      <c r="E271">
        <v>1</v>
      </c>
      <c r="F271">
        <v>1</v>
      </c>
      <c r="G271">
        <v>1</v>
      </c>
    </row>
    <row r="272" spans="3:7" hidden="1">
      <c r="D272">
        <v>4</v>
      </c>
      <c r="E272">
        <v>4</v>
      </c>
      <c r="F272">
        <v>4</v>
      </c>
      <c r="G272">
        <v>4</v>
      </c>
    </row>
    <row r="273" spans="2:7" hidden="1">
      <c r="D273">
        <v>1</v>
      </c>
      <c r="E273">
        <v>3</v>
      </c>
      <c r="F273">
        <v>3</v>
      </c>
      <c r="G273">
        <v>3</v>
      </c>
    </row>
    <row r="274" spans="2:7">
      <c r="B274">
        <v>8</v>
      </c>
      <c r="C274">
        <f>SUM(C254:C273)</f>
        <v>299</v>
      </c>
      <c r="D274">
        <f>5-D254+D255+5-D256+D257+D258+5-D259+5-D260+D261+D262+5-D263+D264+D265+5-D266+5-D267+D268+5-D269+D270+D271+5-D272+D273</f>
        <v>24</v>
      </c>
      <c r="E274">
        <f>5-E254+5-E255+E256+E257+5-E258+E259+E260+E261+5-E262+5-E263+5-E264+E265+E266+E267+5-E268+5-E269+E270+E271+5-E272+5-E273</f>
        <v>23</v>
      </c>
      <c r="F274">
        <f>5-F254+5-F255+F256+F257+5-F258+F259+F260+F261+5-F262+5-F263+5-F264+F265+F266+F267+5-F268+5-F269+F270+F271+5-F272+5-F273</f>
        <v>27</v>
      </c>
      <c r="G274">
        <f>5-G254+5-G255+G256+G257+5-G258+G259+G260+G261+5-G262+5-G263+5-G264+G265+G266+G267+5-G268+5-G269+G270+G271+5-G272+5-G273</f>
        <v>22</v>
      </c>
    </row>
    <row r="275" spans="2:7" hidden="1">
      <c r="B275">
        <v>9</v>
      </c>
      <c r="C275">
        <v>50</v>
      </c>
      <c r="D275">
        <v>4</v>
      </c>
      <c r="E275">
        <v>3</v>
      </c>
      <c r="F275">
        <v>1</v>
      </c>
      <c r="G275">
        <v>4</v>
      </c>
    </row>
    <row r="276" spans="2:7" hidden="1">
      <c r="C276">
        <v>38</v>
      </c>
      <c r="D276">
        <v>3</v>
      </c>
      <c r="E276">
        <v>4</v>
      </c>
      <c r="F276">
        <v>2</v>
      </c>
      <c r="G276">
        <v>4</v>
      </c>
    </row>
    <row r="277" spans="2:7" hidden="1">
      <c r="C277">
        <v>36</v>
      </c>
      <c r="D277">
        <v>2</v>
      </c>
      <c r="E277">
        <v>1</v>
      </c>
      <c r="F277">
        <v>3</v>
      </c>
      <c r="G277">
        <v>2</v>
      </c>
    </row>
    <row r="278" spans="2:7" hidden="1">
      <c r="C278">
        <v>29</v>
      </c>
      <c r="D278">
        <v>1</v>
      </c>
      <c r="E278">
        <v>2</v>
      </c>
      <c r="F278">
        <v>3</v>
      </c>
      <c r="G278">
        <v>2</v>
      </c>
    </row>
    <row r="279" spans="2:7" hidden="1">
      <c r="C279">
        <v>26</v>
      </c>
      <c r="D279">
        <v>1</v>
      </c>
      <c r="E279">
        <v>3</v>
      </c>
      <c r="F279">
        <v>2</v>
      </c>
      <c r="G279">
        <v>4</v>
      </c>
    </row>
    <row r="280" spans="2:7" hidden="1">
      <c r="C280">
        <v>26</v>
      </c>
      <c r="D280">
        <v>3</v>
      </c>
      <c r="E280">
        <v>1</v>
      </c>
      <c r="F280">
        <v>3</v>
      </c>
      <c r="G280">
        <v>1</v>
      </c>
    </row>
    <row r="281" spans="2:7" hidden="1">
      <c r="C281">
        <v>25</v>
      </c>
      <c r="D281">
        <v>3</v>
      </c>
      <c r="E281">
        <v>1</v>
      </c>
      <c r="F281">
        <v>3</v>
      </c>
      <c r="G281">
        <v>1</v>
      </c>
    </row>
    <row r="282" spans="2:7" hidden="1">
      <c r="C282">
        <v>24</v>
      </c>
      <c r="D282">
        <v>2</v>
      </c>
      <c r="E282">
        <v>1</v>
      </c>
      <c r="F282">
        <v>1</v>
      </c>
      <c r="G282">
        <v>1</v>
      </c>
    </row>
    <row r="283" spans="2:7" hidden="1">
      <c r="C283">
        <v>20</v>
      </c>
      <c r="D283">
        <v>2</v>
      </c>
      <c r="E283">
        <v>4</v>
      </c>
      <c r="F283">
        <v>3</v>
      </c>
      <c r="G283">
        <v>4</v>
      </c>
    </row>
    <row r="284" spans="2:7" hidden="1">
      <c r="C284">
        <v>20</v>
      </c>
      <c r="D284">
        <v>4</v>
      </c>
      <c r="E284">
        <v>3</v>
      </c>
      <c r="F284">
        <v>3</v>
      </c>
      <c r="G284">
        <v>4</v>
      </c>
    </row>
    <row r="285" spans="2:7" hidden="1">
      <c r="C285">
        <v>20</v>
      </c>
      <c r="D285">
        <v>1</v>
      </c>
      <c r="E285">
        <v>4</v>
      </c>
      <c r="F285">
        <v>3</v>
      </c>
      <c r="G285">
        <v>4</v>
      </c>
    </row>
    <row r="286" spans="2:7" hidden="1">
      <c r="C286">
        <v>18</v>
      </c>
      <c r="D286">
        <v>1</v>
      </c>
      <c r="E286">
        <v>2</v>
      </c>
      <c r="F286">
        <v>4</v>
      </c>
      <c r="G286">
        <v>1</v>
      </c>
    </row>
    <row r="287" spans="2:7" hidden="1">
      <c r="C287">
        <v>11</v>
      </c>
      <c r="D287">
        <v>4</v>
      </c>
      <c r="E287">
        <v>2</v>
      </c>
      <c r="F287">
        <v>3</v>
      </c>
      <c r="G287">
        <v>1</v>
      </c>
    </row>
    <row r="288" spans="2:7" hidden="1">
      <c r="D288">
        <v>3</v>
      </c>
      <c r="E288">
        <v>3</v>
      </c>
      <c r="F288">
        <v>1</v>
      </c>
      <c r="G288">
        <v>1</v>
      </c>
    </row>
    <row r="289" spans="2:7" hidden="1">
      <c r="D289">
        <v>1</v>
      </c>
      <c r="E289">
        <v>3</v>
      </c>
      <c r="F289">
        <v>2</v>
      </c>
      <c r="G289">
        <v>4</v>
      </c>
    </row>
    <row r="290" spans="2:7" hidden="1">
      <c r="D290">
        <v>4</v>
      </c>
      <c r="E290">
        <v>4</v>
      </c>
      <c r="F290">
        <v>4</v>
      </c>
      <c r="G290">
        <v>4</v>
      </c>
    </row>
    <row r="291" spans="2:7" hidden="1">
      <c r="D291">
        <v>2</v>
      </c>
      <c r="E291">
        <v>2</v>
      </c>
      <c r="F291">
        <v>1</v>
      </c>
      <c r="G291">
        <v>1</v>
      </c>
    </row>
    <row r="292" spans="2:7" hidden="1">
      <c r="D292">
        <v>2</v>
      </c>
      <c r="E292">
        <v>2</v>
      </c>
      <c r="F292">
        <v>2</v>
      </c>
      <c r="G292">
        <v>2</v>
      </c>
    </row>
    <row r="293" spans="2:7" hidden="1">
      <c r="D293">
        <v>3</v>
      </c>
      <c r="E293">
        <v>3</v>
      </c>
      <c r="F293">
        <v>2</v>
      </c>
      <c r="G293">
        <v>4</v>
      </c>
    </row>
    <row r="294" spans="2:7" hidden="1">
      <c r="D294">
        <v>2</v>
      </c>
      <c r="E294">
        <v>4</v>
      </c>
      <c r="F294">
        <v>4</v>
      </c>
      <c r="G294">
        <v>4</v>
      </c>
    </row>
    <row r="295" spans="2:7">
      <c r="B295">
        <v>9</v>
      </c>
      <c r="C295">
        <f>SUM(C275:C294)</f>
        <v>343</v>
      </c>
      <c r="D295">
        <f>5-D275+D276+5-D277+D278+D279+5-D280+5-D281+D282+D283+5-D284+D285+D286+5-D287+5-D288+D289+5-D290+D291+D292+5-D293+D294</f>
        <v>33</v>
      </c>
      <c r="E295">
        <f>5-E275+5-E276+E277+E278+5-E279+E280+E281+E282+5-E283+5-E284+5-E285+E286+E287+E288+5-E289+5-E290+E291+E292+5-E293+5-E294</f>
        <v>32</v>
      </c>
      <c r="F295">
        <f>5-F275+5-F276+F277+F278+5-F279+F280+F281+F282+5-F283+5-F284+5-F285+F286+F287+F288+5-F289+5-F290+F291+F292+5-F293+5-F294</f>
        <v>48</v>
      </c>
      <c r="G295">
        <f>5-G275+5-G276+G277+G278+5-G279+G280+G281+G282+5-G283+5-G284+5-G285+G286+G287+G288+5-G289+5-G290+G291+G292+5-G293+5-G294</f>
        <v>23</v>
      </c>
    </row>
    <row r="296" spans="2:7" hidden="1">
      <c r="B296">
        <v>10</v>
      </c>
      <c r="C296">
        <v>28</v>
      </c>
      <c r="D296">
        <v>3</v>
      </c>
      <c r="E296">
        <v>2</v>
      </c>
      <c r="F296">
        <v>2</v>
      </c>
      <c r="G296">
        <v>3</v>
      </c>
    </row>
    <row r="297" spans="2:7" hidden="1">
      <c r="C297">
        <v>19</v>
      </c>
      <c r="D297">
        <v>2</v>
      </c>
      <c r="E297">
        <v>3</v>
      </c>
      <c r="F297">
        <v>3</v>
      </c>
      <c r="G297">
        <v>3</v>
      </c>
    </row>
    <row r="298" spans="2:7" hidden="1">
      <c r="C298">
        <v>16</v>
      </c>
      <c r="D298">
        <v>3</v>
      </c>
      <c r="E298">
        <v>2</v>
      </c>
      <c r="F298">
        <v>2</v>
      </c>
      <c r="G298">
        <v>1</v>
      </c>
    </row>
    <row r="299" spans="2:7" hidden="1">
      <c r="D299">
        <v>1</v>
      </c>
      <c r="E299">
        <v>1</v>
      </c>
      <c r="F299">
        <v>2</v>
      </c>
      <c r="G299">
        <v>1</v>
      </c>
    </row>
    <row r="300" spans="2:7" hidden="1">
      <c r="D300">
        <v>1</v>
      </c>
      <c r="E300">
        <v>3</v>
      </c>
      <c r="F300">
        <v>2</v>
      </c>
      <c r="G300">
        <v>3</v>
      </c>
    </row>
    <row r="301" spans="2:7" hidden="1">
      <c r="D301">
        <v>4</v>
      </c>
      <c r="E301">
        <v>1</v>
      </c>
      <c r="F301">
        <v>1</v>
      </c>
      <c r="G301">
        <v>1</v>
      </c>
    </row>
    <row r="302" spans="2:7" hidden="1">
      <c r="D302">
        <v>3</v>
      </c>
      <c r="E302">
        <v>1</v>
      </c>
      <c r="F302">
        <v>1</v>
      </c>
      <c r="G302">
        <v>1</v>
      </c>
    </row>
    <row r="303" spans="2:7" hidden="1">
      <c r="D303">
        <v>1</v>
      </c>
      <c r="E303">
        <v>1</v>
      </c>
      <c r="F303">
        <v>1</v>
      </c>
      <c r="G303">
        <v>1</v>
      </c>
    </row>
    <row r="304" spans="2:7" hidden="1">
      <c r="D304">
        <v>1</v>
      </c>
      <c r="E304">
        <v>2</v>
      </c>
      <c r="F304">
        <v>3</v>
      </c>
      <c r="G304">
        <v>2</v>
      </c>
    </row>
    <row r="305" spans="2:7" hidden="1">
      <c r="D305">
        <v>3</v>
      </c>
      <c r="E305">
        <v>2</v>
      </c>
      <c r="F305">
        <v>2</v>
      </c>
      <c r="G305">
        <v>2</v>
      </c>
    </row>
    <row r="306" spans="2:7" hidden="1">
      <c r="D306">
        <v>3</v>
      </c>
      <c r="E306">
        <v>4</v>
      </c>
      <c r="F306">
        <v>4</v>
      </c>
      <c r="G306">
        <v>4</v>
      </c>
    </row>
    <row r="307" spans="2:7" hidden="1">
      <c r="D307">
        <v>1</v>
      </c>
      <c r="E307">
        <v>1</v>
      </c>
      <c r="F307">
        <v>2</v>
      </c>
      <c r="G307">
        <v>1</v>
      </c>
    </row>
    <row r="308" spans="2:7" hidden="1">
      <c r="D308">
        <v>3</v>
      </c>
      <c r="E308">
        <v>1</v>
      </c>
      <c r="F308">
        <v>3</v>
      </c>
      <c r="G308">
        <v>2</v>
      </c>
    </row>
    <row r="309" spans="2:7" hidden="1">
      <c r="D309">
        <v>3</v>
      </c>
      <c r="E309">
        <v>1</v>
      </c>
      <c r="F309">
        <v>1</v>
      </c>
      <c r="G309">
        <v>1</v>
      </c>
    </row>
    <row r="310" spans="2:7" hidden="1">
      <c r="D310">
        <v>1</v>
      </c>
      <c r="E310">
        <v>2</v>
      </c>
      <c r="F310">
        <v>2</v>
      </c>
      <c r="G310">
        <v>3</v>
      </c>
    </row>
    <row r="311" spans="2:7" hidden="1">
      <c r="D311">
        <v>3</v>
      </c>
      <c r="E311">
        <v>3</v>
      </c>
      <c r="F311">
        <v>3</v>
      </c>
      <c r="G311">
        <v>3</v>
      </c>
    </row>
    <row r="312" spans="2:7" hidden="1">
      <c r="D312">
        <v>1</v>
      </c>
      <c r="E312">
        <v>1</v>
      </c>
      <c r="F312">
        <v>1</v>
      </c>
      <c r="G312">
        <v>1</v>
      </c>
    </row>
    <row r="313" spans="2:7" hidden="1">
      <c r="D313">
        <v>1</v>
      </c>
      <c r="E313">
        <v>1</v>
      </c>
      <c r="F313">
        <v>1</v>
      </c>
      <c r="G313">
        <v>2</v>
      </c>
    </row>
    <row r="314" spans="2:7" hidden="1">
      <c r="D314">
        <v>3</v>
      </c>
      <c r="E314">
        <v>3</v>
      </c>
      <c r="F314">
        <v>2</v>
      </c>
      <c r="G314">
        <v>3</v>
      </c>
    </row>
    <row r="315" spans="2:7" hidden="1">
      <c r="D315">
        <v>1</v>
      </c>
      <c r="E315">
        <v>3</v>
      </c>
      <c r="F315">
        <v>3</v>
      </c>
      <c r="G315">
        <v>3</v>
      </c>
    </row>
    <row r="316" spans="2:7">
      <c r="B316">
        <v>10</v>
      </c>
      <c r="C316">
        <f>SUM(C296:C315)</f>
        <v>63</v>
      </c>
      <c r="D316">
        <f>5-D296+D297+5-D298+D299+D300+5-D301+5-D302+D303+D304+5-D305+D306+D307+5-D308+5-D309+D310+5-D311+D312+D313+5-D314+D315</f>
        <v>31</v>
      </c>
      <c r="E316">
        <f>5-E296+5-E297+E298+E299+5-E300+E301+E302+E303+5-E304+5-E305+5-E306+E307+E308+E309+5-E310+5-E311+E312+E313+5-E314+5-E315</f>
        <v>34</v>
      </c>
      <c r="F316">
        <f>5-F296+5-F297+F298+F299+5-F300+F301+F302+F303+5-F304+5-F305+5-F306+F307+F308+F309+5-F310+5-F311+F312+F313+5-F314+5-F315</f>
        <v>39</v>
      </c>
      <c r="G316">
        <f>5-G296+5-G297+G298+G299+5-G300+G301+G302+G303+5-G304+5-G305+5-G306+G307+G308+G309+5-G310+5-G311+G312+G313+5-G314+5-G315</f>
        <v>33</v>
      </c>
    </row>
    <row r="317" spans="2:7" hidden="1">
      <c r="B317">
        <v>11</v>
      </c>
      <c r="C317">
        <v>20</v>
      </c>
      <c r="D317">
        <v>2</v>
      </c>
      <c r="E317">
        <v>3</v>
      </c>
      <c r="F317">
        <v>2</v>
      </c>
      <c r="G317">
        <v>2</v>
      </c>
    </row>
    <row r="318" spans="2:7" hidden="1">
      <c r="C318">
        <v>13</v>
      </c>
      <c r="D318">
        <v>3</v>
      </c>
      <c r="E318">
        <v>3</v>
      </c>
      <c r="F318">
        <v>3</v>
      </c>
      <c r="G318">
        <v>3</v>
      </c>
    </row>
    <row r="319" spans="2:7" hidden="1">
      <c r="C319">
        <v>12</v>
      </c>
      <c r="D319">
        <v>1</v>
      </c>
      <c r="E319">
        <v>1</v>
      </c>
      <c r="F319">
        <v>3</v>
      </c>
      <c r="G319">
        <v>2</v>
      </c>
    </row>
    <row r="320" spans="2:7" hidden="1">
      <c r="D320">
        <v>2</v>
      </c>
      <c r="E320">
        <v>1</v>
      </c>
      <c r="F320">
        <v>3</v>
      </c>
      <c r="G320">
        <v>2</v>
      </c>
    </row>
    <row r="321" spans="4:7" hidden="1">
      <c r="D321">
        <v>3</v>
      </c>
      <c r="E321">
        <v>4</v>
      </c>
      <c r="F321">
        <v>2</v>
      </c>
      <c r="G321">
        <v>2</v>
      </c>
    </row>
    <row r="322" spans="4:7" hidden="1">
      <c r="D322">
        <v>1</v>
      </c>
      <c r="E322">
        <v>1</v>
      </c>
      <c r="F322">
        <v>1</v>
      </c>
      <c r="G322">
        <v>1</v>
      </c>
    </row>
    <row r="323" spans="4:7" hidden="1">
      <c r="D323">
        <v>1</v>
      </c>
      <c r="E323">
        <v>1</v>
      </c>
      <c r="F323">
        <v>1</v>
      </c>
      <c r="G323">
        <v>1</v>
      </c>
    </row>
    <row r="324" spans="4:7" hidden="1">
      <c r="D324">
        <v>2</v>
      </c>
      <c r="E324">
        <v>1</v>
      </c>
      <c r="F324">
        <v>1</v>
      </c>
      <c r="G324">
        <v>1</v>
      </c>
    </row>
    <row r="325" spans="4:7" hidden="1">
      <c r="D325">
        <v>4</v>
      </c>
      <c r="E325">
        <v>3</v>
      </c>
      <c r="F325">
        <v>2</v>
      </c>
      <c r="G325">
        <v>3</v>
      </c>
    </row>
    <row r="326" spans="4:7" hidden="1">
      <c r="D326">
        <v>2</v>
      </c>
      <c r="E326">
        <v>3</v>
      </c>
      <c r="F326">
        <v>3</v>
      </c>
      <c r="G326">
        <v>2</v>
      </c>
    </row>
    <row r="327" spans="4:7" hidden="1">
      <c r="D327">
        <v>1</v>
      </c>
      <c r="E327">
        <v>2</v>
      </c>
      <c r="F327">
        <v>2</v>
      </c>
      <c r="G327">
        <v>2</v>
      </c>
    </row>
    <row r="328" spans="4:7" hidden="1">
      <c r="D328">
        <v>4</v>
      </c>
      <c r="E328">
        <v>2</v>
      </c>
      <c r="F328">
        <v>1</v>
      </c>
      <c r="G328">
        <v>1</v>
      </c>
    </row>
    <row r="329" spans="4:7" hidden="1">
      <c r="D329">
        <v>1</v>
      </c>
      <c r="E329">
        <v>1</v>
      </c>
      <c r="F329">
        <v>1</v>
      </c>
      <c r="G329">
        <v>2</v>
      </c>
    </row>
    <row r="330" spans="4:7" hidden="1">
      <c r="D330">
        <v>3</v>
      </c>
      <c r="E330">
        <v>1</v>
      </c>
      <c r="F330">
        <v>1</v>
      </c>
      <c r="G330">
        <v>1</v>
      </c>
    </row>
    <row r="331" spans="4:7" hidden="1">
      <c r="D331">
        <v>3</v>
      </c>
      <c r="E331">
        <v>3</v>
      </c>
      <c r="F331">
        <v>2</v>
      </c>
      <c r="G331">
        <v>2</v>
      </c>
    </row>
    <row r="332" spans="4:7" hidden="1">
      <c r="D332">
        <v>2</v>
      </c>
      <c r="E332">
        <v>3</v>
      </c>
      <c r="F332">
        <v>2</v>
      </c>
      <c r="G332">
        <v>3</v>
      </c>
    </row>
    <row r="333" spans="4:7" hidden="1">
      <c r="D333">
        <v>3</v>
      </c>
      <c r="E333">
        <v>2</v>
      </c>
      <c r="F333">
        <v>1</v>
      </c>
      <c r="G333">
        <v>1</v>
      </c>
    </row>
    <row r="334" spans="4:7" hidden="1">
      <c r="D334">
        <v>2</v>
      </c>
      <c r="E334">
        <v>1</v>
      </c>
      <c r="F334">
        <v>1</v>
      </c>
      <c r="G334">
        <v>1</v>
      </c>
    </row>
    <row r="335" spans="4:7" hidden="1">
      <c r="D335">
        <v>2</v>
      </c>
      <c r="E335">
        <v>3</v>
      </c>
      <c r="F335">
        <v>3</v>
      </c>
      <c r="G335">
        <v>3</v>
      </c>
    </row>
    <row r="336" spans="4:7" hidden="1">
      <c r="D336">
        <v>3</v>
      </c>
      <c r="E336">
        <v>3</v>
      </c>
      <c r="F336">
        <v>2</v>
      </c>
      <c r="G336">
        <v>2</v>
      </c>
    </row>
    <row r="337" spans="2:7">
      <c r="B337">
        <v>11</v>
      </c>
      <c r="C337">
        <f>SUM(C317:C336)</f>
        <v>45</v>
      </c>
      <c r="D337">
        <f>5-D317+D318+5-D319+D320+D321+5-D322+5-D323+D324+D325+5-D326+D327+D328+5-D329+5-D330+D331+5-D332+D333+D334+5-D335+D336</f>
        <v>60</v>
      </c>
      <c r="E337">
        <f>5-E317+5-E318+E319+E320+5-E321+E322+E323+E324+5-E325+5-E326+5-E327+E328+E329+E330+5-E331+5-E332+E333+E334+5-E335+5-E336</f>
        <v>32</v>
      </c>
      <c r="F337">
        <f>5-F317+5-F318+F319+F320+5-F321+F322+F323+F324+5-F325+5-F326+5-F327+F328+F329+F330+5-F331+5-F332+F333+F334+5-F335+5-F336</f>
        <v>41</v>
      </c>
      <c r="G337">
        <f>5-G317+5-G318+G319+G320+5-G321+G322+G323+G324+5-G325+5-G326+5-G327+G328+G329+G330+5-G331+5-G332+G333+G334+5-G335+5-G336</f>
        <v>39</v>
      </c>
    </row>
    <row r="338" spans="2:7" hidden="1">
      <c r="B338">
        <v>12</v>
      </c>
      <c r="C338">
        <v>25</v>
      </c>
      <c r="D338">
        <v>3</v>
      </c>
      <c r="E338">
        <v>2</v>
      </c>
      <c r="F338">
        <v>3</v>
      </c>
      <c r="G338">
        <v>3</v>
      </c>
    </row>
    <row r="339" spans="2:7" hidden="1">
      <c r="C339">
        <v>20</v>
      </c>
      <c r="D339">
        <v>1</v>
      </c>
      <c r="E339">
        <v>2</v>
      </c>
      <c r="F339">
        <v>3</v>
      </c>
      <c r="G339">
        <v>3</v>
      </c>
    </row>
    <row r="340" spans="2:7" hidden="1">
      <c r="C340">
        <v>20</v>
      </c>
      <c r="D340">
        <v>3</v>
      </c>
      <c r="E340">
        <v>3</v>
      </c>
      <c r="F340">
        <v>2</v>
      </c>
      <c r="G340">
        <v>2</v>
      </c>
    </row>
    <row r="341" spans="2:7" hidden="1">
      <c r="C341">
        <v>20</v>
      </c>
      <c r="D341">
        <v>1</v>
      </c>
      <c r="E341">
        <v>3</v>
      </c>
      <c r="F341">
        <v>2</v>
      </c>
      <c r="G341">
        <v>2</v>
      </c>
    </row>
    <row r="342" spans="2:7" hidden="1">
      <c r="C342">
        <v>18</v>
      </c>
      <c r="D342">
        <v>1</v>
      </c>
      <c r="E342">
        <v>2</v>
      </c>
      <c r="F342">
        <v>3</v>
      </c>
      <c r="G342">
        <v>3</v>
      </c>
    </row>
    <row r="343" spans="2:7" hidden="1">
      <c r="D343">
        <v>2</v>
      </c>
      <c r="E343">
        <v>1</v>
      </c>
      <c r="F343">
        <v>1</v>
      </c>
      <c r="G343">
        <v>1</v>
      </c>
    </row>
    <row r="344" spans="2:7" hidden="1">
      <c r="D344">
        <v>2</v>
      </c>
      <c r="E344">
        <v>2</v>
      </c>
      <c r="F344">
        <v>3</v>
      </c>
      <c r="G344">
        <v>2</v>
      </c>
    </row>
    <row r="345" spans="2:7" hidden="1">
      <c r="D345">
        <v>1</v>
      </c>
      <c r="E345">
        <v>2</v>
      </c>
      <c r="F345">
        <v>3</v>
      </c>
      <c r="G345">
        <v>2</v>
      </c>
    </row>
    <row r="346" spans="2:7" hidden="1">
      <c r="D346">
        <v>1</v>
      </c>
      <c r="E346">
        <v>2</v>
      </c>
      <c r="F346">
        <v>3</v>
      </c>
      <c r="G346">
        <v>3</v>
      </c>
    </row>
    <row r="347" spans="2:7" hidden="1">
      <c r="D347">
        <v>3</v>
      </c>
      <c r="E347">
        <v>3</v>
      </c>
      <c r="F347">
        <v>3</v>
      </c>
      <c r="G347">
        <v>3</v>
      </c>
    </row>
    <row r="348" spans="2:7" hidden="1">
      <c r="D348">
        <v>1</v>
      </c>
      <c r="E348">
        <v>2</v>
      </c>
      <c r="F348">
        <v>3</v>
      </c>
      <c r="G348">
        <v>3</v>
      </c>
    </row>
    <row r="349" spans="2:7" hidden="1">
      <c r="D349">
        <v>2</v>
      </c>
      <c r="E349">
        <v>3</v>
      </c>
      <c r="F349">
        <v>2</v>
      </c>
      <c r="G349">
        <v>2</v>
      </c>
    </row>
    <row r="350" spans="2:7" hidden="1">
      <c r="D350">
        <v>3</v>
      </c>
      <c r="E350">
        <v>3</v>
      </c>
      <c r="F350">
        <v>2</v>
      </c>
      <c r="G350">
        <v>1</v>
      </c>
    </row>
    <row r="351" spans="2:7" hidden="1">
      <c r="D351">
        <v>3</v>
      </c>
      <c r="E351">
        <v>1</v>
      </c>
      <c r="F351">
        <v>2</v>
      </c>
      <c r="G351">
        <v>2</v>
      </c>
    </row>
    <row r="352" spans="2:7" hidden="1">
      <c r="D352">
        <v>1</v>
      </c>
      <c r="E352">
        <v>2</v>
      </c>
      <c r="F352">
        <v>3</v>
      </c>
      <c r="G352">
        <v>3</v>
      </c>
    </row>
    <row r="353" spans="2:7" hidden="1">
      <c r="D353">
        <v>3</v>
      </c>
      <c r="E353">
        <v>3</v>
      </c>
      <c r="F353">
        <v>3</v>
      </c>
      <c r="G353">
        <v>3</v>
      </c>
    </row>
    <row r="354" spans="2:7" hidden="1">
      <c r="D354">
        <v>2</v>
      </c>
      <c r="E354">
        <v>3</v>
      </c>
      <c r="F354">
        <v>3</v>
      </c>
      <c r="G354">
        <v>2</v>
      </c>
    </row>
    <row r="355" spans="2:7" hidden="1">
      <c r="D355">
        <v>2</v>
      </c>
      <c r="E355">
        <v>2</v>
      </c>
      <c r="F355">
        <v>2</v>
      </c>
      <c r="G355">
        <v>1</v>
      </c>
    </row>
    <row r="356" spans="2:7" hidden="1">
      <c r="D356">
        <v>3</v>
      </c>
      <c r="E356">
        <v>3</v>
      </c>
      <c r="F356">
        <v>2</v>
      </c>
      <c r="G356">
        <v>3</v>
      </c>
    </row>
    <row r="357" spans="2:7" hidden="1">
      <c r="D357">
        <v>2</v>
      </c>
      <c r="E357">
        <v>2</v>
      </c>
      <c r="F357">
        <v>3</v>
      </c>
      <c r="G357">
        <v>3</v>
      </c>
    </row>
    <row r="358" spans="2:7">
      <c r="B358">
        <v>12</v>
      </c>
      <c r="C358">
        <f>SUM(C338:C357)</f>
        <v>103</v>
      </c>
      <c r="D358">
        <f>5-D338+D339+5-D340+D341+D342+5-D343+5-D344+D345+D346+5-D347+D348+D349+5-D350+5-D351+D352+5-D353+D354+D355+5-D356+D357</f>
        <v>35</v>
      </c>
      <c r="E358">
        <f>5-E338+5-E339+E340+E341+5-E342+E343+E344+E345+5-E346+5-E347+5-E348+E349+E350+E351+5-E352+5-E353+E354+E355+5-E356+5-E357</f>
        <v>50</v>
      </c>
      <c r="F358">
        <f>5-F338+5-F339+F340+F341+5-F342+F343+F344+F345+5-F346+5-F347+5-F348+F349+F350+F351+5-F352+5-F353+F354+F355+5-F356+5-F357</f>
        <v>43</v>
      </c>
      <c r="G358">
        <f>5-G338+5-G339+G340+G341+5-G342+G343+G344+G345+5-G346+5-G347+5-G348+G349+G350+G351+5-G352+5-G353+G354+G355+5-G356+5-G357</f>
        <v>37</v>
      </c>
    </row>
    <row r="359" spans="2:7" hidden="1">
      <c r="B359">
        <v>13</v>
      </c>
      <c r="C359">
        <v>44</v>
      </c>
      <c r="D359">
        <v>4</v>
      </c>
      <c r="E359">
        <v>2</v>
      </c>
      <c r="F359">
        <v>2</v>
      </c>
      <c r="G359">
        <v>4</v>
      </c>
    </row>
    <row r="360" spans="2:7" hidden="1">
      <c r="C360">
        <v>36</v>
      </c>
      <c r="D360">
        <v>1</v>
      </c>
      <c r="E360">
        <v>4</v>
      </c>
      <c r="F360">
        <v>3</v>
      </c>
      <c r="G360">
        <v>4</v>
      </c>
    </row>
    <row r="361" spans="2:7" hidden="1">
      <c r="C361">
        <v>26</v>
      </c>
      <c r="D361">
        <v>4</v>
      </c>
      <c r="E361">
        <v>4</v>
      </c>
      <c r="F361">
        <v>3</v>
      </c>
      <c r="G361">
        <v>2</v>
      </c>
    </row>
    <row r="362" spans="2:7" hidden="1">
      <c r="C362">
        <v>20</v>
      </c>
      <c r="D362">
        <v>2</v>
      </c>
      <c r="E362">
        <v>4</v>
      </c>
      <c r="F362">
        <v>2</v>
      </c>
      <c r="G362">
        <v>1</v>
      </c>
    </row>
    <row r="363" spans="2:7" hidden="1">
      <c r="C363">
        <v>20</v>
      </c>
      <c r="D363">
        <v>1</v>
      </c>
      <c r="E363">
        <v>3</v>
      </c>
      <c r="F363">
        <v>2</v>
      </c>
      <c r="G363">
        <v>3</v>
      </c>
    </row>
    <row r="364" spans="2:7" hidden="1">
      <c r="C364">
        <v>20</v>
      </c>
      <c r="D364">
        <v>2</v>
      </c>
      <c r="E364">
        <v>2</v>
      </c>
      <c r="F364">
        <v>1</v>
      </c>
      <c r="G364">
        <v>1</v>
      </c>
    </row>
    <row r="365" spans="2:7" hidden="1">
      <c r="C365">
        <v>19</v>
      </c>
      <c r="D365">
        <v>3</v>
      </c>
      <c r="E365">
        <v>4</v>
      </c>
      <c r="F365">
        <v>2</v>
      </c>
      <c r="G365">
        <v>2</v>
      </c>
    </row>
    <row r="366" spans="2:7" hidden="1">
      <c r="C366">
        <v>18</v>
      </c>
      <c r="D366">
        <v>3</v>
      </c>
      <c r="E366">
        <v>3</v>
      </c>
      <c r="F366">
        <v>3</v>
      </c>
      <c r="G366">
        <v>1</v>
      </c>
    </row>
    <row r="367" spans="2:7" hidden="1">
      <c r="C367">
        <v>17</v>
      </c>
      <c r="D367">
        <v>3</v>
      </c>
      <c r="E367">
        <v>2</v>
      </c>
      <c r="F367">
        <v>3</v>
      </c>
      <c r="G367">
        <v>3</v>
      </c>
    </row>
    <row r="368" spans="2:7" hidden="1">
      <c r="C368">
        <v>15</v>
      </c>
      <c r="D368">
        <v>4</v>
      </c>
      <c r="E368">
        <v>3</v>
      </c>
      <c r="F368">
        <v>2</v>
      </c>
      <c r="G368">
        <v>4</v>
      </c>
    </row>
    <row r="369" spans="2:7" hidden="1">
      <c r="C369">
        <v>12</v>
      </c>
      <c r="D369">
        <v>2</v>
      </c>
      <c r="E369">
        <v>3</v>
      </c>
      <c r="F369">
        <v>3</v>
      </c>
      <c r="G369">
        <v>4</v>
      </c>
    </row>
    <row r="370" spans="2:7" hidden="1">
      <c r="C370">
        <v>11</v>
      </c>
      <c r="D370">
        <v>2</v>
      </c>
      <c r="E370">
        <v>2</v>
      </c>
      <c r="F370">
        <v>3</v>
      </c>
      <c r="G370">
        <v>2</v>
      </c>
    </row>
    <row r="371" spans="2:7" hidden="1">
      <c r="D371">
        <v>4</v>
      </c>
      <c r="E371">
        <v>1</v>
      </c>
      <c r="F371">
        <v>3</v>
      </c>
      <c r="G371">
        <v>1</v>
      </c>
    </row>
    <row r="372" spans="2:7" hidden="1">
      <c r="D372">
        <v>3</v>
      </c>
      <c r="E372">
        <v>3</v>
      </c>
      <c r="F372">
        <v>2</v>
      </c>
      <c r="G372">
        <v>2</v>
      </c>
    </row>
    <row r="373" spans="2:7" hidden="1">
      <c r="D373">
        <v>1</v>
      </c>
      <c r="E373">
        <v>2</v>
      </c>
      <c r="F373">
        <v>2</v>
      </c>
      <c r="G373">
        <v>3</v>
      </c>
    </row>
    <row r="374" spans="2:7" hidden="1">
      <c r="D374">
        <v>4</v>
      </c>
      <c r="E374">
        <v>3</v>
      </c>
      <c r="F374">
        <v>4</v>
      </c>
      <c r="G374">
        <v>4</v>
      </c>
    </row>
    <row r="375" spans="2:7" hidden="1">
      <c r="D375">
        <v>3</v>
      </c>
      <c r="E375">
        <v>3</v>
      </c>
      <c r="F375">
        <v>1</v>
      </c>
      <c r="G375">
        <v>2</v>
      </c>
    </row>
    <row r="376" spans="2:7" hidden="1">
      <c r="D376">
        <v>4</v>
      </c>
      <c r="E376">
        <v>1</v>
      </c>
      <c r="F376">
        <v>1</v>
      </c>
      <c r="G376">
        <v>1</v>
      </c>
    </row>
    <row r="377" spans="2:7" hidden="1">
      <c r="D377">
        <v>3</v>
      </c>
      <c r="E377">
        <v>3</v>
      </c>
      <c r="F377">
        <v>2</v>
      </c>
      <c r="G377">
        <v>3</v>
      </c>
    </row>
    <row r="378" spans="2:7" hidden="1">
      <c r="D378">
        <v>2</v>
      </c>
      <c r="E378">
        <v>2</v>
      </c>
      <c r="F378">
        <v>3</v>
      </c>
      <c r="G378">
        <v>4</v>
      </c>
    </row>
    <row r="379" spans="2:7">
      <c r="B379">
        <v>13</v>
      </c>
      <c r="C379">
        <f>SUM(C359:C378)</f>
        <v>258</v>
      </c>
      <c r="D379">
        <f>5-D359+D360+5-D361+D362+D363+5-D364+5-D365+D366+D367+5-D368+D369+D370+5-D371+5-D372+D373+5-D374+D375+D376+5-D377+D378</f>
        <v>38</v>
      </c>
      <c r="E379">
        <f>5-E359+5-E360+E361+E362+5-E363+E364+E365+E366+5-E367+5-E368+5-E369+E370+E371+E372+5-E373+5-E374+E375+E376+5-E377+5-E378</f>
        <v>50</v>
      </c>
      <c r="F379">
        <f>5-F359+5-F360+F361+F362+5-F363+F364+F365+F366+5-F367+5-F368+5-F369+F370+F371+F372+5-F373+5-F374+F375+F376+5-F377+5-F378</f>
        <v>45</v>
      </c>
      <c r="G379">
        <f>5-G359+5-G360+G361+G362+5-G363+G364+G365+G366+5-G367+5-G368+5-G369+G370+G371+G372+5-G373+5-G374+G375+G376+5-G377+5-G378</f>
        <v>29</v>
      </c>
    </row>
    <row r="380" spans="2:7" hidden="1">
      <c r="B380">
        <v>14</v>
      </c>
      <c r="C380">
        <v>53</v>
      </c>
      <c r="D380">
        <v>4</v>
      </c>
      <c r="E380">
        <v>3</v>
      </c>
      <c r="F380">
        <v>4</v>
      </c>
      <c r="G380">
        <v>2</v>
      </c>
    </row>
    <row r="381" spans="2:7" hidden="1">
      <c r="C381">
        <v>39</v>
      </c>
      <c r="D381">
        <v>2</v>
      </c>
      <c r="E381">
        <v>3</v>
      </c>
      <c r="F381">
        <v>3</v>
      </c>
      <c r="G381">
        <v>2</v>
      </c>
    </row>
    <row r="382" spans="2:7" hidden="1">
      <c r="C382">
        <v>25</v>
      </c>
      <c r="D382">
        <v>3</v>
      </c>
      <c r="E382">
        <v>2</v>
      </c>
      <c r="F382">
        <v>2</v>
      </c>
      <c r="G382">
        <v>3</v>
      </c>
    </row>
    <row r="383" spans="2:7" hidden="1">
      <c r="C383">
        <v>13</v>
      </c>
      <c r="D383">
        <v>2</v>
      </c>
      <c r="E383">
        <v>3</v>
      </c>
      <c r="F383">
        <v>2</v>
      </c>
      <c r="G383">
        <v>2</v>
      </c>
    </row>
    <row r="384" spans="2:7" hidden="1">
      <c r="C384">
        <v>12</v>
      </c>
      <c r="D384">
        <v>1</v>
      </c>
      <c r="E384">
        <v>2</v>
      </c>
      <c r="F384">
        <v>2</v>
      </c>
      <c r="G384">
        <v>2</v>
      </c>
    </row>
    <row r="385" spans="2:7" hidden="1">
      <c r="D385">
        <v>2</v>
      </c>
      <c r="E385">
        <v>1</v>
      </c>
      <c r="F385">
        <v>1</v>
      </c>
      <c r="G385">
        <v>1</v>
      </c>
    </row>
    <row r="386" spans="2:7" hidden="1">
      <c r="D386">
        <v>3</v>
      </c>
      <c r="E386">
        <v>4</v>
      </c>
      <c r="F386">
        <v>4</v>
      </c>
      <c r="G386">
        <v>3</v>
      </c>
    </row>
    <row r="387" spans="2:7" hidden="1">
      <c r="D387">
        <v>3</v>
      </c>
      <c r="E387">
        <v>3</v>
      </c>
      <c r="F387">
        <v>3</v>
      </c>
      <c r="G387">
        <v>3</v>
      </c>
    </row>
    <row r="388" spans="2:7" hidden="1">
      <c r="D388">
        <v>2</v>
      </c>
      <c r="E388">
        <v>2</v>
      </c>
      <c r="F388">
        <v>2</v>
      </c>
      <c r="G388">
        <v>2</v>
      </c>
    </row>
    <row r="389" spans="2:7" hidden="1">
      <c r="D389">
        <v>4</v>
      </c>
      <c r="E389">
        <v>3</v>
      </c>
      <c r="F389">
        <v>3</v>
      </c>
      <c r="G389">
        <v>3</v>
      </c>
    </row>
    <row r="390" spans="2:7" hidden="1">
      <c r="D390">
        <v>2</v>
      </c>
      <c r="E390">
        <v>2</v>
      </c>
      <c r="F390">
        <v>2</v>
      </c>
      <c r="G390">
        <v>3</v>
      </c>
    </row>
    <row r="391" spans="2:7" hidden="1">
      <c r="D391">
        <v>2</v>
      </c>
      <c r="E391">
        <v>4</v>
      </c>
      <c r="F391">
        <v>3</v>
      </c>
      <c r="G391">
        <v>2</v>
      </c>
    </row>
    <row r="392" spans="2:7" hidden="1">
      <c r="D392">
        <v>3</v>
      </c>
      <c r="E392">
        <v>2</v>
      </c>
      <c r="F392">
        <v>2</v>
      </c>
      <c r="G392">
        <v>2</v>
      </c>
    </row>
    <row r="393" spans="2:7" hidden="1">
      <c r="D393">
        <v>3</v>
      </c>
      <c r="E393">
        <v>2</v>
      </c>
      <c r="F393">
        <v>2</v>
      </c>
      <c r="G393">
        <v>2</v>
      </c>
    </row>
    <row r="394" spans="2:7" hidden="1">
      <c r="D394">
        <v>1</v>
      </c>
      <c r="E394">
        <v>3</v>
      </c>
      <c r="F394">
        <v>3</v>
      </c>
      <c r="G394">
        <v>2</v>
      </c>
    </row>
    <row r="395" spans="2:7" hidden="1">
      <c r="D395">
        <v>3</v>
      </c>
      <c r="E395">
        <v>2</v>
      </c>
      <c r="F395">
        <v>3</v>
      </c>
      <c r="G395">
        <v>3</v>
      </c>
    </row>
    <row r="396" spans="2:7" hidden="1">
      <c r="D396">
        <v>2</v>
      </c>
      <c r="E396">
        <v>4</v>
      </c>
      <c r="F396">
        <v>3</v>
      </c>
      <c r="G396">
        <v>2</v>
      </c>
    </row>
    <row r="397" spans="2:7" hidden="1">
      <c r="D397">
        <v>3</v>
      </c>
      <c r="E397">
        <v>1</v>
      </c>
      <c r="F397">
        <v>1</v>
      </c>
      <c r="G397">
        <v>2</v>
      </c>
    </row>
    <row r="398" spans="2:7" hidden="1">
      <c r="D398">
        <v>3</v>
      </c>
      <c r="E398">
        <v>2</v>
      </c>
      <c r="F398">
        <v>2</v>
      </c>
      <c r="G398">
        <v>2</v>
      </c>
    </row>
    <row r="399" spans="2:7" hidden="1">
      <c r="D399">
        <v>2</v>
      </c>
      <c r="E399">
        <v>2</v>
      </c>
      <c r="F399">
        <v>3</v>
      </c>
      <c r="G399">
        <v>2</v>
      </c>
    </row>
    <row r="400" spans="2:7">
      <c r="B400">
        <v>14</v>
      </c>
      <c r="C400">
        <f>SUM(C380:C399)</f>
        <v>142</v>
      </c>
      <c r="D400">
        <f>5-D380+D381+5-D382+D383+D384+5-D385+5-D386+D387+D388+5-D389+D390+D391+5-D392+5-D393+D394+5-D395+D396+D397+5-D398+D399</f>
        <v>39</v>
      </c>
      <c r="E400">
        <f>5-E380+5-E381+E382+E383+5-E384+E385+E386+E387+5-E388+5-E389+5-E390+E391+E392+E393+5-E394+5-E395+E396+E397+5-E398+5-E399</f>
        <v>52</v>
      </c>
      <c r="F400">
        <f>5-F380+5-F381+F382+F383+5-F384+F385+F386+F387+5-F388+5-F389+5-F390+F391+F392+F393+5-F394+5-F395+F396+F397+5-F398+5-F399</f>
        <v>46</v>
      </c>
      <c r="G400">
        <f>5-G380+5-G381+G382+G383+5-G384+G385+G386+G387+5-G388+5-G389+5-G390+G391+G392+G393+5-G394+5-G395+G396+G397+5-G398+5-G399</f>
        <v>49</v>
      </c>
    </row>
    <row r="401" spans="2:7" hidden="1">
      <c r="B401">
        <v>15</v>
      </c>
      <c r="C401">
        <v>0</v>
      </c>
      <c r="D401">
        <v>3</v>
      </c>
      <c r="E401">
        <v>3</v>
      </c>
      <c r="F401">
        <v>2</v>
      </c>
      <c r="G401">
        <v>2</v>
      </c>
    </row>
    <row r="402" spans="2:7" hidden="1">
      <c r="D402">
        <v>2</v>
      </c>
      <c r="E402">
        <v>3</v>
      </c>
      <c r="F402">
        <v>3</v>
      </c>
      <c r="G402">
        <v>3</v>
      </c>
    </row>
    <row r="403" spans="2:7" hidden="1">
      <c r="D403">
        <v>3</v>
      </c>
      <c r="E403">
        <v>2</v>
      </c>
      <c r="F403">
        <v>3</v>
      </c>
      <c r="G403">
        <v>3</v>
      </c>
    </row>
    <row r="404" spans="2:7" hidden="1">
      <c r="D404">
        <v>3</v>
      </c>
      <c r="E404">
        <v>1</v>
      </c>
      <c r="F404">
        <v>2</v>
      </c>
      <c r="G404">
        <v>1</v>
      </c>
    </row>
    <row r="405" spans="2:7" hidden="1">
      <c r="D405">
        <v>1</v>
      </c>
      <c r="E405">
        <v>3</v>
      </c>
      <c r="F405">
        <v>2</v>
      </c>
      <c r="G405">
        <v>2</v>
      </c>
    </row>
    <row r="406" spans="2:7" hidden="1">
      <c r="D406">
        <v>3</v>
      </c>
      <c r="E406">
        <v>1</v>
      </c>
      <c r="F406">
        <v>1</v>
      </c>
      <c r="G406">
        <v>2</v>
      </c>
    </row>
    <row r="407" spans="2:7" hidden="1">
      <c r="D407">
        <v>2</v>
      </c>
      <c r="E407">
        <v>1</v>
      </c>
      <c r="F407">
        <v>1</v>
      </c>
      <c r="G407">
        <v>1</v>
      </c>
    </row>
    <row r="408" spans="2:7" hidden="1">
      <c r="D408">
        <v>1</v>
      </c>
      <c r="E408">
        <v>1</v>
      </c>
      <c r="F408">
        <v>1</v>
      </c>
      <c r="G408">
        <v>1</v>
      </c>
    </row>
    <row r="409" spans="2:7" hidden="1">
      <c r="D409">
        <v>3</v>
      </c>
      <c r="E409">
        <v>3</v>
      </c>
      <c r="F409">
        <v>3</v>
      </c>
      <c r="G409">
        <v>2</v>
      </c>
    </row>
    <row r="410" spans="2:7" hidden="1">
      <c r="D410">
        <v>4</v>
      </c>
      <c r="E410">
        <v>3</v>
      </c>
      <c r="F410">
        <v>3</v>
      </c>
      <c r="G410">
        <v>2</v>
      </c>
    </row>
    <row r="411" spans="2:7" hidden="1">
      <c r="D411">
        <v>1</v>
      </c>
      <c r="E411">
        <v>3</v>
      </c>
      <c r="F411">
        <v>3</v>
      </c>
      <c r="G411">
        <v>2</v>
      </c>
    </row>
    <row r="412" spans="2:7" hidden="1">
      <c r="D412">
        <v>2</v>
      </c>
      <c r="E412">
        <v>1</v>
      </c>
      <c r="F412">
        <v>3</v>
      </c>
      <c r="G412">
        <v>2</v>
      </c>
    </row>
    <row r="413" spans="2:7" hidden="1">
      <c r="D413">
        <v>2</v>
      </c>
      <c r="E413">
        <v>1</v>
      </c>
      <c r="F413">
        <v>1</v>
      </c>
      <c r="G413">
        <v>1</v>
      </c>
    </row>
    <row r="414" spans="2:7" hidden="1">
      <c r="D414">
        <v>2</v>
      </c>
      <c r="E414">
        <v>1</v>
      </c>
      <c r="F414">
        <v>1</v>
      </c>
      <c r="G414">
        <v>1</v>
      </c>
    </row>
    <row r="415" spans="2:7" hidden="1">
      <c r="D415">
        <v>2</v>
      </c>
      <c r="E415">
        <v>2</v>
      </c>
      <c r="F415">
        <v>2</v>
      </c>
      <c r="G415">
        <v>2</v>
      </c>
    </row>
    <row r="416" spans="2:7" hidden="1">
      <c r="D416">
        <v>3</v>
      </c>
      <c r="E416">
        <v>3</v>
      </c>
      <c r="F416">
        <v>3</v>
      </c>
      <c r="G416">
        <v>3</v>
      </c>
    </row>
    <row r="417" spans="2:7" hidden="1">
      <c r="D417">
        <v>2</v>
      </c>
      <c r="E417">
        <v>1</v>
      </c>
      <c r="F417">
        <v>1</v>
      </c>
      <c r="G417">
        <v>3</v>
      </c>
    </row>
    <row r="418" spans="2:7" hidden="1">
      <c r="D418">
        <v>2</v>
      </c>
      <c r="E418">
        <v>1</v>
      </c>
      <c r="F418">
        <v>1</v>
      </c>
      <c r="G418">
        <v>1</v>
      </c>
    </row>
    <row r="419" spans="2:7" hidden="1">
      <c r="D419">
        <v>2</v>
      </c>
      <c r="E419">
        <v>3</v>
      </c>
      <c r="F419">
        <v>2</v>
      </c>
      <c r="G419">
        <v>3</v>
      </c>
    </row>
    <row r="420" spans="2:7" hidden="1">
      <c r="D420">
        <v>2</v>
      </c>
      <c r="E420">
        <v>3</v>
      </c>
      <c r="F420">
        <v>3</v>
      </c>
      <c r="G420">
        <v>3</v>
      </c>
    </row>
    <row r="421" spans="2:7">
      <c r="B421">
        <v>15</v>
      </c>
      <c r="C421">
        <f>SUM(C401:C420)</f>
        <v>0</v>
      </c>
      <c r="D421">
        <f>5-D401+D402+5-D403+D404+D405+5-D406+5-D407+D408+D409+5-D410+D411+D412+5-D413+5-D414+D415+5-D416+D417+D418+5-D419+D420</f>
        <v>42</v>
      </c>
      <c r="E421">
        <f>5-E401+5-E402+E403+E404+5-E405+E406+E407+E408+5-E409+5-E410+5-E411+E412+E413+E414+5-E415+5-E416+E417+E418+5-E419+5-E420</f>
        <v>32</v>
      </c>
      <c r="F421">
        <f>5-F401+5-F402+F403+F404+5-F405+F406+F407+F408+5-F409+5-F410+5-F411+F412+F413+F414+5-F415+5-F416+F417+F418+5-F419+5-F420</f>
        <v>39</v>
      </c>
      <c r="G421">
        <f>5-G401+5-G402+G403+G404+5-G405+G406+G407+G408+5-G409+5-G410+5-G411+G412+G413+G414+5-G415+5-G416+G417+G418+5-G419+5-G420</f>
        <v>42</v>
      </c>
    </row>
    <row r="422" spans="2:7" hidden="1">
      <c r="B422">
        <v>16</v>
      </c>
      <c r="C422">
        <v>20</v>
      </c>
      <c r="D422">
        <v>4</v>
      </c>
      <c r="E422">
        <v>4</v>
      </c>
      <c r="F422">
        <v>2</v>
      </c>
      <c r="G422">
        <v>4</v>
      </c>
    </row>
    <row r="423" spans="2:7" hidden="1">
      <c r="C423">
        <v>19</v>
      </c>
      <c r="D423">
        <v>3</v>
      </c>
      <c r="E423">
        <v>4</v>
      </c>
      <c r="F423">
        <v>2</v>
      </c>
      <c r="G423">
        <v>4</v>
      </c>
    </row>
    <row r="424" spans="2:7" hidden="1">
      <c r="C424">
        <v>11</v>
      </c>
      <c r="D424">
        <v>2</v>
      </c>
      <c r="E424">
        <v>1</v>
      </c>
      <c r="F424">
        <v>2</v>
      </c>
      <c r="G424">
        <v>2</v>
      </c>
    </row>
    <row r="425" spans="2:7" hidden="1">
      <c r="D425">
        <v>1</v>
      </c>
      <c r="E425">
        <v>1</v>
      </c>
      <c r="F425">
        <v>3</v>
      </c>
      <c r="G425">
        <v>1</v>
      </c>
    </row>
    <row r="426" spans="2:7" hidden="1">
      <c r="D426">
        <v>1</v>
      </c>
      <c r="E426">
        <v>4</v>
      </c>
      <c r="F426">
        <v>2</v>
      </c>
      <c r="G426">
        <v>4</v>
      </c>
    </row>
    <row r="427" spans="2:7" hidden="1">
      <c r="D427">
        <v>4</v>
      </c>
      <c r="E427">
        <v>2</v>
      </c>
      <c r="F427">
        <v>1</v>
      </c>
      <c r="G427">
        <v>1</v>
      </c>
    </row>
    <row r="428" spans="2:7" hidden="1">
      <c r="D428">
        <v>3</v>
      </c>
      <c r="E428">
        <v>1</v>
      </c>
      <c r="F428">
        <v>1</v>
      </c>
      <c r="G428">
        <v>1</v>
      </c>
    </row>
    <row r="429" spans="2:7" hidden="1">
      <c r="D429">
        <v>1</v>
      </c>
      <c r="E429">
        <v>1</v>
      </c>
      <c r="F429">
        <v>1</v>
      </c>
      <c r="G429">
        <v>1</v>
      </c>
    </row>
    <row r="430" spans="2:7" hidden="1">
      <c r="D430">
        <v>2</v>
      </c>
      <c r="E430">
        <v>4</v>
      </c>
      <c r="F430">
        <v>2</v>
      </c>
      <c r="G430">
        <v>4</v>
      </c>
    </row>
    <row r="431" spans="2:7" hidden="1">
      <c r="D431">
        <v>4</v>
      </c>
      <c r="E431">
        <v>4</v>
      </c>
      <c r="F431">
        <v>3</v>
      </c>
      <c r="G431">
        <v>4</v>
      </c>
    </row>
    <row r="432" spans="2:7" hidden="1">
      <c r="D432">
        <v>1</v>
      </c>
      <c r="E432">
        <v>3</v>
      </c>
      <c r="F432">
        <v>2</v>
      </c>
      <c r="G432">
        <v>3</v>
      </c>
    </row>
    <row r="433" spans="2:7" hidden="1">
      <c r="D433">
        <v>2</v>
      </c>
      <c r="E433">
        <v>1</v>
      </c>
      <c r="F433">
        <v>2</v>
      </c>
      <c r="G433">
        <v>2</v>
      </c>
    </row>
    <row r="434" spans="2:7" hidden="1">
      <c r="D434">
        <v>3</v>
      </c>
      <c r="E434">
        <v>1</v>
      </c>
      <c r="F434">
        <v>2</v>
      </c>
      <c r="G434">
        <v>1</v>
      </c>
    </row>
    <row r="435" spans="2:7" hidden="1">
      <c r="D435">
        <v>3</v>
      </c>
      <c r="E435">
        <v>2</v>
      </c>
      <c r="F435">
        <v>2</v>
      </c>
      <c r="G435">
        <v>1</v>
      </c>
    </row>
    <row r="436" spans="2:7" hidden="1">
      <c r="D436">
        <v>1</v>
      </c>
      <c r="E436">
        <v>4</v>
      </c>
      <c r="F436">
        <v>2</v>
      </c>
      <c r="G436">
        <v>4</v>
      </c>
    </row>
    <row r="437" spans="2:7" hidden="1">
      <c r="D437">
        <v>4</v>
      </c>
      <c r="E437">
        <v>4</v>
      </c>
      <c r="F437">
        <v>2</v>
      </c>
      <c r="G437">
        <v>4</v>
      </c>
    </row>
    <row r="438" spans="2:7" hidden="1">
      <c r="D438">
        <v>2</v>
      </c>
      <c r="E438">
        <v>1</v>
      </c>
      <c r="F438">
        <v>1</v>
      </c>
      <c r="G438">
        <v>1</v>
      </c>
    </row>
    <row r="439" spans="2:7" hidden="1">
      <c r="D439">
        <v>2</v>
      </c>
      <c r="E439">
        <v>1</v>
      </c>
      <c r="F439">
        <v>1</v>
      </c>
      <c r="G439">
        <v>1</v>
      </c>
    </row>
    <row r="440" spans="2:7" hidden="1">
      <c r="D440">
        <v>4</v>
      </c>
      <c r="E440">
        <v>4</v>
      </c>
      <c r="F440">
        <v>3</v>
      </c>
      <c r="G440">
        <v>3</v>
      </c>
    </row>
    <row r="441" spans="2:7" hidden="1">
      <c r="D441">
        <v>2</v>
      </c>
      <c r="E441">
        <v>4</v>
      </c>
      <c r="F441">
        <v>2</v>
      </c>
      <c r="G441">
        <v>4</v>
      </c>
    </row>
    <row r="442" spans="2:7">
      <c r="B442">
        <v>16</v>
      </c>
      <c r="C442">
        <f>SUM(C422:C441)</f>
        <v>50</v>
      </c>
      <c r="D442">
        <f>5-D422+D423+5-D424+D425+D426+5-D427+5-D428+D429+D430+5-D431+D432+D433+5-D434+5-D435+D436+5-D437+D438+D439+5-D440+D441</f>
        <v>32</v>
      </c>
      <c r="E442">
        <f>5-E422+5-E423+E424+E425+5-E426+E427+E428+E429+5-E430+5-E431+5-E432+E433+E434+E435+5-E436+5-E437+E438+E439+5-E440+5-E441</f>
        <v>23</v>
      </c>
      <c r="F442">
        <f>5-F422+5-F423+F424+F425+5-F426+F427+F428+F429+5-F430+5-F431+5-F432+F433+F434+F435+5-F436+5-F437+F438+F439+5-F440+5-F441</f>
        <v>44</v>
      </c>
      <c r="G442">
        <f>5-G422+5-G423+G424+G425+5-G426+G427+G428+G429+5-G430+5-G431+5-G432+G433+G434+G435+5-G436+5-G437+G438+G439+5-G440+5-G441</f>
        <v>24</v>
      </c>
    </row>
    <row r="443" spans="2:7" hidden="1">
      <c r="B443">
        <v>17</v>
      </c>
      <c r="C443">
        <v>53</v>
      </c>
      <c r="D443">
        <v>3</v>
      </c>
      <c r="E443">
        <v>3</v>
      </c>
      <c r="F443">
        <v>2</v>
      </c>
      <c r="G443">
        <v>3</v>
      </c>
    </row>
    <row r="444" spans="2:7" hidden="1">
      <c r="C444">
        <v>44</v>
      </c>
      <c r="D444">
        <v>1</v>
      </c>
      <c r="E444">
        <v>3</v>
      </c>
      <c r="F444">
        <v>2</v>
      </c>
      <c r="G444">
        <v>3</v>
      </c>
    </row>
    <row r="445" spans="2:7" hidden="1">
      <c r="C445">
        <v>39</v>
      </c>
      <c r="D445">
        <v>3</v>
      </c>
      <c r="E445">
        <v>2</v>
      </c>
      <c r="F445">
        <v>3</v>
      </c>
      <c r="G445">
        <v>1</v>
      </c>
    </row>
    <row r="446" spans="2:7" hidden="1">
      <c r="C446">
        <v>36</v>
      </c>
      <c r="D446">
        <v>2</v>
      </c>
      <c r="E446">
        <v>1</v>
      </c>
      <c r="F446">
        <v>3</v>
      </c>
      <c r="G446">
        <v>1</v>
      </c>
    </row>
    <row r="447" spans="2:7" hidden="1">
      <c r="C447">
        <v>29</v>
      </c>
      <c r="D447">
        <v>2</v>
      </c>
      <c r="E447">
        <v>3</v>
      </c>
      <c r="F447">
        <v>2</v>
      </c>
      <c r="G447">
        <v>3</v>
      </c>
    </row>
    <row r="448" spans="2:7" hidden="1">
      <c r="C448">
        <v>26</v>
      </c>
      <c r="D448">
        <v>3</v>
      </c>
      <c r="E448">
        <v>1</v>
      </c>
      <c r="F448">
        <v>2</v>
      </c>
      <c r="G448">
        <v>1</v>
      </c>
    </row>
    <row r="449" spans="2:7" hidden="1">
      <c r="C449">
        <v>25</v>
      </c>
      <c r="D449">
        <v>3</v>
      </c>
      <c r="E449">
        <v>2</v>
      </c>
      <c r="F449">
        <v>2</v>
      </c>
      <c r="G449">
        <v>1</v>
      </c>
    </row>
    <row r="450" spans="2:7" hidden="1">
      <c r="C450">
        <v>20</v>
      </c>
      <c r="D450">
        <v>3</v>
      </c>
      <c r="E450">
        <v>3</v>
      </c>
      <c r="F450">
        <v>3</v>
      </c>
      <c r="G450">
        <v>1</v>
      </c>
    </row>
    <row r="451" spans="2:7" hidden="1">
      <c r="C451">
        <v>20</v>
      </c>
      <c r="D451">
        <v>3</v>
      </c>
      <c r="E451">
        <v>3</v>
      </c>
      <c r="F451">
        <v>2</v>
      </c>
      <c r="G451">
        <v>3</v>
      </c>
    </row>
    <row r="452" spans="2:7" hidden="1">
      <c r="C452">
        <v>20</v>
      </c>
      <c r="D452">
        <v>2</v>
      </c>
      <c r="E452">
        <v>3</v>
      </c>
      <c r="F452">
        <v>2</v>
      </c>
      <c r="G452">
        <v>3</v>
      </c>
    </row>
    <row r="453" spans="2:7" hidden="1">
      <c r="C453">
        <v>17</v>
      </c>
      <c r="D453">
        <v>2</v>
      </c>
      <c r="E453">
        <v>3</v>
      </c>
      <c r="F453">
        <v>3</v>
      </c>
      <c r="G453">
        <v>3</v>
      </c>
    </row>
    <row r="454" spans="2:7" hidden="1">
      <c r="C454">
        <v>11</v>
      </c>
      <c r="D454">
        <v>2</v>
      </c>
      <c r="E454">
        <v>2</v>
      </c>
      <c r="F454">
        <v>2</v>
      </c>
      <c r="G454">
        <v>1</v>
      </c>
    </row>
    <row r="455" spans="2:7" hidden="1">
      <c r="D455">
        <v>2</v>
      </c>
      <c r="E455">
        <v>1</v>
      </c>
      <c r="F455">
        <v>3</v>
      </c>
      <c r="G455">
        <v>1</v>
      </c>
    </row>
    <row r="456" spans="2:7" hidden="1">
      <c r="D456">
        <v>2</v>
      </c>
      <c r="E456">
        <v>2</v>
      </c>
      <c r="F456">
        <v>3</v>
      </c>
      <c r="G456">
        <v>2</v>
      </c>
    </row>
    <row r="457" spans="2:7" hidden="1">
      <c r="D457">
        <v>2</v>
      </c>
      <c r="E457">
        <v>3</v>
      </c>
      <c r="F457">
        <v>2</v>
      </c>
      <c r="G457">
        <v>4</v>
      </c>
    </row>
    <row r="458" spans="2:7" hidden="1">
      <c r="D458">
        <v>2</v>
      </c>
      <c r="E458">
        <v>3</v>
      </c>
      <c r="F458">
        <v>2</v>
      </c>
      <c r="G458">
        <v>3</v>
      </c>
    </row>
    <row r="459" spans="2:7" hidden="1">
      <c r="D459">
        <v>2</v>
      </c>
      <c r="E459">
        <v>1</v>
      </c>
      <c r="F459">
        <v>2</v>
      </c>
      <c r="G459">
        <v>1</v>
      </c>
    </row>
    <row r="460" spans="2:7" hidden="1">
      <c r="D460">
        <v>4</v>
      </c>
      <c r="E460">
        <v>2</v>
      </c>
      <c r="F460">
        <v>2</v>
      </c>
      <c r="G460">
        <v>2</v>
      </c>
    </row>
    <row r="461" spans="2:7" hidden="1">
      <c r="D461">
        <v>3</v>
      </c>
      <c r="E461">
        <v>2</v>
      </c>
      <c r="F461">
        <v>2</v>
      </c>
      <c r="G461">
        <v>3</v>
      </c>
    </row>
    <row r="462" spans="2:7" hidden="1">
      <c r="D462">
        <v>3</v>
      </c>
      <c r="E462">
        <v>3</v>
      </c>
      <c r="F462">
        <v>2</v>
      </c>
      <c r="G462">
        <v>4</v>
      </c>
    </row>
    <row r="463" spans="2:7">
      <c r="B463">
        <v>17</v>
      </c>
      <c r="C463">
        <f>SUM(C443:C462)</f>
        <v>340</v>
      </c>
      <c r="D463">
        <f>5-D443+D444+5-D445+D446+D447+5-D448+5-D449+D450+D451+5-D452+D453+D454+5-D455+5-D456+D457+5-D458+D459+D460+5-D461+D462</f>
        <v>48</v>
      </c>
      <c r="E463">
        <f>5-E443+5-E444+E445+E446+5-E447+E448+E449+E450+5-E451+5-E452+5-E453+E454+E455+E456+5-E457+5-E458+E459+E460+5-E461+5-E462</f>
        <v>38</v>
      </c>
      <c r="F463">
        <f>5-F443+5-F444+F445+F446+5-F447+F448+F449+F450+5-F451+5-F452+5-F453+F454+F455+F456+5-F457+5-F458+F459+F460+5-F461+5-F462</f>
        <v>54</v>
      </c>
      <c r="G463">
        <f>5-G443+5-G444+G445+G446+5-G447+G448+G449+G450+5-G451+5-G452+5-G453+G454+G455+G456+5-G457+5-G458+G459+G460+5-G461+5-G462</f>
        <v>30</v>
      </c>
    </row>
    <row r="464" spans="2:7" hidden="1">
      <c r="B464">
        <v>18</v>
      </c>
      <c r="C464">
        <v>29</v>
      </c>
      <c r="D464">
        <v>4</v>
      </c>
      <c r="E464">
        <v>3</v>
      </c>
      <c r="F464">
        <v>2</v>
      </c>
      <c r="G464">
        <v>3</v>
      </c>
    </row>
    <row r="465" spans="3:7" hidden="1">
      <c r="C465">
        <v>28</v>
      </c>
      <c r="D465">
        <v>2</v>
      </c>
      <c r="E465">
        <v>3</v>
      </c>
      <c r="F465">
        <v>3</v>
      </c>
      <c r="G465">
        <v>4</v>
      </c>
    </row>
    <row r="466" spans="3:7" hidden="1">
      <c r="C466">
        <v>19</v>
      </c>
      <c r="D466">
        <v>4</v>
      </c>
      <c r="E466">
        <v>2</v>
      </c>
      <c r="F466">
        <v>3</v>
      </c>
      <c r="G466">
        <v>1</v>
      </c>
    </row>
    <row r="467" spans="3:7" hidden="1">
      <c r="C467">
        <v>15</v>
      </c>
      <c r="D467">
        <v>2</v>
      </c>
      <c r="E467">
        <v>1</v>
      </c>
      <c r="F467">
        <v>1</v>
      </c>
      <c r="G467">
        <v>1</v>
      </c>
    </row>
    <row r="468" spans="3:7" hidden="1">
      <c r="C468">
        <v>15</v>
      </c>
      <c r="D468">
        <v>1</v>
      </c>
      <c r="E468">
        <v>3</v>
      </c>
      <c r="F468">
        <v>2</v>
      </c>
      <c r="G468">
        <v>4</v>
      </c>
    </row>
    <row r="469" spans="3:7" hidden="1">
      <c r="C469">
        <v>13</v>
      </c>
      <c r="D469">
        <v>3</v>
      </c>
      <c r="E469">
        <v>1</v>
      </c>
      <c r="F469">
        <v>1</v>
      </c>
      <c r="G469">
        <v>1</v>
      </c>
    </row>
    <row r="470" spans="3:7" hidden="1">
      <c r="C470">
        <v>12</v>
      </c>
      <c r="D470">
        <v>3</v>
      </c>
      <c r="E470">
        <v>1</v>
      </c>
      <c r="F470">
        <v>2</v>
      </c>
      <c r="G470">
        <v>2</v>
      </c>
    </row>
    <row r="471" spans="3:7" hidden="1">
      <c r="D471">
        <v>2</v>
      </c>
      <c r="E471">
        <v>2</v>
      </c>
      <c r="F471">
        <v>2</v>
      </c>
      <c r="G471">
        <v>2</v>
      </c>
    </row>
    <row r="472" spans="3:7" hidden="1">
      <c r="D472">
        <v>2</v>
      </c>
      <c r="E472">
        <v>3</v>
      </c>
      <c r="F472">
        <v>3</v>
      </c>
      <c r="G472">
        <v>4</v>
      </c>
    </row>
    <row r="473" spans="3:7" hidden="1">
      <c r="D473">
        <v>4</v>
      </c>
      <c r="E473">
        <v>3</v>
      </c>
      <c r="F473">
        <v>3</v>
      </c>
      <c r="G473">
        <v>4</v>
      </c>
    </row>
    <row r="474" spans="3:7" hidden="1">
      <c r="D474">
        <v>1</v>
      </c>
      <c r="E474">
        <v>3</v>
      </c>
      <c r="F474">
        <v>2</v>
      </c>
      <c r="G474">
        <v>3</v>
      </c>
    </row>
    <row r="475" spans="3:7" hidden="1">
      <c r="D475">
        <v>1</v>
      </c>
      <c r="E475">
        <v>2</v>
      </c>
      <c r="F475">
        <v>2</v>
      </c>
      <c r="G475">
        <v>2</v>
      </c>
    </row>
    <row r="476" spans="3:7" hidden="1">
      <c r="D476">
        <v>3</v>
      </c>
      <c r="E476">
        <v>2</v>
      </c>
      <c r="F476">
        <v>3</v>
      </c>
      <c r="G476">
        <v>1</v>
      </c>
    </row>
    <row r="477" spans="3:7" hidden="1">
      <c r="D477">
        <v>3</v>
      </c>
      <c r="E477">
        <v>1</v>
      </c>
      <c r="F477">
        <v>1</v>
      </c>
      <c r="G477">
        <v>2</v>
      </c>
    </row>
    <row r="478" spans="3:7" hidden="1">
      <c r="D478">
        <v>1</v>
      </c>
      <c r="E478">
        <v>3</v>
      </c>
      <c r="F478">
        <v>2</v>
      </c>
      <c r="G478">
        <v>4</v>
      </c>
    </row>
    <row r="479" spans="3:7" hidden="1">
      <c r="D479">
        <v>4</v>
      </c>
      <c r="E479">
        <v>4</v>
      </c>
      <c r="F479">
        <v>3</v>
      </c>
      <c r="G479">
        <v>4</v>
      </c>
    </row>
    <row r="480" spans="3:7" hidden="1">
      <c r="D480">
        <v>3</v>
      </c>
      <c r="E480">
        <v>2</v>
      </c>
      <c r="F480">
        <v>1</v>
      </c>
      <c r="G480">
        <v>2</v>
      </c>
    </row>
    <row r="481" spans="2:7" hidden="1">
      <c r="D481">
        <v>2</v>
      </c>
      <c r="E481">
        <v>1</v>
      </c>
      <c r="F481">
        <v>1</v>
      </c>
      <c r="G481">
        <v>1</v>
      </c>
    </row>
    <row r="482" spans="2:7" hidden="1">
      <c r="D482">
        <v>4</v>
      </c>
      <c r="E482">
        <v>3</v>
      </c>
      <c r="F482">
        <v>2</v>
      </c>
      <c r="G482">
        <v>3</v>
      </c>
    </row>
    <row r="483" spans="2:7" hidden="1">
      <c r="D483">
        <v>3</v>
      </c>
      <c r="E483">
        <v>3</v>
      </c>
      <c r="F483">
        <v>3</v>
      </c>
      <c r="G483">
        <v>3</v>
      </c>
    </row>
    <row r="484" spans="2:7">
      <c r="B484">
        <v>18</v>
      </c>
      <c r="C484">
        <f>SUM(C464:C483)</f>
        <v>131</v>
      </c>
      <c r="D484">
        <f>5-D464+D465+5-D466+D467+D468+5-D469+5-D470+D471+D472+5-D473+D474+D475+5-D476+5-D477+D478+5-D479+D480+D481+5-D482+D483</f>
        <v>33</v>
      </c>
      <c r="E484">
        <f>5-E464+5-E465+E466+E467+5-E468+E469+E470+E471+5-E472+5-E473+5-E474+E475+E476+E477+5-E478+5-E479+E480+E481+5-E482+5-E483</f>
        <v>34</v>
      </c>
      <c r="F484">
        <f>5-F464+5-F465+F466+F467+5-F468+F469+F470+F471+5-F472+5-F473+5-F474+F475+F476+F477+5-F478+5-F479+F480+F481+5-F482+5-F483</f>
        <v>42</v>
      </c>
      <c r="G484">
        <f>5-G464+5-G465+G466+G467+5-G468+G469+G470+G471+5-G472+5-G473+5-G474+G475+G476+G477+5-G478+5-G479+G480+G481+5-G482+5-G483</f>
        <v>29</v>
      </c>
    </row>
    <row r="485" spans="2:7" hidden="1">
      <c r="B485">
        <v>19</v>
      </c>
      <c r="C485">
        <v>44</v>
      </c>
      <c r="D485">
        <v>2</v>
      </c>
      <c r="E485">
        <v>1</v>
      </c>
      <c r="F485">
        <v>2</v>
      </c>
      <c r="G485">
        <v>3</v>
      </c>
    </row>
    <row r="486" spans="2:7" hidden="1">
      <c r="C486">
        <v>16</v>
      </c>
      <c r="D486">
        <v>3</v>
      </c>
      <c r="E486">
        <v>2</v>
      </c>
      <c r="F486">
        <v>2</v>
      </c>
      <c r="G486">
        <v>2</v>
      </c>
    </row>
    <row r="487" spans="2:7" hidden="1">
      <c r="D487">
        <v>1</v>
      </c>
      <c r="E487">
        <v>4</v>
      </c>
      <c r="F487">
        <v>3</v>
      </c>
      <c r="G487">
        <v>3</v>
      </c>
    </row>
    <row r="488" spans="2:7" hidden="1">
      <c r="D488">
        <v>1</v>
      </c>
      <c r="E488">
        <v>4</v>
      </c>
      <c r="F488">
        <v>3</v>
      </c>
      <c r="G488">
        <v>4</v>
      </c>
    </row>
    <row r="489" spans="2:7" hidden="1">
      <c r="D489">
        <v>1</v>
      </c>
      <c r="E489">
        <v>1</v>
      </c>
      <c r="F489">
        <v>1</v>
      </c>
      <c r="G489">
        <v>2</v>
      </c>
    </row>
    <row r="490" spans="2:7" hidden="1">
      <c r="D490">
        <v>4</v>
      </c>
      <c r="E490">
        <v>2</v>
      </c>
      <c r="F490">
        <v>2</v>
      </c>
      <c r="G490">
        <v>2</v>
      </c>
    </row>
    <row r="491" spans="2:7" hidden="1">
      <c r="D491">
        <v>3</v>
      </c>
      <c r="E491">
        <v>3</v>
      </c>
      <c r="F491">
        <v>4</v>
      </c>
      <c r="G491">
        <v>4</v>
      </c>
    </row>
    <row r="492" spans="2:7" hidden="1">
      <c r="D492">
        <v>2</v>
      </c>
      <c r="E492">
        <v>4</v>
      </c>
      <c r="F492">
        <v>4</v>
      </c>
      <c r="G492">
        <v>4</v>
      </c>
    </row>
    <row r="493" spans="2:7" hidden="1">
      <c r="D493">
        <v>4</v>
      </c>
      <c r="E493">
        <v>1</v>
      </c>
      <c r="F493">
        <v>2</v>
      </c>
      <c r="G493">
        <v>2</v>
      </c>
    </row>
    <row r="494" spans="2:7" hidden="1">
      <c r="D494">
        <v>2</v>
      </c>
      <c r="E494">
        <v>3</v>
      </c>
      <c r="F494">
        <v>2</v>
      </c>
      <c r="G494">
        <v>3</v>
      </c>
    </row>
    <row r="495" spans="2:7" hidden="1">
      <c r="D495">
        <v>3</v>
      </c>
      <c r="E495">
        <v>2</v>
      </c>
      <c r="F495">
        <v>2</v>
      </c>
      <c r="G495">
        <v>2</v>
      </c>
    </row>
    <row r="496" spans="2:7" hidden="1">
      <c r="D496">
        <v>2</v>
      </c>
      <c r="E496">
        <v>3</v>
      </c>
      <c r="F496">
        <v>4</v>
      </c>
      <c r="G496">
        <v>4</v>
      </c>
    </row>
    <row r="497" spans="2:7" hidden="1">
      <c r="D497">
        <v>3</v>
      </c>
      <c r="E497">
        <v>2</v>
      </c>
      <c r="F497">
        <v>2</v>
      </c>
      <c r="G497">
        <v>2</v>
      </c>
    </row>
    <row r="498" spans="2:7" hidden="1">
      <c r="D498">
        <v>2</v>
      </c>
      <c r="E498">
        <v>3</v>
      </c>
      <c r="F498">
        <v>3</v>
      </c>
      <c r="G498">
        <v>4</v>
      </c>
    </row>
    <row r="499" spans="2:7" hidden="1">
      <c r="D499">
        <v>3</v>
      </c>
      <c r="E499">
        <v>2</v>
      </c>
      <c r="F499">
        <v>1</v>
      </c>
      <c r="G499">
        <v>2</v>
      </c>
    </row>
    <row r="500" spans="2:7" hidden="1">
      <c r="D500">
        <v>2</v>
      </c>
      <c r="E500">
        <v>1</v>
      </c>
      <c r="F500">
        <v>2</v>
      </c>
      <c r="G500">
        <v>2</v>
      </c>
    </row>
    <row r="501" spans="2:7" hidden="1">
      <c r="D501">
        <v>4</v>
      </c>
      <c r="E501">
        <v>3</v>
      </c>
      <c r="F501">
        <v>4</v>
      </c>
      <c r="G501">
        <v>4</v>
      </c>
    </row>
    <row r="502" spans="2:7" hidden="1">
      <c r="D502">
        <v>4</v>
      </c>
      <c r="E502">
        <v>4</v>
      </c>
      <c r="F502">
        <v>4</v>
      </c>
      <c r="G502">
        <v>4</v>
      </c>
    </row>
    <row r="503" spans="2:7" hidden="1">
      <c r="D503">
        <v>3</v>
      </c>
      <c r="E503">
        <v>2</v>
      </c>
      <c r="F503">
        <v>2</v>
      </c>
      <c r="G503">
        <v>2</v>
      </c>
    </row>
    <row r="504" spans="2:7" hidden="1">
      <c r="D504">
        <v>4</v>
      </c>
      <c r="E504">
        <v>1</v>
      </c>
      <c r="F504">
        <v>1</v>
      </c>
      <c r="G504">
        <v>2</v>
      </c>
    </row>
    <row r="505" spans="2:7">
      <c r="B505">
        <v>19</v>
      </c>
      <c r="C505">
        <f>SUM(C485:C504)</f>
        <v>60</v>
      </c>
      <c r="D505">
        <f>5-D485+D486+5-D487+D488+D489+5-D490+5-D491+D492+D493+5-D494+D495+D496+5-D497+5-D498+D499+5-D500+D501+D502+5-D503+D504</f>
        <v>54</v>
      </c>
      <c r="E505">
        <f>5-E485+5-E486+E487+E488+5-E489+E490+E491+E492+5-E493+5-E494+5-E495+E496+E497+E498+5-E499+5-E500+E501+E502+5-E503+5-E504</f>
        <v>66</v>
      </c>
      <c r="F505">
        <f>5-F485+5-F486+F487+F488+5-F489+F490+F491+F492+5-F493+5-F494+5-F495+F496+F497+F498+5-F499+5-F500+F501+F502+5-F503+5-F504</f>
        <v>66</v>
      </c>
      <c r="G505">
        <f>5-G485+5-G486+G487+G488+5-G489+G490+G491+G492+5-G493+5-G494+5-G495+G496+G497+G498+5-G499+5-G500+G501+G502+5-G503+5-G504</f>
        <v>63</v>
      </c>
    </row>
    <row r="506" spans="2:7" hidden="1">
      <c r="B506">
        <v>20</v>
      </c>
      <c r="C506">
        <v>24</v>
      </c>
      <c r="D506">
        <v>2</v>
      </c>
      <c r="E506">
        <v>3</v>
      </c>
      <c r="F506">
        <v>3</v>
      </c>
      <c r="G506">
        <v>2</v>
      </c>
    </row>
    <row r="507" spans="2:7" hidden="1">
      <c r="C507">
        <v>20</v>
      </c>
      <c r="D507">
        <v>3</v>
      </c>
      <c r="E507">
        <v>3</v>
      </c>
      <c r="F507">
        <v>3</v>
      </c>
      <c r="G507">
        <v>2</v>
      </c>
    </row>
    <row r="508" spans="2:7" hidden="1">
      <c r="C508">
        <v>19</v>
      </c>
      <c r="D508">
        <v>3</v>
      </c>
      <c r="E508">
        <v>3</v>
      </c>
      <c r="F508">
        <v>3</v>
      </c>
      <c r="G508">
        <v>4</v>
      </c>
    </row>
    <row r="509" spans="2:7" hidden="1">
      <c r="C509">
        <v>18</v>
      </c>
      <c r="D509">
        <v>2</v>
      </c>
      <c r="E509">
        <v>3</v>
      </c>
      <c r="F509">
        <v>3</v>
      </c>
      <c r="G509">
        <v>4</v>
      </c>
    </row>
    <row r="510" spans="2:7" hidden="1">
      <c r="C510">
        <v>16</v>
      </c>
      <c r="D510">
        <v>2</v>
      </c>
      <c r="E510">
        <v>3</v>
      </c>
      <c r="F510">
        <v>3</v>
      </c>
      <c r="G510">
        <v>2</v>
      </c>
    </row>
    <row r="511" spans="2:7" hidden="1">
      <c r="C511">
        <v>15</v>
      </c>
      <c r="D511">
        <v>1</v>
      </c>
      <c r="E511">
        <v>1</v>
      </c>
      <c r="F511">
        <v>1</v>
      </c>
      <c r="G511">
        <v>3</v>
      </c>
    </row>
    <row r="512" spans="2:7" hidden="1">
      <c r="C512">
        <v>15</v>
      </c>
      <c r="D512">
        <v>2</v>
      </c>
      <c r="E512">
        <v>3</v>
      </c>
      <c r="F512">
        <v>1</v>
      </c>
      <c r="G512">
        <v>3</v>
      </c>
    </row>
    <row r="513" spans="2:7" hidden="1">
      <c r="D513">
        <v>2</v>
      </c>
      <c r="E513">
        <v>2</v>
      </c>
      <c r="F513">
        <v>2</v>
      </c>
      <c r="G513">
        <v>3</v>
      </c>
    </row>
    <row r="514" spans="2:7" hidden="1">
      <c r="D514">
        <v>3</v>
      </c>
      <c r="E514">
        <v>3</v>
      </c>
      <c r="F514">
        <v>3</v>
      </c>
      <c r="G514">
        <v>2</v>
      </c>
    </row>
    <row r="515" spans="2:7" hidden="1">
      <c r="D515">
        <v>3</v>
      </c>
      <c r="E515">
        <v>4</v>
      </c>
      <c r="F515">
        <v>3</v>
      </c>
      <c r="G515">
        <v>2</v>
      </c>
    </row>
    <row r="516" spans="2:7" hidden="1">
      <c r="D516">
        <v>3</v>
      </c>
      <c r="E516">
        <v>2</v>
      </c>
      <c r="F516">
        <v>2</v>
      </c>
      <c r="G516">
        <v>2</v>
      </c>
    </row>
    <row r="517" spans="2:7" hidden="1">
      <c r="D517">
        <v>3</v>
      </c>
      <c r="E517">
        <v>3</v>
      </c>
      <c r="F517">
        <v>3</v>
      </c>
      <c r="G517">
        <v>3</v>
      </c>
    </row>
    <row r="518" spans="2:7" hidden="1">
      <c r="D518">
        <v>2</v>
      </c>
      <c r="E518">
        <v>2</v>
      </c>
      <c r="F518">
        <v>2</v>
      </c>
      <c r="G518">
        <v>3</v>
      </c>
    </row>
    <row r="519" spans="2:7" hidden="1">
      <c r="D519">
        <v>2</v>
      </c>
      <c r="E519">
        <v>2</v>
      </c>
      <c r="F519">
        <v>2</v>
      </c>
      <c r="G519">
        <v>2</v>
      </c>
    </row>
    <row r="520" spans="2:7" hidden="1">
      <c r="D520">
        <v>2</v>
      </c>
      <c r="E520">
        <v>4</v>
      </c>
      <c r="F520">
        <v>4</v>
      </c>
      <c r="G520">
        <v>3</v>
      </c>
    </row>
    <row r="521" spans="2:7" hidden="1">
      <c r="D521">
        <v>3</v>
      </c>
      <c r="E521">
        <v>3</v>
      </c>
      <c r="F521">
        <v>3</v>
      </c>
      <c r="G521">
        <v>2</v>
      </c>
    </row>
    <row r="522" spans="2:7" hidden="1">
      <c r="D522">
        <v>3</v>
      </c>
      <c r="E522">
        <v>2</v>
      </c>
      <c r="F522">
        <v>2</v>
      </c>
      <c r="G522">
        <v>3</v>
      </c>
    </row>
    <row r="523" spans="2:7" hidden="1">
      <c r="D523">
        <v>3</v>
      </c>
      <c r="E523">
        <v>1</v>
      </c>
      <c r="F523">
        <v>1</v>
      </c>
      <c r="G523">
        <v>1</v>
      </c>
    </row>
    <row r="524" spans="2:7" hidden="1">
      <c r="D524">
        <v>2</v>
      </c>
      <c r="E524">
        <v>3</v>
      </c>
      <c r="F524">
        <v>3</v>
      </c>
      <c r="G524">
        <v>2</v>
      </c>
    </row>
    <row r="525" spans="2:7" hidden="1">
      <c r="D525">
        <v>3</v>
      </c>
      <c r="E525">
        <v>3</v>
      </c>
      <c r="F525">
        <v>3</v>
      </c>
      <c r="G525">
        <v>2</v>
      </c>
    </row>
    <row r="526" spans="2:7">
      <c r="B526">
        <v>20</v>
      </c>
      <c r="C526">
        <f>SUM(C506:C525)</f>
        <v>127</v>
      </c>
      <c r="D526">
        <f>5-D506+D507+5-D508+D509+D510+5-D511+5-D512+D513+D514+5-D515+D516+D517+5-D518+5-D519+D520+5-D521+D522+D523+5-D524+D525</f>
        <v>54</v>
      </c>
      <c r="E526">
        <f>5-E506+5-E507+E508+E509+5-E510+E511+E512+E513+5-E514+5-E515+5-E516+E517+E518+E519+5-E520+5-E521+E522+E523+5-E524+5-E525</f>
        <v>41</v>
      </c>
      <c r="F526">
        <f>5-F506+5-F507+F508+F509+5-F510+F511+F512+F513+5-F514+5-F515+5-F516+F517+F518+F519+5-F520+5-F521+F522+F523+5-F524+5-F525</f>
        <v>40</v>
      </c>
      <c r="G526">
        <f>5-G506+5-G507+G508+G509+5-G510+G511+G512+G513+5-G514+5-G515+5-G516+G517+G518+G519+5-G520+5-G521+G522+G523+5-G524+5-G525</f>
        <v>58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6"/>
  <sheetViews>
    <sheetView zoomScale="80" zoomScaleNormal="80" zoomScalePageLayoutView="80" workbookViewId="0">
      <selection activeCell="D21" sqref="D21"/>
    </sheetView>
  </sheetViews>
  <sheetFormatPr baseColWidth="10" defaultRowHeight="15" x14ac:dyDescent="0"/>
  <cols>
    <col min="1" max="1" width="2.5" bestFit="1" customWidth="1"/>
    <col min="2" max="2" width="5.83203125" bestFit="1" customWidth="1"/>
    <col min="3" max="3" width="9.1640625" bestFit="1" customWidth="1"/>
    <col min="4" max="5" width="11.83203125" customWidth="1"/>
    <col min="6" max="6" width="4" customWidth="1"/>
    <col min="7" max="7" width="7.1640625" customWidth="1"/>
    <col min="8" max="8" width="9.1640625" customWidth="1"/>
    <col min="9" max="10" width="7.33203125" customWidth="1"/>
    <col min="11" max="11" width="8.33203125" customWidth="1"/>
    <col min="12" max="12" width="9.5" customWidth="1"/>
    <col min="13" max="14" width="8.33203125" customWidth="1"/>
    <col min="16" max="16" width="5.5" customWidth="1"/>
    <col min="17" max="17" width="6.83203125" customWidth="1"/>
    <col min="18" max="18" width="6.33203125" customWidth="1"/>
    <col min="19" max="19" width="6.83203125" customWidth="1"/>
    <col min="20" max="20" width="7.83203125" customWidth="1"/>
    <col min="21" max="48" width="6.83203125" customWidth="1"/>
    <col min="49" max="53" width="15" customWidth="1"/>
    <col min="54" max="65" width="7.33203125" bestFit="1" customWidth="1"/>
    <col min="66" max="66" width="26.83203125" bestFit="1" customWidth="1"/>
    <col min="67" max="67" width="46.33203125" bestFit="1" customWidth="1"/>
    <col min="68" max="68" width="44.5" bestFit="1" customWidth="1"/>
  </cols>
  <sheetData>
    <row r="1" spans="1:68">
      <c r="C1" s="6" t="s">
        <v>68</v>
      </c>
      <c r="D1" s="6"/>
      <c r="E1" s="6"/>
      <c r="I1" t="s">
        <v>62</v>
      </c>
      <c r="J1" t="s">
        <v>63</v>
      </c>
      <c r="K1" t="s">
        <v>64</v>
      </c>
      <c r="L1" t="s">
        <v>65</v>
      </c>
      <c r="M1" t="s">
        <v>14</v>
      </c>
      <c r="N1" t="s">
        <v>66</v>
      </c>
      <c r="Q1" s="6" t="s">
        <v>3</v>
      </c>
      <c r="R1" t="s">
        <v>151</v>
      </c>
      <c r="S1" t="s">
        <v>62</v>
      </c>
      <c r="T1" t="s">
        <v>152</v>
      </c>
      <c r="U1" t="s">
        <v>63</v>
      </c>
      <c r="W1" t="s">
        <v>64</v>
      </c>
      <c r="Y1" t="s">
        <v>66</v>
      </c>
      <c r="AC1" s="186" t="s">
        <v>84</v>
      </c>
      <c r="AD1" s="187"/>
      <c r="AE1" s="187"/>
      <c r="AF1" s="187"/>
      <c r="AG1" s="188"/>
      <c r="AH1" s="186" t="s">
        <v>159</v>
      </c>
      <c r="AI1" s="187"/>
      <c r="AJ1" s="187"/>
      <c r="AK1" s="187"/>
      <c r="AL1" s="188"/>
      <c r="AM1" s="186" t="s">
        <v>135</v>
      </c>
      <c r="AN1" s="187"/>
      <c r="AO1" s="187"/>
      <c r="AP1" s="187"/>
      <c r="AQ1" s="188"/>
      <c r="AR1" s="186" t="s">
        <v>194</v>
      </c>
      <c r="AS1" s="187"/>
      <c r="AT1" s="187"/>
      <c r="AU1" s="187"/>
      <c r="AV1" s="188"/>
      <c r="AW1" s="189" t="s">
        <v>165</v>
      </c>
      <c r="AX1" s="185" t="s">
        <v>166</v>
      </c>
      <c r="AY1" s="185" t="s">
        <v>167</v>
      </c>
      <c r="AZ1" s="185" t="s">
        <v>171</v>
      </c>
      <c r="BA1" s="185"/>
    </row>
    <row r="2" spans="1:68" ht="16" thickBot="1">
      <c r="B2" s="9" t="s">
        <v>17</v>
      </c>
      <c r="C2" t="s">
        <v>122</v>
      </c>
      <c r="D2" t="s">
        <v>104</v>
      </c>
      <c r="E2" t="s">
        <v>105</v>
      </c>
      <c r="F2" t="s">
        <v>60</v>
      </c>
      <c r="G2" t="s">
        <v>0</v>
      </c>
      <c r="H2" t="s">
        <v>1</v>
      </c>
      <c r="I2" t="s">
        <v>2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P2" t="s">
        <v>55</v>
      </c>
      <c r="Q2" t="s">
        <v>9</v>
      </c>
      <c r="R2" t="s">
        <v>56</v>
      </c>
      <c r="S2" t="s">
        <v>10</v>
      </c>
      <c r="T2" t="s">
        <v>150</v>
      </c>
      <c r="U2" t="s">
        <v>11</v>
      </c>
      <c r="V2" t="s">
        <v>153</v>
      </c>
      <c r="W2" t="s">
        <v>12</v>
      </c>
      <c r="X2" t="s">
        <v>154</v>
      </c>
      <c r="Y2" t="s">
        <v>13</v>
      </c>
      <c r="Z2" t="s">
        <v>155</v>
      </c>
      <c r="AB2" t="s">
        <v>14</v>
      </c>
      <c r="AC2" s="24" t="s">
        <v>161</v>
      </c>
      <c r="AD2" s="25" t="s">
        <v>162</v>
      </c>
      <c r="AE2" s="25" t="s">
        <v>193</v>
      </c>
      <c r="AF2" s="25" t="s">
        <v>164</v>
      </c>
      <c r="AG2" s="26" t="s">
        <v>163</v>
      </c>
      <c r="AH2" s="24" t="s">
        <v>161</v>
      </c>
      <c r="AI2" s="25" t="s">
        <v>162</v>
      </c>
      <c r="AJ2" s="25" t="s">
        <v>193</v>
      </c>
      <c r="AK2" s="25" t="s">
        <v>164</v>
      </c>
      <c r="AL2" s="26" t="s">
        <v>163</v>
      </c>
      <c r="AM2" s="24" t="s">
        <v>161</v>
      </c>
      <c r="AN2" s="25" t="s">
        <v>162</v>
      </c>
      <c r="AO2" s="25" t="s">
        <v>193</v>
      </c>
      <c r="AP2" s="25" t="s">
        <v>164</v>
      </c>
      <c r="AQ2" s="26" t="s">
        <v>163</v>
      </c>
      <c r="AR2" s="24" t="s">
        <v>161</v>
      </c>
      <c r="AS2" s="25" t="s">
        <v>162</v>
      </c>
      <c r="AT2" s="25" t="s">
        <v>193</v>
      </c>
      <c r="AU2" s="25" t="s">
        <v>164</v>
      </c>
      <c r="AV2" s="26" t="s">
        <v>163</v>
      </c>
      <c r="AW2" s="189"/>
      <c r="AX2" s="185"/>
      <c r="AY2" s="185"/>
      <c r="AZ2" s="185"/>
      <c r="BA2" s="185"/>
      <c r="BB2" t="s">
        <v>134</v>
      </c>
      <c r="BC2" t="s">
        <v>123</v>
      </c>
      <c r="BD2" t="s">
        <v>124</v>
      </c>
      <c r="BE2" t="s">
        <v>125</v>
      </c>
      <c r="BF2" t="s">
        <v>126</v>
      </c>
      <c r="BG2" t="s">
        <v>127</v>
      </c>
      <c r="BH2" t="s">
        <v>128</v>
      </c>
      <c r="BI2" t="s">
        <v>129</v>
      </c>
      <c r="BJ2" t="s">
        <v>130</v>
      </c>
      <c r="BK2" t="s">
        <v>131</v>
      </c>
      <c r="BL2" t="s">
        <v>132</v>
      </c>
      <c r="BM2" t="s">
        <v>133</v>
      </c>
      <c r="BN2" t="s">
        <v>15</v>
      </c>
      <c r="BO2" t="s">
        <v>23</v>
      </c>
      <c r="BP2" t="s">
        <v>22</v>
      </c>
    </row>
    <row r="3" spans="1:68" ht="17" thickTop="1" thickBot="1">
      <c r="A3" t="s">
        <v>58</v>
      </c>
      <c r="B3" s="10">
        <v>1</v>
      </c>
      <c r="C3" s="184" t="s">
        <v>421</v>
      </c>
      <c r="D3" s="11" t="s">
        <v>350</v>
      </c>
      <c r="E3" t="s">
        <v>402</v>
      </c>
      <c r="F3" t="s">
        <v>58</v>
      </c>
      <c r="G3" s="1">
        <v>40515</v>
      </c>
      <c r="H3" s="3">
        <v>0.5</v>
      </c>
      <c r="I3">
        <v>6</v>
      </c>
      <c r="J3" s="38">
        <v>6</v>
      </c>
      <c r="K3">
        <v>6</v>
      </c>
      <c r="L3" s="36">
        <v>6</v>
      </c>
      <c r="M3">
        <v>7</v>
      </c>
      <c r="N3" s="37">
        <v>6</v>
      </c>
      <c r="P3">
        <f t="shared" ref="P3:P22" si="0">AVERAGE(I3:N3)</f>
        <v>6.166666666666667</v>
      </c>
      <c r="Q3">
        <f>'P1 support data'!C127</f>
        <v>77</v>
      </c>
      <c r="R3" t="s">
        <v>57</v>
      </c>
      <c r="S3">
        <f>'P2 support data'!D127</f>
        <v>39</v>
      </c>
      <c r="T3" s="4" t="s">
        <v>58</v>
      </c>
      <c r="U3" s="38">
        <f>'P2 support data'!E127</f>
        <v>46</v>
      </c>
      <c r="V3" t="s">
        <v>59</v>
      </c>
      <c r="W3">
        <f>'P2 support data'!F127</f>
        <v>46</v>
      </c>
      <c r="X3" t="s">
        <v>59</v>
      </c>
      <c r="Y3" s="37">
        <f>'P2 support data'!G127</f>
        <v>45</v>
      </c>
      <c r="Z3" t="s">
        <v>59</v>
      </c>
      <c r="AB3">
        <v>6</v>
      </c>
      <c r="AC3" s="24">
        <v>3</v>
      </c>
      <c r="AD3" s="25">
        <v>2</v>
      </c>
      <c r="AE3" s="30">
        <v>2</v>
      </c>
      <c r="AF3" s="30">
        <v>2</v>
      </c>
      <c r="AG3" s="26">
        <v>5</v>
      </c>
      <c r="AH3" s="24">
        <v>3</v>
      </c>
      <c r="AI3" s="30">
        <v>1</v>
      </c>
      <c r="AJ3" s="30">
        <v>1</v>
      </c>
      <c r="AK3" s="30">
        <v>1</v>
      </c>
      <c r="AL3" s="26">
        <v>0</v>
      </c>
      <c r="AM3" s="24"/>
      <c r="AN3" s="25"/>
      <c r="AO3" s="25"/>
      <c r="AP3" s="25"/>
      <c r="AQ3" s="26"/>
      <c r="AR3" s="24">
        <v>1</v>
      </c>
      <c r="AS3" s="25">
        <v>0</v>
      </c>
      <c r="AT3" s="30">
        <v>0</v>
      </c>
      <c r="AU3" s="30">
        <v>0</v>
      </c>
      <c r="AV3" s="26">
        <v>0</v>
      </c>
      <c r="AW3" t="s">
        <v>201</v>
      </c>
      <c r="AX3" t="s">
        <v>200</v>
      </c>
      <c r="AY3" t="s">
        <v>199</v>
      </c>
      <c r="BB3" s="15">
        <v>0</v>
      </c>
      <c r="BC3" s="15">
        <v>2.4305555555555552E-4</v>
      </c>
      <c r="BD3" s="15">
        <v>1.9328703703703704E-3</v>
      </c>
      <c r="BE3" s="15">
        <v>4.1319444444444442E-3</v>
      </c>
      <c r="BF3" s="15">
        <v>8.1249999999999985E-3</v>
      </c>
      <c r="BG3" s="15">
        <v>1.1041666666666667E-2</v>
      </c>
      <c r="BH3" s="15">
        <v>1.2291666666666666E-2</v>
      </c>
      <c r="BI3" s="15">
        <v>1.4675925925925926E-2</v>
      </c>
      <c r="BJ3" s="15">
        <v>1.5162037037037036E-2</v>
      </c>
      <c r="BK3" s="15">
        <v>1.8958333333333334E-2</v>
      </c>
      <c r="BL3" s="15">
        <v>1.9050925925925926E-2</v>
      </c>
      <c r="BM3" s="15">
        <v>2.0914351851851851E-2</v>
      </c>
      <c r="BN3" s="2" t="s">
        <v>20</v>
      </c>
      <c r="BO3" t="s">
        <v>26</v>
      </c>
      <c r="BP3" t="s">
        <v>21</v>
      </c>
    </row>
    <row r="4" spans="1:68" ht="16" thickTop="1">
      <c r="A4" t="s">
        <v>58</v>
      </c>
      <c r="B4" s="10">
        <v>2</v>
      </c>
      <c r="C4" s="184" t="s">
        <v>422</v>
      </c>
      <c r="D4" s="11" t="s">
        <v>349</v>
      </c>
      <c r="E4" t="s">
        <v>413</v>
      </c>
      <c r="F4" t="s">
        <v>58</v>
      </c>
      <c r="G4" s="1">
        <v>40515</v>
      </c>
      <c r="H4" s="3">
        <v>0.45833333333333331</v>
      </c>
      <c r="I4">
        <v>6</v>
      </c>
      <c r="J4" s="36">
        <v>4.5</v>
      </c>
      <c r="K4">
        <v>4.5</v>
      </c>
      <c r="L4" s="37">
        <v>4</v>
      </c>
      <c r="M4">
        <v>5</v>
      </c>
      <c r="N4" s="35">
        <v>4</v>
      </c>
      <c r="P4">
        <f t="shared" si="0"/>
        <v>4.666666666666667</v>
      </c>
      <c r="Q4">
        <f>'P1 support data'!C148</f>
        <v>269</v>
      </c>
      <c r="R4" t="s">
        <v>58</v>
      </c>
      <c r="S4">
        <f>'P2 support data'!D148</f>
        <v>44</v>
      </c>
      <c r="T4" s="4" t="s">
        <v>58</v>
      </c>
      <c r="U4" s="36">
        <f>'P2 support data'!E148</f>
        <v>52</v>
      </c>
      <c r="V4" t="s">
        <v>59</v>
      </c>
      <c r="W4">
        <f>'P2 support data'!F148</f>
        <v>53</v>
      </c>
      <c r="X4" t="s">
        <v>59</v>
      </c>
      <c r="Y4" s="35">
        <f>'P2 support data'!G148</f>
        <v>50</v>
      </c>
      <c r="Z4" s="11" t="s">
        <v>58</v>
      </c>
      <c r="AB4">
        <v>6</v>
      </c>
      <c r="AC4" s="32">
        <v>4</v>
      </c>
      <c r="AD4" s="30">
        <v>2</v>
      </c>
      <c r="AE4" s="30">
        <v>1</v>
      </c>
      <c r="AF4" s="30">
        <v>2</v>
      </c>
      <c r="AG4" s="33">
        <v>5</v>
      </c>
      <c r="AH4" s="32">
        <v>1</v>
      </c>
      <c r="AI4" s="30">
        <v>0</v>
      </c>
      <c r="AJ4" s="30">
        <v>0</v>
      </c>
      <c r="AK4" s="30">
        <v>0</v>
      </c>
      <c r="AL4" s="33">
        <v>0</v>
      </c>
      <c r="AM4" s="32">
        <v>4</v>
      </c>
      <c r="AN4" s="30">
        <v>3</v>
      </c>
      <c r="AO4" s="30">
        <v>2</v>
      </c>
      <c r="AP4" s="30">
        <v>2</v>
      </c>
      <c r="AQ4" s="33">
        <v>5</v>
      </c>
      <c r="AR4" s="32"/>
      <c r="AS4" s="30"/>
      <c r="AT4" s="30"/>
      <c r="AU4" s="30"/>
      <c r="AV4" s="33"/>
      <c r="AW4" s="11" t="s">
        <v>197</v>
      </c>
      <c r="AX4" s="11" t="s">
        <v>198</v>
      </c>
      <c r="AY4" s="11"/>
      <c r="AZ4" s="11"/>
      <c r="BB4" s="15">
        <v>0</v>
      </c>
      <c r="BC4" s="15">
        <v>3.2407407407407385E-4</v>
      </c>
      <c r="BD4" s="15">
        <v>2.2106481481481491E-3</v>
      </c>
      <c r="BE4" s="15">
        <v>4.7685185185185192E-3</v>
      </c>
      <c r="BF4" s="15">
        <v>7.6157407407407424E-3</v>
      </c>
      <c r="BG4" s="15">
        <v>1.0543981481481477E-2</v>
      </c>
      <c r="BH4" s="15">
        <v>1.1828703703703706E-2</v>
      </c>
      <c r="BI4" s="15">
        <v>1.4108796296296289E-2</v>
      </c>
      <c r="BJ4" s="15">
        <v>1.5000000000000003E-2</v>
      </c>
      <c r="BK4" s="15">
        <v>1.9039351851851852E-2</v>
      </c>
      <c r="BL4" s="15">
        <v>1.9282407407407404E-2</v>
      </c>
      <c r="BM4" s="15">
        <v>2.2222222222222216E-2</v>
      </c>
      <c r="BN4" s="2" t="s">
        <v>25</v>
      </c>
      <c r="BO4" t="s">
        <v>27</v>
      </c>
      <c r="BP4" t="s">
        <v>28</v>
      </c>
    </row>
    <row r="5" spans="1:68" ht="16" thickBot="1">
      <c r="A5" t="s">
        <v>58</v>
      </c>
      <c r="B5" s="10">
        <v>3</v>
      </c>
      <c r="C5" s="184" t="s">
        <v>423</v>
      </c>
      <c r="D5" s="11" t="s">
        <v>357</v>
      </c>
      <c r="E5" t="s">
        <v>403</v>
      </c>
      <c r="F5" t="s">
        <v>61</v>
      </c>
      <c r="G5" s="1">
        <v>40519</v>
      </c>
      <c r="H5" s="3">
        <v>0.54166666666666663</v>
      </c>
      <c r="I5">
        <v>5.5</v>
      </c>
      <c r="J5" s="36">
        <v>5</v>
      </c>
      <c r="K5">
        <v>6</v>
      </c>
      <c r="L5" s="37">
        <v>5</v>
      </c>
      <c r="M5">
        <v>6</v>
      </c>
      <c r="N5" s="35">
        <v>4.5</v>
      </c>
      <c r="P5">
        <f t="shared" si="0"/>
        <v>5.333333333333333</v>
      </c>
      <c r="Q5">
        <f>'P1 support data'!C169</f>
        <v>102</v>
      </c>
      <c r="R5" t="s">
        <v>57</v>
      </c>
      <c r="S5">
        <f>'P2 support data'!D169</f>
        <v>47</v>
      </c>
      <c r="T5" s="4" t="s">
        <v>3</v>
      </c>
      <c r="U5" s="36">
        <f>'P2 support data'!E169</f>
        <v>45</v>
      </c>
      <c r="V5" t="s">
        <v>3</v>
      </c>
      <c r="W5">
        <f>'P2 support data'!F169</f>
        <v>51</v>
      </c>
      <c r="X5" t="s">
        <v>3</v>
      </c>
      <c r="Y5" s="35">
        <f>'P2 support data'!G169</f>
        <v>38</v>
      </c>
      <c r="Z5" t="s">
        <v>3</v>
      </c>
      <c r="AB5">
        <v>6</v>
      </c>
      <c r="AC5" s="24">
        <v>2</v>
      </c>
      <c r="AD5" s="25">
        <v>1</v>
      </c>
      <c r="AE5" s="30">
        <v>1</v>
      </c>
      <c r="AF5" s="30">
        <v>2</v>
      </c>
      <c r="AG5" s="26">
        <v>2</v>
      </c>
      <c r="AH5" s="24">
        <v>0</v>
      </c>
      <c r="AI5" s="30">
        <v>0</v>
      </c>
      <c r="AJ5" s="30">
        <v>0</v>
      </c>
      <c r="AK5" s="30">
        <v>0</v>
      </c>
      <c r="AL5" s="26">
        <v>0</v>
      </c>
      <c r="AM5" s="24">
        <v>3</v>
      </c>
      <c r="AN5" s="30">
        <v>3</v>
      </c>
      <c r="AO5" s="30">
        <v>2</v>
      </c>
      <c r="AP5" s="30">
        <v>2</v>
      </c>
      <c r="AQ5" s="26">
        <v>2</v>
      </c>
      <c r="AR5" s="24"/>
      <c r="AS5" s="25"/>
      <c r="AT5" s="25"/>
      <c r="AU5" s="25"/>
      <c r="AV5" s="26"/>
      <c r="AW5" t="s">
        <v>324</v>
      </c>
      <c r="AX5" t="s">
        <v>325</v>
      </c>
      <c r="AY5" t="s">
        <v>326</v>
      </c>
      <c r="BB5" s="15">
        <v>0</v>
      </c>
      <c r="BC5" s="15">
        <v>7.8703703703703705E-4</v>
      </c>
      <c r="BD5" s="15">
        <v>1.8518518518518517E-3</v>
      </c>
      <c r="BE5" s="15">
        <v>4.8842592592592592E-3</v>
      </c>
      <c r="BF5" s="15">
        <v>6.8865740740740736E-3</v>
      </c>
      <c r="BG5" s="15">
        <v>9.7337962962962977E-3</v>
      </c>
      <c r="BH5" s="15">
        <v>1.0335648148148148E-2</v>
      </c>
      <c r="BI5" s="15">
        <v>1.2962962962962963E-2</v>
      </c>
      <c r="BJ5" s="15">
        <v>1.3495370370370371E-2</v>
      </c>
      <c r="BK5" s="15">
        <v>1.6574074074074074E-2</v>
      </c>
      <c r="BL5" s="15">
        <v>1.6643518518518519E-2</v>
      </c>
      <c r="BM5" s="15">
        <v>1.9143518518518518E-2</v>
      </c>
      <c r="BN5" s="2" t="s">
        <v>30</v>
      </c>
      <c r="BO5" t="s">
        <v>31</v>
      </c>
    </row>
    <row r="6" spans="1:68" ht="17" thickTop="1" thickBot="1">
      <c r="A6" t="s">
        <v>58</v>
      </c>
      <c r="B6" s="10">
        <v>4</v>
      </c>
      <c r="C6" s="184" t="s">
        <v>424</v>
      </c>
      <c r="D6" s="11" t="s">
        <v>348</v>
      </c>
      <c r="E6" t="s">
        <v>401</v>
      </c>
      <c r="F6" t="s">
        <v>58</v>
      </c>
      <c r="G6" s="1">
        <v>40515</v>
      </c>
      <c r="H6" s="3">
        <v>0.41666666666666669</v>
      </c>
      <c r="I6">
        <v>7</v>
      </c>
      <c r="J6" s="38">
        <v>6</v>
      </c>
      <c r="K6">
        <v>7</v>
      </c>
      <c r="L6" s="36">
        <v>5</v>
      </c>
      <c r="M6">
        <v>6</v>
      </c>
      <c r="N6" s="37">
        <v>6</v>
      </c>
      <c r="P6">
        <f t="shared" si="0"/>
        <v>6.166666666666667</v>
      </c>
      <c r="Q6">
        <f>'P1 support data'!C190</f>
        <v>207</v>
      </c>
      <c r="R6" t="s">
        <v>58</v>
      </c>
      <c r="S6">
        <f>'P2 support data'!D190</f>
        <v>34</v>
      </c>
      <c r="T6" s="4" t="s">
        <v>57</v>
      </c>
      <c r="U6" s="38">
        <f>'P2 support data'!E190</f>
        <v>43</v>
      </c>
      <c r="V6" t="s">
        <v>58</v>
      </c>
      <c r="W6">
        <f>'P2 support data'!F190</f>
        <v>42</v>
      </c>
      <c r="X6" t="s">
        <v>58</v>
      </c>
      <c r="Y6" s="37">
        <f>'P2 support data'!G190</f>
        <v>40</v>
      </c>
      <c r="Z6" t="s">
        <v>57</v>
      </c>
      <c r="AB6">
        <v>7</v>
      </c>
      <c r="AC6" s="24">
        <v>1</v>
      </c>
      <c r="AD6" s="25">
        <v>1</v>
      </c>
      <c r="AE6" s="30">
        <v>1</v>
      </c>
      <c r="AF6" s="30">
        <v>0</v>
      </c>
      <c r="AG6" s="26">
        <v>0</v>
      </c>
      <c r="AH6" s="24">
        <v>3</v>
      </c>
      <c r="AI6" s="30">
        <v>2</v>
      </c>
      <c r="AJ6" s="30">
        <v>2</v>
      </c>
      <c r="AK6" s="30">
        <v>2</v>
      </c>
      <c r="AL6" s="26">
        <v>2</v>
      </c>
      <c r="AM6" s="24"/>
      <c r="AN6" s="25"/>
      <c r="AO6" s="25"/>
      <c r="AP6" s="25"/>
      <c r="AQ6" s="26"/>
      <c r="AR6" s="24">
        <v>1</v>
      </c>
      <c r="AS6" s="25">
        <v>1</v>
      </c>
      <c r="AT6" s="25">
        <v>0</v>
      </c>
      <c r="AU6" s="30">
        <v>1</v>
      </c>
      <c r="AV6" s="26">
        <v>0</v>
      </c>
      <c r="AW6" t="s">
        <v>195</v>
      </c>
      <c r="AX6" t="s">
        <v>196</v>
      </c>
      <c r="BB6" s="15">
        <v>0</v>
      </c>
      <c r="BC6" s="15">
        <v>7.291666666666667E-4</v>
      </c>
      <c r="BD6" s="15">
        <v>1.8287037037037037E-3</v>
      </c>
      <c r="BE6" s="15">
        <v>3.8194444444444443E-3</v>
      </c>
      <c r="BF6" s="15">
        <v>5.6828703703703702E-3</v>
      </c>
      <c r="BG6" s="15">
        <v>8.4953703703703701E-3</v>
      </c>
      <c r="BH6" s="15">
        <v>9.0509259259259258E-3</v>
      </c>
      <c r="BI6" s="15">
        <v>1.1435185185185185E-2</v>
      </c>
      <c r="BJ6" s="15">
        <v>1.1782407407407406E-2</v>
      </c>
      <c r="BK6" s="15">
        <v>1.4652777777777778E-2</v>
      </c>
      <c r="BL6" s="15">
        <v>1.4814814814814814E-2</v>
      </c>
      <c r="BM6" s="15">
        <v>1.6944444444444443E-2</v>
      </c>
      <c r="BN6" s="2" t="s">
        <v>32</v>
      </c>
      <c r="BO6" t="s">
        <v>33</v>
      </c>
    </row>
    <row r="7" spans="1:68" ht="17" thickTop="1" thickBot="1">
      <c r="A7" t="s">
        <v>342</v>
      </c>
      <c r="B7" s="10">
        <v>5</v>
      </c>
      <c r="C7" s="184" t="s">
        <v>425</v>
      </c>
      <c r="D7" s="11" t="s">
        <v>340</v>
      </c>
      <c r="E7" t="s">
        <v>410</v>
      </c>
      <c r="F7" t="s">
        <v>58</v>
      </c>
      <c r="G7" s="1">
        <v>40513</v>
      </c>
      <c r="H7" s="3">
        <v>0.54166666666666663</v>
      </c>
      <c r="I7">
        <v>4.5</v>
      </c>
      <c r="J7" s="36">
        <v>5.5</v>
      </c>
      <c r="K7">
        <v>4</v>
      </c>
      <c r="L7" s="37">
        <v>4.5</v>
      </c>
      <c r="M7">
        <v>4</v>
      </c>
      <c r="N7" s="35">
        <v>4</v>
      </c>
      <c r="P7">
        <f t="shared" si="0"/>
        <v>4.416666666666667</v>
      </c>
      <c r="Q7">
        <f>'P1 support data'!C211</f>
        <v>185</v>
      </c>
      <c r="R7" t="s">
        <v>58</v>
      </c>
      <c r="S7">
        <f>'P2 support data'!D211</f>
        <v>37</v>
      </c>
      <c r="T7" s="4" t="s">
        <v>57</v>
      </c>
      <c r="U7" s="36">
        <f>'P2 support data'!E211</f>
        <v>39</v>
      </c>
      <c r="V7" t="s">
        <v>57</v>
      </c>
      <c r="W7">
        <f>'P2 support data'!F211</f>
        <v>29</v>
      </c>
      <c r="X7" t="s">
        <v>57</v>
      </c>
      <c r="Y7" s="35">
        <f>'P2 support data'!G211</f>
        <v>32</v>
      </c>
      <c r="Z7" t="s">
        <v>57</v>
      </c>
      <c r="AB7">
        <v>3</v>
      </c>
      <c r="AC7" s="24">
        <v>0</v>
      </c>
      <c r="AD7" s="25">
        <v>0</v>
      </c>
      <c r="AE7" s="25">
        <v>0</v>
      </c>
      <c r="AF7" s="25">
        <v>0</v>
      </c>
      <c r="AG7" s="26">
        <v>0</v>
      </c>
      <c r="AH7" s="24">
        <v>2</v>
      </c>
      <c r="AI7" s="25">
        <v>1</v>
      </c>
      <c r="AJ7" s="25">
        <v>1</v>
      </c>
      <c r="AK7" s="25">
        <v>1</v>
      </c>
      <c r="AL7" s="26">
        <v>0</v>
      </c>
      <c r="AM7" s="24">
        <v>3</v>
      </c>
      <c r="AN7" s="25">
        <v>1</v>
      </c>
      <c r="AO7" s="25">
        <v>2</v>
      </c>
      <c r="AP7" s="25">
        <v>1</v>
      </c>
      <c r="AQ7" s="26">
        <v>0</v>
      </c>
      <c r="AR7" s="24"/>
      <c r="AS7" s="25"/>
      <c r="AT7" s="25"/>
      <c r="AU7" s="25"/>
      <c r="AV7" s="26"/>
      <c r="AW7" t="s">
        <v>168</v>
      </c>
      <c r="AX7" t="s">
        <v>169</v>
      </c>
      <c r="AY7" t="s">
        <v>170</v>
      </c>
      <c r="AZ7" t="s">
        <v>172</v>
      </c>
      <c r="BB7" s="15">
        <v>0</v>
      </c>
      <c r="BC7" s="15">
        <v>7.6388888888888893E-4</v>
      </c>
      <c r="BD7" s="15">
        <v>2.3263888888888887E-3</v>
      </c>
      <c r="BE7" s="15">
        <v>4.5486111111111109E-3</v>
      </c>
      <c r="BF7" s="15">
        <v>7.3032407407407412E-3</v>
      </c>
      <c r="BG7" s="15">
        <v>1.0104166666666668E-2</v>
      </c>
      <c r="BH7" s="15">
        <v>1.119212962962963E-2</v>
      </c>
      <c r="BI7" s="15">
        <v>1.34375E-2</v>
      </c>
      <c r="BJ7" s="15">
        <v>1.3912037037037037E-2</v>
      </c>
      <c r="BK7" s="15">
        <v>1.6921296296296299E-2</v>
      </c>
      <c r="BL7" s="15">
        <v>1.7013888888888887E-2</v>
      </c>
      <c r="BM7" s="15">
        <v>1.8171296296296297E-2</v>
      </c>
      <c r="BN7" s="2" t="s">
        <v>35</v>
      </c>
    </row>
    <row r="8" spans="1:68" ht="17" thickTop="1" thickBot="1">
      <c r="A8" t="s">
        <v>58</v>
      </c>
      <c r="B8" s="10">
        <v>6</v>
      </c>
      <c r="C8" s="184" t="s">
        <v>426</v>
      </c>
      <c r="D8" s="11" t="s">
        <v>346</v>
      </c>
      <c r="E8" t="s">
        <v>411</v>
      </c>
      <c r="F8" t="s">
        <v>61</v>
      </c>
      <c r="G8" s="1">
        <v>40514</v>
      </c>
      <c r="H8" s="3">
        <v>0.45833333333333331</v>
      </c>
      <c r="I8">
        <v>5</v>
      </c>
      <c r="J8" s="37">
        <v>3</v>
      </c>
      <c r="K8">
        <v>4</v>
      </c>
      <c r="L8" s="35">
        <v>3</v>
      </c>
      <c r="M8">
        <v>6</v>
      </c>
      <c r="N8" s="38">
        <v>4</v>
      </c>
      <c r="P8">
        <f t="shared" si="0"/>
        <v>4.166666666666667</v>
      </c>
      <c r="Q8">
        <f>'P1 support data'!C232</f>
        <v>128</v>
      </c>
      <c r="R8" t="s">
        <v>57</v>
      </c>
      <c r="S8">
        <f>'P2 support data'!D232</f>
        <v>28</v>
      </c>
      <c r="T8" s="4" t="s">
        <v>57</v>
      </c>
      <c r="U8" s="37">
        <f>'P2 support data'!E232</f>
        <v>23</v>
      </c>
      <c r="V8" t="s">
        <v>57</v>
      </c>
      <c r="W8">
        <f>'P2 support data'!F232</f>
        <v>26</v>
      </c>
      <c r="X8" t="s">
        <v>57</v>
      </c>
      <c r="Y8" s="38">
        <f>'P2 support data'!G232</f>
        <v>20</v>
      </c>
      <c r="Z8" t="s">
        <v>57</v>
      </c>
      <c r="AB8">
        <v>11</v>
      </c>
      <c r="AC8" s="24" t="s">
        <v>3</v>
      </c>
      <c r="AD8" s="25"/>
      <c r="AE8" s="25"/>
      <c r="AF8" s="25"/>
      <c r="AG8" s="26"/>
      <c r="AH8" s="24">
        <v>4</v>
      </c>
      <c r="AI8" s="25">
        <v>3</v>
      </c>
      <c r="AJ8" s="25">
        <v>2</v>
      </c>
      <c r="AK8" s="25">
        <v>2</v>
      </c>
      <c r="AL8" s="26">
        <v>0</v>
      </c>
      <c r="AM8" s="24">
        <v>4</v>
      </c>
      <c r="AN8" s="25">
        <v>3</v>
      </c>
      <c r="AO8" s="25">
        <v>1</v>
      </c>
      <c r="AP8" s="30">
        <v>1</v>
      </c>
      <c r="AQ8" s="26">
        <v>0</v>
      </c>
      <c r="AR8" s="24">
        <v>3</v>
      </c>
      <c r="AS8" s="25">
        <v>1</v>
      </c>
      <c r="AT8" s="25">
        <v>0</v>
      </c>
      <c r="AU8" s="25">
        <v>0</v>
      </c>
      <c r="AV8" s="26">
        <v>0</v>
      </c>
      <c r="AW8" t="s">
        <v>183</v>
      </c>
      <c r="AX8" t="s">
        <v>184</v>
      </c>
      <c r="AY8" t="s">
        <v>181</v>
      </c>
      <c r="AZ8" t="s">
        <v>188</v>
      </c>
      <c r="BA8" t="s">
        <v>182</v>
      </c>
      <c r="BB8" s="15">
        <v>0</v>
      </c>
      <c r="BC8" s="15">
        <v>5.7870370370370378E-4</v>
      </c>
      <c r="BD8" s="15">
        <v>1.8287037037037037E-3</v>
      </c>
      <c r="BE8" s="15">
        <v>4.5023148148148149E-3</v>
      </c>
      <c r="BF8" s="15">
        <v>7.2685185185185188E-3</v>
      </c>
      <c r="BG8" s="15">
        <v>1.0081018518518519E-2</v>
      </c>
      <c r="BH8" s="15">
        <v>1.074074074074074E-2</v>
      </c>
      <c r="BI8" s="15">
        <v>1.2673611111111109E-2</v>
      </c>
      <c r="BJ8" s="15">
        <v>1.3043981481481483E-2</v>
      </c>
      <c r="BK8" s="15">
        <v>1.5960648148148151E-2</v>
      </c>
      <c r="BL8" s="15">
        <v>1.6145833333333335E-2</v>
      </c>
      <c r="BM8" s="15">
        <v>1.7974537037037035E-2</v>
      </c>
      <c r="BN8" s="2" t="s">
        <v>37</v>
      </c>
      <c r="BO8" t="s">
        <v>38</v>
      </c>
    </row>
    <row r="9" spans="1:68" ht="17" thickTop="1" thickBot="1">
      <c r="A9" t="s">
        <v>342</v>
      </c>
      <c r="B9" s="10">
        <v>7</v>
      </c>
      <c r="C9" s="184" t="s">
        <v>427</v>
      </c>
      <c r="D9" s="11" t="s">
        <v>345</v>
      </c>
      <c r="E9" t="s">
        <v>400</v>
      </c>
      <c r="F9" t="s">
        <v>61</v>
      </c>
      <c r="G9" s="1">
        <v>40513</v>
      </c>
      <c r="H9" s="3">
        <v>0.70833333333333337</v>
      </c>
      <c r="I9">
        <v>2</v>
      </c>
      <c r="J9" s="36">
        <v>2</v>
      </c>
      <c r="K9">
        <v>3</v>
      </c>
      <c r="L9" s="37">
        <v>2</v>
      </c>
      <c r="M9">
        <v>3.5</v>
      </c>
      <c r="N9" s="35">
        <v>2</v>
      </c>
      <c r="P9">
        <f t="shared" si="0"/>
        <v>2.4166666666666665</v>
      </c>
      <c r="Q9">
        <f>'P1 support data'!C253</f>
        <v>78</v>
      </c>
      <c r="R9" t="s">
        <v>57</v>
      </c>
      <c r="S9">
        <f>'P2 support data'!D253</f>
        <v>25</v>
      </c>
      <c r="T9" s="4" t="s">
        <v>57</v>
      </c>
      <c r="U9" s="36">
        <f>'P2 support data'!E253</f>
        <v>20</v>
      </c>
      <c r="V9" t="s">
        <v>57</v>
      </c>
      <c r="W9">
        <f>'P2 support data'!F253</f>
        <v>28</v>
      </c>
      <c r="X9" t="s">
        <v>57</v>
      </c>
      <c r="Y9" s="35">
        <f>'P2 support data'!G253</f>
        <v>20</v>
      </c>
      <c r="Z9" t="s">
        <v>57</v>
      </c>
      <c r="AB9">
        <v>4</v>
      </c>
      <c r="AC9" s="24">
        <v>4</v>
      </c>
      <c r="AD9" s="25">
        <v>4</v>
      </c>
      <c r="AE9" s="25">
        <v>2</v>
      </c>
      <c r="AF9" s="25">
        <v>2</v>
      </c>
      <c r="AG9" s="26">
        <v>2</v>
      </c>
      <c r="AH9" s="24">
        <v>1</v>
      </c>
      <c r="AI9" s="25">
        <v>0</v>
      </c>
      <c r="AJ9" s="25">
        <v>0</v>
      </c>
      <c r="AK9" s="25">
        <v>0</v>
      </c>
      <c r="AL9" s="26">
        <v>0</v>
      </c>
      <c r="AM9" s="24">
        <v>3</v>
      </c>
      <c r="AN9" s="25">
        <v>3</v>
      </c>
      <c r="AO9" s="25">
        <v>1</v>
      </c>
      <c r="AP9" s="25">
        <v>2</v>
      </c>
      <c r="AQ9" s="26">
        <v>2</v>
      </c>
      <c r="AR9" s="24"/>
      <c r="AS9" s="25"/>
      <c r="AT9" s="25"/>
      <c r="AU9" s="25"/>
      <c r="AV9" s="26"/>
      <c r="AW9" t="s">
        <v>179</v>
      </c>
      <c r="AX9" t="s">
        <v>180</v>
      </c>
      <c r="AZ9" t="s">
        <v>190</v>
      </c>
      <c r="BA9" t="s">
        <v>189</v>
      </c>
      <c r="BB9" s="15">
        <v>0</v>
      </c>
      <c r="BC9" s="15">
        <v>7.8703703703703705E-4</v>
      </c>
      <c r="BD9" s="15">
        <v>2.9282407407407412E-3</v>
      </c>
      <c r="BE9" s="15">
        <v>5.185185185185185E-3</v>
      </c>
      <c r="BF9" s="15">
        <v>8.3449074074074085E-3</v>
      </c>
      <c r="BG9" s="15">
        <v>1.119212962962963E-2</v>
      </c>
      <c r="BH9" s="15">
        <v>1.224537037037037E-2</v>
      </c>
      <c r="BI9" s="15">
        <v>1.4675925925925926E-2</v>
      </c>
      <c r="BJ9" s="15">
        <v>1.494212962962963E-2</v>
      </c>
      <c r="BK9" s="15">
        <v>1.7905092592592594E-2</v>
      </c>
      <c r="BL9" s="15">
        <v>1.8055555555555557E-2</v>
      </c>
      <c r="BM9" s="15">
        <v>1.9918981481481482E-2</v>
      </c>
      <c r="BN9" s="2" t="s">
        <v>39</v>
      </c>
    </row>
    <row r="10" spans="1:68" ht="17" thickTop="1" thickBot="1">
      <c r="A10" t="s">
        <v>342</v>
      </c>
      <c r="B10" s="10">
        <v>8</v>
      </c>
      <c r="C10" s="184" t="s">
        <v>428</v>
      </c>
      <c r="D10" s="11" t="s">
        <v>354</v>
      </c>
      <c r="E10" t="s">
        <v>406</v>
      </c>
      <c r="F10" t="s">
        <v>58</v>
      </c>
      <c r="G10" s="1">
        <v>40518</v>
      </c>
      <c r="H10" s="3">
        <v>0.375</v>
      </c>
      <c r="I10">
        <v>3</v>
      </c>
      <c r="J10" s="38">
        <v>2</v>
      </c>
      <c r="K10">
        <v>3</v>
      </c>
      <c r="L10" s="36">
        <v>2.5</v>
      </c>
      <c r="M10">
        <v>4</v>
      </c>
      <c r="N10" s="37">
        <v>3</v>
      </c>
      <c r="P10">
        <f t="shared" si="0"/>
        <v>2.9166666666666665</v>
      </c>
      <c r="Q10">
        <f>'P1 support data'!C274</f>
        <v>299</v>
      </c>
      <c r="R10" t="s">
        <v>57</v>
      </c>
      <c r="S10">
        <f>'P2 support data'!D274</f>
        <v>24</v>
      </c>
      <c r="T10" s="4" t="s">
        <v>3</v>
      </c>
      <c r="U10" s="38">
        <f>'P2 support data'!E274</f>
        <v>26</v>
      </c>
      <c r="V10" t="s">
        <v>3</v>
      </c>
      <c r="W10">
        <f>'P2 support data'!F274</f>
        <v>29</v>
      </c>
      <c r="X10" t="s">
        <v>3</v>
      </c>
      <c r="Y10" s="37">
        <f>'P2 support data'!G274</f>
        <v>27</v>
      </c>
      <c r="Z10" t="s">
        <v>3</v>
      </c>
      <c r="AB10">
        <v>9</v>
      </c>
      <c r="AC10" s="24">
        <v>3</v>
      </c>
      <c r="AD10" s="30">
        <v>1</v>
      </c>
      <c r="AE10" s="30">
        <v>1</v>
      </c>
      <c r="AF10" s="30">
        <v>2</v>
      </c>
      <c r="AG10" s="26">
        <v>2</v>
      </c>
      <c r="AH10" s="24">
        <v>1</v>
      </c>
      <c r="AI10" s="30">
        <v>0</v>
      </c>
      <c r="AJ10" s="30">
        <v>0</v>
      </c>
      <c r="AK10" s="30">
        <v>0</v>
      </c>
      <c r="AL10" s="26">
        <v>0</v>
      </c>
      <c r="AM10" s="24"/>
      <c r="AN10" s="25"/>
      <c r="AO10" s="25"/>
      <c r="AP10" s="25"/>
      <c r="AQ10" s="26"/>
      <c r="AR10" s="24">
        <v>3</v>
      </c>
      <c r="AS10" s="25">
        <v>1</v>
      </c>
      <c r="AT10" s="25">
        <v>2</v>
      </c>
      <c r="AU10" s="30">
        <v>2</v>
      </c>
      <c r="AV10" s="26">
        <v>2</v>
      </c>
      <c r="AW10" t="s">
        <v>290</v>
      </c>
      <c r="AX10" t="s">
        <v>291</v>
      </c>
      <c r="AY10" t="s">
        <v>292</v>
      </c>
      <c r="BB10" s="15">
        <v>0</v>
      </c>
      <c r="BC10" s="15">
        <v>5.6712962962962956E-4</v>
      </c>
      <c r="BD10" s="15">
        <v>2.1412037037037038E-3</v>
      </c>
      <c r="BE10" s="15">
        <v>4.6527777777777774E-3</v>
      </c>
      <c r="BF10" s="15">
        <v>7.6504629629629631E-3</v>
      </c>
      <c r="BG10" s="15">
        <v>1.0462962962962964E-2</v>
      </c>
      <c r="BH10" s="15">
        <v>1.1388888888888888E-2</v>
      </c>
      <c r="BI10" s="15">
        <v>1.3344907407407408E-2</v>
      </c>
      <c r="BJ10" s="15">
        <v>1.3761574074074074E-2</v>
      </c>
      <c r="BK10" s="15">
        <v>1.6979166666666667E-2</v>
      </c>
      <c r="BL10" s="15">
        <v>1.7164351851851851E-2</v>
      </c>
      <c r="BM10" s="15">
        <v>1.8819444444444448E-2</v>
      </c>
      <c r="BN10" s="2" t="s">
        <v>41</v>
      </c>
    </row>
    <row r="11" spans="1:68" ht="17" thickTop="1" thickBot="1">
      <c r="A11" t="s">
        <v>342</v>
      </c>
      <c r="B11" s="10">
        <v>9</v>
      </c>
      <c r="C11" s="184" t="s">
        <v>429</v>
      </c>
      <c r="D11" s="11" t="s">
        <v>344</v>
      </c>
      <c r="E11" t="s">
        <v>409</v>
      </c>
      <c r="F11" t="s">
        <v>58</v>
      </c>
      <c r="G11" s="1">
        <v>40513</v>
      </c>
      <c r="H11" s="3">
        <v>0.6875</v>
      </c>
      <c r="I11">
        <v>3</v>
      </c>
      <c r="J11" s="35">
        <v>2</v>
      </c>
      <c r="K11">
        <v>4</v>
      </c>
      <c r="L11" s="38">
        <v>2</v>
      </c>
      <c r="M11">
        <v>6</v>
      </c>
      <c r="N11" s="36">
        <v>1</v>
      </c>
      <c r="P11">
        <f t="shared" si="0"/>
        <v>3</v>
      </c>
      <c r="Q11">
        <f>'P1 support data'!C295</f>
        <v>343</v>
      </c>
      <c r="R11" t="s">
        <v>59</v>
      </c>
      <c r="S11">
        <f>'P2 support data'!D295</f>
        <v>33</v>
      </c>
      <c r="T11" s="4" t="s">
        <v>57</v>
      </c>
      <c r="U11" s="35">
        <f>'P2 support data'!E295</f>
        <v>25</v>
      </c>
      <c r="V11" t="s">
        <v>57</v>
      </c>
      <c r="W11">
        <f>'P2 support data'!F295</f>
        <v>31</v>
      </c>
      <c r="X11" t="s">
        <v>57</v>
      </c>
      <c r="Y11" s="36">
        <f>'P2 support data'!G295</f>
        <v>27</v>
      </c>
      <c r="Z11" t="s">
        <v>57</v>
      </c>
      <c r="AB11">
        <v>3</v>
      </c>
      <c r="AC11" s="24">
        <v>4</v>
      </c>
      <c r="AD11" s="25">
        <v>4</v>
      </c>
      <c r="AE11" s="25">
        <v>2</v>
      </c>
      <c r="AF11" s="25">
        <v>2</v>
      </c>
      <c r="AG11" s="26">
        <v>5</v>
      </c>
      <c r="AH11" s="24"/>
      <c r="AI11" s="25"/>
      <c r="AJ11" s="25"/>
      <c r="AK11" s="25"/>
      <c r="AL11" s="26"/>
      <c r="AM11" s="24">
        <v>4</v>
      </c>
      <c r="AN11" s="25">
        <v>2</v>
      </c>
      <c r="AO11" s="25">
        <v>0</v>
      </c>
      <c r="AP11" s="25">
        <v>1</v>
      </c>
      <c r="AQ11" s="26">
        <v>0</v>
      </c>
      <c r="AR11" s="24">
        <v>4</v>
      </c>
      <c r="AS11" s="25">
        <v>3</v>
      </c>
      <c r="AT11" s="25">
        <v>1</v>
      </c>
      <c r="AU11" s="25">
        <v>0</v>
      </c>
      <c r="AV11" s="26">
        <v>0</v>
      </c>
      <c r="AX11" t="s">
        <v>178</v>
      </c>
      <c r="AZ11" t="s">
        <v>192</v>
      </c>
      <c r="BB11" s="15">
        <v>0</v>
      </c>
      <c r="BC11" s="15">
        <v>0</v>
      </c>
      <c r="BD11" s="15">
        <v>1.8402777777777777E-3</v>
      </c>
      <c r="BE11" s="15">
        <v>4.6296296296296302E-3</v>
      </c>
      <c r="BF11" s="15">
        <v>9.3171296296296283E-3</v>
      </c>
      <c r="BG11" s="15">
        <v>1.2106481481481482E-2</v>
      </c>
      <c r="BH11" s="15">
        <v>1.3715277777777778E-2</v>
      </c>
      <c r="BI11" s="15">
        <v>1.5879629629629629E-2</v>
      </c>
      <c r="BJ11" s="15">
        <v>1.636574074074074E-2</v>
      </c>
      <c r="BK11" s="15">
        <v>1.9386574074074073E-2</v>
      </c>
      <c r="BL11" s="15">
        <v>1.9467592592592595E-2</v>
      </c>
      <c r="BM11" s="15">
        <v>2.1550925925925928E-2</v>
      </c>
      <c r="BN11" s="2" t="s">
        <v>43</v>
      </c>
      <c r="BO11" t="s">
        <v>149</v>
      </c>
    </row>
    <row r="12" spans="1:68" ht="17" thickTop="1" thickBot="1">
      <c r="A12" t="s">
        <v>342</v>
      </c>
      <c r="B12" s="10">
        <v>10</v>
      </c>
      <c r="C12" s="184" t="s">
        <v>430</v>
      </c>
      <c r="D12" s="11" t="s">
        <v>355</v>
      </c>
      <c r="E12" t="s">
        <v>404</v>
      </c>
      <c r="F12" t="s">
        <v>58</v>
      </c>
      <c r="G12" s="1">
        <v>40518</v>
      </c>
      <c r="H12" s="3">
        <v>0.5</v>
      </c>
      <c r="I12">
        <v>7</v>
      </c>
      <c r="J12" s="38">
        <v>7</v>
      </c>
      <c r="K12">
        <v>6</v>
      </c>
      <c r="L12" s="36">
        <v>6</v>
      </c>
      <c r="M12">
        <v>5</v>
      </c>
      <c r="N12" s="37">
        <v>4</v>
      </c>
      <c r="P12">
        <f t="shared" si="0"/>
        <v>5.833333333333333</v>
      </c>
      <c r="Q12">
        <f>'P1 support data'!C316</f>
        <v>63</v>
      </c>
      <c r="R12" t="s">
        <v>57</v>
      </c>
      <c r="S12">
        <f>'P2 support data'!D316</f>
        <v>29</v>
      </c>
      <c r="T12" s="4" t="s">
        <v>3</v>
      </c>
      <c r="U12" s="38">
        <f>'P2 support data'!E316</f>
        <v>57</v>
      </c>
      <c r="V12" t="s">
        <v>3</v>
      </c>
      <c r="W12">
        <f>'P2 support data'!F316</f>
        <v>41</v>
      </c>
      <c r="X12" t="s">
        <v>3</v>
      </c>
      <c r="Y12" s="37">
        <f>'P2 support data'!G316</f>
        <v>43</v>
      </c>
      <c r="Z12" t="s">
        <v>3</v>
      </c>
      <c r="AB12">
        <v>1</v>
      </c>
      <c r="AC12" s="24">
        <v>3</v>
      </c>
      <c r="AD12" s="30">
        <v>0</v>
      </c>
      <c r="AE12" s="30">
        <v>1</v>
      </c>
      <c r="AF12" s="30">
        <v>0</v>
      </c>
      <c r="AG12" s="26">
        <v>0</v>
      </c>
      <c r="AH12" s="24">
        <v>3</v>
      </c>
      <c r="AI12" s="30">
        <v>2</v>
      </c>
      <c r="AJ12" s="30">
        <v>2</v>
      </c>
      <c r="AK12" s="30">
        <v>2</v>
      </c>
      <c r="AL12" s="26">
        <v>2</v>
      </c>
      <c r="AM12" s="24"/>
      <c r="AN12" s="25"/>
      <c r="AO12" s="25"/>
      <c r="AP12" s="25"/>
      <c r="AQ12" s="26"/>
      <c r="AR12" s="24">
        <v>3</v>
      </c>
      <c r="AS12" s="30">
        <v>0</v>
      </c>
      <c r="AT12" s="30">
        <v>0</v>
      </c>
      <c r="AU12" s="30">
        <v>1</v>
      </c>
      <c r="AV12" s="26">
        <v>0</v>
      </c>
      <c r="AW12" t="s">
        <v>300</v>
      </c>
      <c r="AX12" t="s">
        <v>301</v>
      </c>
      <c r="BB12" s="15">
        <v>0</v>
      </c>
      <c r="BC12" s="15">
        <v>6.9444444444444447E-4</v>
      </c>
      <c r="BD12" s="15">
        <v>1.6319444444444445E-3</v>
      </c>
      <c r="BE12" s="15">
        <v>3.9236111111111112E-3</v>
      </c>
      <c r="BF12" s="15">
        <v>6.2615740740740748E-3</v>
      </c>
      <c r="BG12" s="15">
        <v>9.0972222222222218E-3</v>
      </c>
      <c r="BH12" s="15">
        <v>9.8495370370370369E-3</v>
      </c>
      <c r="BI12" s="15">
        <v>1.2407407407407409E-2</v>
      </c>
      <c r="BJ12" s="15">
        <v>1.2893518518518519E-2</v>
      </c>
      <c r="BK12" s="15">
        <v>1.5671296296296298E-2</v>
      </c>
      <c r="BL12" s="15">
        <v>1.5787037037037037E-2</v>
      </c>
      <c r="BM12" s="15">
        <v>1.7523148148148149E-2</v>
      </c>
      <c r="BN12" s="2" t="s">
        <v>45</v>
      </c>
    </row>
    <row r="13" spans="1:68" ht="17" thickTop="1" thickBot="1">
      <c r="A13" t="s">
        <v>342</v>
      </c>
      <c r="B13" s="10">
        <v>11</v>
      </c>
      <c r="C13" s="184" t="s">
        <v>431</v>
      </c>
      <c r="D13" s="11" t="s">
        <v>343</v>
      </c>
      <c r="E13" t="s">
        <v>407</v>
      </c>
      <c r="F13" t="s">
        <v>58</v>
      </c>
      <c r="G13" s="1">
        <v>40513</v>
      </c>
      <c r="H13" s="3">
        <v>0.64583333333333337</v>
      </c>
      <c r="I13">
        <v>5</v>
      </c>
      <c r="J13" s="37">
        <v>5</v>
      </c>
      <c r="K13">
        <v>6</v>
      </c>
      <c r="L13" s="35">
        <v>5</v>
      </c>
      <c r="M13">
        <v>4</v>
      </c>
      <c r="N13" s="38">
        <v>4</v>
      </c>
      <c r="P13">
        <f t="shared" si="0"/>
        <v>4.833333333333333</v>
      </c>
      <c r="Q13">
        <f>'P1 support data'!C337</f>
        <v>45</v>
      </c>
      <c r="R13" t="s">
        <v>57</v>
      </c>
      <c r="S13">
        <f>'P2 support data'!D337</f>
        <v>52</v>
      </c>
      <c r="T13" s="4" t="s">
        <v>59</v>
      </c>
      <c r="U13" s="37">
        <f>'P2 support data'!E337</f>
        <v>40</v>
      </c>
      <c r="V13" t="s">
        <v>57</v>
      </c>
      <c r="W13">
        <f>'P2 support data'!F337</f>
        <v>44</v>
      </c>
      <c r="X13" t="s">
        <v>58</v>
      </c>
      <c r="Y13" s="38">
        <f>'P2 support data'!G337</f>
        <v>34</v>
      </c>
      <c r="Z13" t="s">
        <v>57</v>
      </c>
      <c r="AB13">
        <v>2</v>
      </c>
      <c r="AC13" s="24"/>
      <c r="AD13" s="25"/>
      <c r="AE13" s="25"/>
      <c r="AF13" s="25"/>
      <c r="AG13" s="26"/>
      <c r="AH13" s="24">
        <v>1</v>
      </c>
      <c r="AI13" s="25">
        <v>0</v>
      </c>
      <c r="AJ13" s="25">
        <v>0</v>
      </c>
      <c r="AK13" s="25">
        <v>0</v>
      </c>
      <c r="AL13" s="26">
        <v>0</v>
      </c>
      <c r="AM13" s="24">
        <v>4</v>
      </c>
      <c r="AN13" s="25">
        <v>3</v>
      </c>
      <c r="AO13" s="25">
        <v>2</v>
      </c>
      <c r="AP13" s="25">
        <v>2</v>
      </c>
      <c r="AQ13" s="26">
        <v>5</v>
      </c>
      <c r="AR13" s="24">
        <v>3</v>
      </c>
      <c r="AS13" s="25">
        <v>2</v>
      </c>
      <c r="AT13" s="25">
        <v>1</v>
      </c>
      <c r="AU13" s="25">
        <v>2</v>
      </c>
      <c r="AV13" s="26">
        <v>5</v>
      </c>
      <c r="AW13" t="s">
        <v>174</v>
      </c>
      <c r="AX13" t="s">
        <v>175</v>
      </c>
      <c r="AZ13" t="s">
        <v>176</v>
      </c>
      <c r="BA13" t="s">
        <v>177</v>
      </c>
      <c r="BB13" s="15">
        <v>0</v>
      </c>
      <c r="BC13" s="15">
        <v>4.0509259259259258E-4</v>
      </c>
      <c r="BD13" s="15">
        <v>6.9444444444444447E-4</v>
      </c>
      <c r="BE13" s="15">
        <v>3.0439814814814821E-3</v>
      </c>
      <c r="BF13" s="15">
        <v>5.2199074074074066E-3</v>
      </c>
      <c r="BG13" s="15">
        <v>8.0324074074074065E-3</v>
      </c>
      <c r="BH13" s="15">
        <v>8.8888888888888889E-3</v>
      </c>
      <c r="BI13" s="15">
        <v>1.1377314814814814E-2</v>
      </c>
      <c r="BJ13" s="15">
        <v>1.1631944444444445E-2</v>
      </c>
      <c r="BK13" s="15">
        <v>1.4479166666666668E-2</v>
      </c>
      <c r="BL13" s="15">
        <v>1.4606481481481482E-2</v>
      </c>
      <c r="BM13" s="15">
        <v>1.6782407407407409E-2</v>
      </c>
      <c r="BN13" s="2" t="s">
        <v>47</v>
      </c>
      <c r="BO13" t="s">
        <v>48</v>
      </c>
    </row>
    <row r="14" spans="1:68" ht="17" thickTop="1" thickBot="1">
      <c r="A14" t="s">
        <v>342</v>
      </c>
      <c r="B14" s="10">
        <v>12</v>
      </c>
      <c r="C14" s="184" t="s">
        <v>432</v>
      </c>
      <c r="D14" s="11" t="s">
        <v>341</v>
      </c>
      <c r="E14" t="s">
        <v>405</v>
      </c>
      <c r="F14" t="s">
        <v>58</v>
      </c>
      <c r="G14" s="1">
        <v>40513</v>
      </c>
      <c r="H14" s="3">
        <v>0.61111111111111105</v>
      </c>
      <c r="I14">
        <v>3</v>
      </c>
      <c r="J14" s="38">
        <v>2</v>
      </c>
      <c r="K14">
        <v>3</v>
      </c>
      <c r="L14" s="36">
        <v>2</v>
      </c>
      <c r="M14">
        <v>3</v>
      </c>
      <c r="N14" s="37">
        <v>2</v>
      </c>
      <c r="P14">
        <f t="shared" si="0"/>
        <v>2.5</v>
      </c>
      <c r="Q14">
        <f>'P1 support data'!C358</f>
        <v>103</v>
      </c>
      <c r="R14" t="s">
        <v>57</v>
      </c>
      <c r="S14">
        <f>'P2 support data'!D358</f>
        <v>36</v>
      </c>
      <c r="T14" s="4" t="s">
        <v>57</v>
      </c>
      <c r="U14" s="38">
        <f>'P2 support data'!E358</f>
        <v>39</v>
      </c>
      <c r="V14" t="s">
        <v>57</v>
      </c>
      <c r="W14">
        <f>'P2 support data'!F358</f>
        <v>38</v>
      </c>
      <c r="X14" t="s">
        <v>57</v>
      </c>
      <c r="Y14" s="37">
        <f>'P2 support data'!G358</f>
        <v>34</v>
      </c>
      <c r="Z14" t="s">
        <v>57</v>
      </c>
      <c r="AB14">
        <v>5</v>
      </c>
      <c r="AC14" s="24">
        <v>3</v>
      </c>
      <c r="AD14" s="25">
        <v>3</v>
      </c>
      <c r="AE14" s="25">
        <v>1</v>
      </c>
      <c r="AF14" s="25">
        <v>2</v>
      </c>
      <c r="AG14" s="26">
        <v>2</v>
      </c>
      <c r="AH14" s="24">
        <v>3</v>
      </c>
      <c r="AI14" s="25">
        <v>3</v>
      </c>
      <c r="AJ14" s="25">
        <v>2</v>
      </c>
      <c r="AK14" s="25">
        <v>1</v>
      </c>
      <c r="AL14" s="26">
        <v>0</v>
      </c>
      <c r="AM14" s="24"/>
      <c r="AN14" s="25"/>
      <c r="AO14" s="25"/>
      <c r="AP14" s="25"/>
      <c r="AQ14" s="26"/>
      <c r="AR14" s="24">
        <v>0</v>
      </c>
      <c r="AS14" s="25">
        <v>1</v>
      </c>
      <c r="AT14" s="25">
        <v>0</v>
      </c>
      <c r="AU14" s="25">
        <v>2</v>
      </c>
      <c r="AV14" s="26">
        <v>2</v>
      </c>
      <c r="AY14" t="s">
        <v>173</v>
      </c>
      <c r="BB14" s="15">
        <v>0</v>
      </c>
      <c r="BC14" s="15">
        <v>5.2083333333333495E-4</v>
      </c>
      <c r="BD14" s="15">
        <v>6.7129629629629484E-4</v>
      </c>
      <c r="BE14" s="15">
        <v>3.4490740740740732E-3</v>
      </c>
      <c r="BF14" s="15">
        <v>8.1712962962962946E-3</v>
      </c>
      <c r="BG14" s="15">
        <v>1.0729166666666668E-2</v>
      </c>
      <c r="BH14" s="15">
        <v>1.1898148148148147E-2</v>
      </c>
      <c r="BI14" s="15">
        <v>1.4398148148148146E-2</v>
      </c>
      <c r="BJ14" s="15">
        <v>1.4675925925925926E-2</v>
      </c>
      <c r="BK14" s="15">
        <v>1.7673611111111112E-2</v>
      </c>
      <c r="BL14" s="15">
        <v>1.7800925925925928E-2</v>
      </c>
      <c r="BM14" s="15">
        <v>2.0636574074074071E-2</v>
      </c>
      <c r="BN14" s="2" t="s">
        <v>50</v>
      </c>
    </row>
    <row r="15" spans="1:68" ht="17" thickTop="1" thickBot="1">
      <c r="A15" t="s">
        <v>58</v>
      </c>
      <c r="B15" s="10">
        <v>13</v>
      </c>
      <c r="C15" s="184" t="s">
        <v>433</v>
      </c>
      <c r="D15" s="11" t="s">
        <v>352</v>
      </c>
      <c r="E15" t="s">
        <v>416</v>
      </c>
      <c r="F15" t="s">
        <v>58</v>
      </c>
      <c r="G15" s="1">
        <v>40516</v>
      </c>
      <c r="H15" s="3">
        <v>0.41666666666666669</v>
      </c>
      <c r="I15">
        <v>4</v>
      </c>
      <c r="J15" s="35">
        <v>4</v>
      </c>
      <c r="K15">
        <v>5</v>
      </c>
      <c r="L15" s="38">
        <v>5</v>
      </c>
      <c r="M15">
        <v>6</v>
      </c>
      <c r="N15" s="36">
        <v>3</v>
      </c>
      <c r="P15">
        <f t="shared" si="0"/>
        <v>4.5</v>
      </c>
      <c r="Q15">
        <f>'P1 support data'!C379</f>
        <v>258</v>
      </c>
      <c r="R15" t="s">
        <v>58</v>
      </c>
      <c r="S15">
        <f>'P2 support data'!D379</f>
        <v>38</v>
      </c>
      <c r="T15" s="4" t="s">
        <v>3</v>
      </c>
      <c r="U15" s="35">
        <f>'P2 support data'!E379</f>
        <v>34</v>
      </c>
      <c r="V15" t="s">
        <v>3</v>
      </c>
      <c r="W15">
        <f>'P2 support data'!F379</f>
        <v>37</v>
      </c>
      <c r="X15" t="s">
        <v>3</v>
      </c>
      <c r="Y15" s="36">
        <f>'P2 support data'!G379</f>
        <v>26</v>
      </c>
      <c r="Z15" t="s">
        <v>3</v>
      </c>
      <c r="AB15">
        <v>4</v>
      </c>
      <c r="AC15" s="24">
        <v>3</v>
      </c>
      <c r="AD15" s="25">
        <v>3</v>
      </c>
      <c r="AE15" s="30">
        <v>2</v>
      </c>
      <c r="AF15" s="30">
        <v>2</v>
      </c>
      <c r="AG15" s="26">
        <v>1</v>
      </c>
      <c r="AH15" s="24"/>
      <c r="AI15" s="25"/>
      <c r="AJ15" s="25"/>
      <c r="AK15" s="25"/>
      <c r="AL15" s="26"/>
      <c r="AM15" s="24">
        <v>4</v>
      </c>
      <c r="AN15" s="25">
        <v>1</v>
      </c>
      <c r="AO15" s="25">
        <v>1</v>
      </c>
      <c r="AP15" s="30">
        <v>2</v>
      </c>
      <c r="AQ15" s="26">
        <v>2</v>
      </c>
      <c r="AR15" s="24">
        <v>1</v>
      </c>
      <c r="AS15" s="30">
        <v>0</v>
      </c>
      <c r="AT15" s="30">
        <v>0</v>
      </c>
      <c r="AU15" s="30">
        <v>2</v>
      </c>
      <c r="AV15" s="26">
        <v>2</v>
      </c>
      <c r="AW15" t="s">
        <v>286</v>
      </c>
      <c r="AX15" t="s">
        <v>287</v>
      </c>
      <c r="BB15" s="15">
        <v>0</v>
      </c>
      <c r="BC15" s="15">
        <v>1.0648148148148147E-3</v>
      </c>
      <c r="BD15" s="15">
        <v>3.0439814814814821E-3</v>
      </c>
      <c r="BE15" s="15">
        <v>5.2314814814814819E-3</v>
      </c>
      <c r="BF15" s="15">
        <v>8.113425925925925E-3</v>
      </c>
      <c r="BG15" s="15">
        <v>1.0925925925925924E-2</v>
      </c>
      <c r="BH15" s="15">
        <v>1.2129629629629629E-2</v>
      </c>
      <c r="BI15" s="15">
        <v>1.4652777777777778E-2</v>
      </c>
      <c r="BJ15" s="15">
        <v>1.503472222222222E-2</v>
      </c>
      <c r="BK15" s="15">
        <v>1.7534722222222222E-2</v>
      </c>
      <c r="BL15" s="15">
        <v>1.7673611111111109E-2</v>
      </c>
      <c r="BM15" s="15">
        <v>2.0520833333333332E-2</v>
      </c>
      <c r="BN15" s="2" t="s">
        <v>52</v>
      </c>
      <c r="BO15" t="s">
        <v>53</v>
      </c>
      <c r="BP15" t="s">
        <v>54</v>
      </c>
    </row>
    <row r="16" spans="1:68" ht="20" thickTop="1" thickBot="1">
      <c r="A16" t="s">
        <v>58</v>
      </c>
      <c r="B16" s="10">
        <v>14</v>
      </c>
      <c r="C16" s="184" t="s">
        <v>434</v>
      </c>
      <c r="D16" s="11"/>
      <c r="E16" t="s">
        <v>418</v>
      </c>
      <c r="F16" t="s">
        <v>61</v>
      </c>
      <c r="G16" s="1">
        <v>40522</v>
      </c>
      <c r="H16" s="3">
        <v>0.625</v>
      </c>
      <c r="I16" s="5">
        <v>4</v>
      </c>
      <c r="J16" s="179">
        <f>AVERAGE(J8,J13,J21,J22)</f>
        <v>4</v>
      </c>
      <c r="K16" s="5">
        <v>5</v>
      </c>
      <c r="L16" s="134">
        <v>3</v>
      </c>
      <c r="M16" s="5">
        <v>6</v>
      </c>
      <c r="N16" s="178">
        <v>4</v>
      </c>
      <c r="P16">
        <f t="shared" si="0"/>
        <v>4.333333333333333</v>
      </c>
      <c r="Q16">
        <f>'P1 support data'!C106</f>
        <v>163</v>
      </c>
      <c r="R16" t="s">
        <v>58</v>
      </c>
      <c r="S16">
        <f>'P2 support data'!D400</f>
        <v>40</v>
      </c>
      <c r="T16" s="4" t="s">
        <v>3</v>
      </c>
      <c r="U16">
        <f>'P2 support data'!E400</f>
        <v>51</v>
      </c>
      <c r="V16" t="s">
        <v>3</v>
      </c>
      <c r="W16">
        <f>'P2 support data'!F400</f>
        <v>43</v>
      </c>
      <c r="X16" t="s">
        <v>3</v>
      </c>
      <c r="Y16">
        <f>'P2 support data'!G400</f>
        <v>44</v>
      </c>
      <c r="Z16" t="s">
        <v>3</v>
      </c>
      <c r="AB16">
        <v>7</v>
      </c>
      <c r="AC16" s="24"/>
      <c r="AD16" s="25"/>
      <c r="AE16" s="25"/>
      <c r="AF16" s="25"/>
      <c r="AG16" s="26"/>
      <c r="AH16" s="24">
        <v>2</v>
      </c>
      <c r="AI16" s="24">
        <v>1</v>
      </c>
      <c r="AJ16" s="24">
        <v>0</v>
      </c>
      <c r="AK16" s="24">
        <v>0</v>
      </c>
      <c r="AL16" s="24">
        <v>0</v>
      </c>
      <c r="AM16" s="24">
        <v>3</v>
      </c>
      <c r="AN16" s="24">
        <v>2</v>
      </c>
      <c r="AO16" s="24">
        <v>2</v>
      </c>
      <c r="AP16" s="24">
        <v>2</v>
      </c>
      <c r="AQ16" s="24">
        <v>4</v>
      </c>
      <c r="AR16" s="24">
        <v>3</v>
      </c>
      <c r="AS16" s="32">
        <v>1</v>
      </c>
      <c r="AT16" s="32">
        <v>1</v>
      </c>
      <c r="AU16" s="32">
        <v>2</v>
      </c>
      <c r="AV16" s="26">
        <v>4</v>
      </c>
      <c r="BB16" s="15">
        <v>0</v>
      </c>
      <c r="BC16" s="15">
        <v>5.4398148148148144E-4</v>
      </c>
      <c r="BD16" s="15">
        <v>1.712962962962963E-3</v>
      </c>
      <c r="BE16" s="15">
        <v>4.5370370370370365E-3</v>
      </c>
      <c r="BF16" s="15">
        <v>7.951388888888888E-3</v>
      </c>
      <c r="BG16" s="15">
        <v>1.0810185185185185E-2</v>
      </c>
      <c r="BH16" s="15">
        <v>1.1655092592592594E-2</v>
      </c>
      <c r="BI16" s="15">
        <v>1.3969907407407408E-2</v>
      </c>
      <c r="BJ16" s="15">
        <v>1.4409722222222221E-2</v>
      </c>
      <c r="BK16" s="15">
        <v>1.7673611111111109E-2</v>
      </c>
      <c r="BL16" s="15">
        <v>1.7800925925925925E-2</v>
      </c>
      <c r="BM16" s="15">
        <v>2.0543981481481479E-2</v>
      </c>
      <c r="BN16" s="2" t="s">
        <v>75</v>
      </c>
    </row>
    <row r="17" spans="1:68" ht="17" thickTop="1" thickBot="1">
      <c r="A17" t="s">
        <v>58</v>
      </c>
      <c r="B17" s="10">
        <v>15</v>
      </c>
      <c r="C17" s="184" t="s">
        <v>435</v>
      </c>
      <c r="D17" s="11"/>
      <c r="E17" t="s">
        <v>417</v>
      </c>
      <c r="F17" t="s">
        <v>61</v>
      </c>
      <c r="G17" s="1">
        <v>40521</v>
      </c>
      <c r="H17" s="3">
        <v>0.41666666666666669</v>
      </c>
      <c r="I17" s="5">
        <v>4</v>
      </c>
      <c r="J17" s="177">
        <v>4.5</v>
      </c>
      <c r="K17" s="5">
        <v>5</v>
      </c>
      <c r="L17" s="176">
        <v>5</v>
      </c>
      <c r="M17" s="5">
        <v>4</v>
      </c>
      <c r="N17" s="134">
        <v>3</v>
      </c>
      <c r="P17">
        <f t="shared" si="0"/>
        <v>4.25</v>
      </c>
      <c r="Q17">
        <f>'P1 support data'!C421</f>
        <v>0</v>
      </c>
      <c r="R17" t="s">
        <v>57</v>
      </c>
      <c r="S17">
        <f>'P2 support data'!D421</f>
        <v>41</v>
      </c>
      <c r="T17" s="4" t="s">
        <v>3</v>
      </c>
      <c r="U17" s="37">
        <f>'P2 support data'!E421</f>
        <v>39</v>
      </c>
      <c r="V17" t="s">
        <v>3</v>
      </c>
      <c r="W17">
        <f>'P2 support data'!F421</f>
        <v>40</v>
      </c>
      <c r="X17" t="s">
        <v>3</v>
      </c>
      <c r="Y17" s="35">
        <f>'P2 support data'!G421</f>
        <v>31</v>
      </c>
      <c r="Z17" t="s">
        <v>3</v>
      </c>
      <c r="AB17">
        <v>7</v>
      </c>
      <c r="AC17" s="24">
        <v>1</v>
      </c>
      <c r="AD17" s="30">
        <v>1</v>
      </c>
      <c r="AE17" s="30">
        <v>1</v>
      </c>
      <c r="AF17" s="30">
        <v>0</v>
      </c>
      <c r="AG17" s="26">
        <v>0</v>
      </c>
      <c r="AH17" s="24">
        <v>0</v>
      </c>
      <c r="AI17" s="30">
        <v>0</v>
      </c>
      <c r="AJ17" s="30">
        <v>0</v>
      </c>
      <c r="AK17" s="30">
        <v>0</v>
      </c>
      <c r="AL17" s="26">
        <v>0</v>
      </c>
      <c r="AM17" s="24">
        <v>3</v>
      </c>
      <c r="AN17" s="30">
        <v>1</v>
      </c>
      <c r="AO17" s="30">
        <v>2</v>
      </c>
      <c r="AP17" s="30">
        <v>0</v>
      </c>
      <c r="AQ17" s="26">
        <v>0</v>
      </c>
      <c r="AR17" s="24"/>
      <c r="AS17" s="25"/>
      <c r="AT17" s="25"/>
      <c r="AU17" s="25"/>
      <c r="AV17" s="26"/>
      <c r="BB17" s="15">
        <v>0</v>
      </c>
      <c r="BC17" s="15" t="s">
        <v>3</v>
      </c>
      <c r="BD17" s="15" t="s">
        <v>3</v>
      </c>
      <c r="BE17" s="15" t="s">
        <v>3</v>
      </c>
      <c r="BF17" s="15" t="s">
        <v>3</v>
      </c>
      <c r="BG17" s="15" t="s">
        <v>3</v>
      </c>
      <c r="BH17" s="15" t="s">
        <v>3</v>
      </c>
      <c r="BI17" s="15" t="s">
        <v>3</v>
      </c>
      <c r="BJ17" s="15" t="s">
        <v>3</v>
      </c>
      <c r="BK17" s="15" t="s">
        <v>3</v>
      </c>
      <c r="BL17" s="15" t="s">
        <v>3</v>
      </c>
      <c r="BM17" s="15" t="s">
        <v>3</v>
      </c>
      <c r="BN17" s="2" t="s">
        <v>77</v>
      </c>
      <c r="BO17" t="s">
        <v>78</v>
      </c>
      <c r="BP17" t="s">
        <v>79</v>
      </c>
    </row>
    <row r="18" spans="1:68" ht="17" thickTop="1" thickBot="1">
      <c r="A18" t="s">
        <v>58</v>
      </c>
      <c r="B18" s="10">
        <v>16</v>
      </c>
      <c r="C18" s="184" t="s">
        <v>436</v>
      </c>
      <c r="D18" s="11" t="s">
        <v>347</v>
      </c>
      <c r="E18" t="s">
        <v>412</v>
      </c>
      <c r="F18" t="s">
        <v>58</v>
      </c>
      <c r="G18" s="1">
        <v>40514</v>
      </c>
      <c r="H18" s="3">
        <v>0.5</v>
      </c>
      <c r="I18">
        <v>4.5</v>
      </c>
      <c r="J18" s="35">
        <v>4</v>
      </c>
      <c r="K18">
        <v>7</v>
      </c>
      <c r="L18" s="38">
        <v>5</v>
      </c>
      <c r="M18">
        <v>7</v>
      </c>
      <c r="N18" s="36">
        <v>7</v>
      </c>
      <c r="P18">
        <f t="shared" si="0"/>
        <v>5.75</v>
      </c>
      <c r="Q18">
        <f>'P1 support data'!C442</f>
        <v>50</v>
      </c>
      <c r="R18" t="s">
        <v>57</v>
      </c>
      <c r="S18">
        <f>'P2 support data'!D442</f>
        <v>29</v>
      </c>
      <c r="T18" s="4" t="s">
        <v>57</v>
      </c>
      <c r="U18" s="35">
        <f>'P2 support data'!E442</f>
        <v>20</v>
      </c>
      <c r="V18" t="s">
        <v>57</v>
      </c>
      <c r="W18">
        <f>'P2 support data'!F442</f>
        <v>56</v>
      </c>
      <c r="X18" t="s">
        <v>59</v>
      </c>
      <c r="Y18" s="36">
        <f>'P2 support data'!G442</f>
        <v>53</v>
      </c>
      <c r="Z18" t="s">
        <v>59</v>
      </c>
      <c r="AB18">
        <v>5</v>
      </c>
      <c r="AC18" s="24">
        <v>0</v>
      </c>
      <c r="AD18" s="25">
        <v>0</v>
      </c>
      <c r="AE18" s="25">
        <v>0</v>
      </c>
      <c r="AF18" s="25">
        <v>0</v>
      </c>
      <c r="AG18" s="26">
        <v>0</v>
      </c>
      <c r="AH18" s="24"/>
      <c r="AI18" s="25"/>
      <c r="AJ18" s="25"/>
      <c r="AK18" s="25"/>
      <c r="AL18" s="26"/>
      <c r="AM18" s="24">
        <v>2</v>
      </c>
      <c r="AN18" s="25">
        <v>0</v>
      </c>
      <c r="AO18" s="25">
        <v>1</v>
      </c>
      <c r="AP18" s="30">
        <v>1</v>
      </c>
      <c r="AQ18" s="26">
        <v>0</v>
      </c>
      <c r="AR18" s="24">
        <v>3</v>
      </c>
      <c r="AS18" s="25">
        <v>2</v>
      </c>
      <c r="AT18" s="25">
        <v>2</v>
      </c>
      <c r="AU18" s="25">
        <v>2</v>
      </c>
      <c r="AV18" s="26">
        <v>5</v>
      </c>
      <c r="AW18" t="s">
        <v>186</v>
      </c>
      <c r="AX18" t="s">
        <v>187</v>
      </c>
      <c r="AZ18" t="s">
        <v>191</v>
      </c>
      <c r="BA18" t="s">
        <v>185</v>
      </c>
      <c r="BB18" s="15">
        <v>0</v>
      </c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2" t="s">
        <v>146</v>
      </c>
    </row>
    <row r="19" spans="1:68" ht="17" thickTop="1" thickBot="1">
      <c r="A19" t="s">
        <v>342</v>
      </c>
      <c r="B19" s="10">
        <v>17</v>
      </c>
      <c r="C19" s="184" t="s">
        <v>437</v>
      </c>
      <c r="D19" s="11" t="s">
        <v>358</v>
      </c>
      <c r="E19" t="s">
        <v>408</v>
      </c>
      <c r="F19" t="s">
        <v>58</v>
      </c>
      <c r="G19" s="1">
        <v>40519</v>
      </c>
      <c r="H19" s="3">
        <v>0.70833333333333337</v>
      </c>
      <c r="I19">
        <v>6</v>
      </c>
      <c r="J19" s="35">
        <v>4</v>
      </c>
      <c r="K19">
        <v>7</v>
      </c>
      <c r="L19" s="38">
        <v>6</v>
      </c>
      <c r="M19">
        <v>8</v>
      </c>
      <c r="N19" s="36">
        <v>5</v>
      </c>
      <c r="P19">
        <f t="shared" si="0"/>
        <v>6</v>
      </c>
      <c r="Q19">
        <f>'P1 support data'!C463</f>
        <v>340</v>
      </c>
      <c r="R19" t="s">
        <v>59</v>
      </c>
      <c r="S19">
        <f>'P2 support data'!D463</f>
        <v>59</v>
      </c>
      <c r="T19" s="4" t="s">
        <v>3</v>
      </c>
      <c r="U19" s="35">
        <f>'P2 support data'!E463</f>
        <v>36</v>
      </c>
      <c r="V19" t="s">
        <v>3</v>
      </c>
      <c r="W19">
        <f>'P2 support data'!F463</f>
        <v>52</v>
      </c>
      <c r="X19" t="s">
        <v>3</v>
      </c>
      <c r="Y19" s="36">
        <f>'P2 support data'!G463</f>
        <v>49</v>
      </c>
      <c r="Z19" t="s">
        <v>3</v>
      </c>
      <c r="AB19">
        <v>8</v>
      </c>
      <c r="AC19" s="24">
        <v>2</v>
      </c>
      <c r="AD19" s="30">
        <v>1</v>
      </c>
      <c r="AE19" s="30">
        <v>0</v>
      </c>
      <c r="AF19" s="30">
        <v>2</v>
      </c>
      <c r="AG19" s="26">
        <v>5</v>
      </c>
      <c r="AH19" s="24"/>
      <c r="AI19" s="25"/>
      <c r="AJ19" s="25"/>
      <c r="AK19" s="25"/>
      <c r="AL19" s="26"/>
      <c r="AM19" s="24">
        <v>4</v>
      </c>
      <c r="AN19" s="25">
        <v>3</v>
      </c>
      <c r="AO19" s="25">
        <v>2</v>
      </c>
      <c r="AP19" s="30">
        <v>2</v>
      </c>
      <c r="AQ19" s="26">
        <v>5</v>
      </c>
      <c r="AR19" s="24">
        <v>3</v>
      </c>
      <c r="AS19" s="30">
        <v>2</v>
      </c>
      <c r="AT19" s="30">
        <v>1</v>
      </c>
      <c r="AU19" s="30">
        <v>2</v>
      </c>
      <c r="AV19" s="26">
        <v>5</v>
      </c>
      <c r="BB19" s="15">
        <v>0</v>
      </c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2" t="s">
        <v>145</v>
      </c>
    </row>
    <row r="20" spans="1:68" ht="17" thickTop="1" thickBot="1">
      <c r="A20" t="s">
        <v>342</v>
      </c>
      <c r="B20" s="10">
        <v>18</v>
      </c>
      <c r="C20" s="184" t="s">
        <v>438</v>
      </c>
      <c r="D20" s="11" t="s">
        <v>351</v>
      </c>
      <c r="E20" t="s">
        <v>414</v>
      </c>
      <c r="F20" t="s">
        <v>61</v>
      </c>
      <c r="G20" s="1">
        <v>40515</v>
      </c>
      <c r="H20" s="3">
        <v>0.54166666666666663</v>
      </c>
      <c r="I20">
        <v>5</v>
      </c>
      <c r="J20" s="35">
        <v>2</v>
      </c>
      <c r="K20">
        <v>6</v>
      </c>
      <c r="L20" s="38">
        <v>4.5</v>
      </c>
      <c r="M20">
        <v>6</v>
      </c>
      <c r="N20" s="36">
        <v>3.5</v>
      </c>
      <c r="P20">
        <f t="shared" si="0"/>
        <v>4.5</v>
      </c>
      <c r="Q20">
        <f>'P1 support data'!C484</f>
        <v>131</v>
      </c>
      <c r="R20" t="s">
        <v>57</v>
      </c>
      <c r="S20">
        <f>'P2 support data'!D484</f>
        <v>30</v>
      </c>
      <c r="T20" s="4" t="s">
        <v>3</v>
      </c>
      <c r="U20" s="35">
        <f>'P2 support data'!E484</f>
        <v>32</v>
      </c>
      <c r="V20" t="s">
        <v>3</v>
      </c>
      <c r="W20">
        <f>'P2 support data'!F484</f>
        <v>51</v>
      </c>
      <c r="X20" t="s">
        <v>3</v>
      </c>
      <c r="Y20" s="36">
        <f>'P2 support data'!G484</f>
        <v>31</v>
      </c>
      <c r="Z20" t="s">
        <v>3</v>
      </c>
      <c r="AB20">
        <v>7</v>
      </c>
      <c r="AC20" s="24">
        <v>4</v>
      </c>
      <c r="AD20" s="25">
        <v>4</v>
      </c>
      <c r="AE20" s="30">
        <v>1</v>
      </c>
      <c r="AF20" s="30">
        <v>2</v>
      </c>
      <c r="AG20" s="26">
        <v>3</v>
      </c>
      <c r="AH20" s="24"/>
      <c r="AI20" s="25"/>
      <c r="AJ20" s="25"/>
      <c r="AK20" s="25"/>
      <c r="AL20" s="26"/>
      <c r="AM20" s="24">
        <v>4</v>
      </c>
      <c r="AN20" s="25">
        <v>3</v>
      </c>
      <c r="AO20" s="25">
        <v>2</v>
      </c>
      <c r="AP20" s="30">
        <v>2</v>
      </c>
      <c r="AQ20" s="26">
        <v>4</v>
      </c>
      <c r="AR20" s="24">
        <v>1</v>
      </c>
      <c r="AS20" s="30">
        <v>1</v>
      </c>
      <c r="AT20" s="30">
        <v>0</v>
      </c>
      <c r="AU20" s="30">
        <v>0</v>
      </c>
      <c r="AV20" s="26">
        <v>0</v>
      </c>
      <c r="AW20" t="s">
        <v>203</v>
      </c>
      <c r="AX20" t="s">
        <v>204</v>
      </c>
      <c r="AY20" t="s">
        <v>202</v>
      </c>
      <c r="AZ20" t="s">
        <v>205</v>
      </c>
      <c r="BB20" s="15">
        <v>0</v>
      </c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2" t="s">
        <v>144</v>
      </c>
    </row>
    <row r="21" spans="1:68" ht="17" thickTop="1" thickBot="1">
      <c r="A21" t="s">
        <v>342</v>
      </c>
      <c r="B21" s="10">
        <v>19</v>
      </c>
      <c r="C21" s="184" t="s">
        <v>439</v>
      </c>
      <c r="D21" s="11" t="s">
        <v>359</v>
      </c>
      <c r="E21" t="s">
        <v>399</v>
      </c>
      <c r="F21" t="s">
        <v>58</v>
      </c>
      <c r="G21" s="1">
        <v>40519</v>
      </c>
      <c r="H21" s="3">
        <v>0.79166666666666663</v>
      </c>
      <c r="I21">
        <v>5</v>
      </c>
      <c r="J21" s="37">
        <v>5</v>
      </c>
      <c r="K21">
        <v>5</v>
      </c>
      <c r="L21" s="35">
        <v>5</v>
      </c>
      <c r="M21">
        <v>5.5</v>
      </c>
      <c r="N21" s="38">
        <v>5</v>
      </c>
      <c r="P21">
        <f t="shared" si="0"/>
        <v>5.083333333333333</v>
      </c>
      <c r="Q21">
        <f>'P1 support data'!C505</f>
        <v>60</v>
      </c>
      <c r="R21" t="s">
        <v>57</v>
      </c>
      <c r="S21">
        <f>'P2 support data'!D505</f>
        <v>56</v>
      </c>
      <c r="T21" s="4" t="s">
        <v>3</v>
      </c>
      <c r="U21">
        <f>'P2 support data'!E505</f>
        <v>66</v>
      </c>
      <c r="V21" t="s">
        <v>3</v>
      </c>
      <c r="W21">
        <f>'P2 support data'!F505</f>
        <v>65</v>
      </c>
      <c r="X21" t="s">
        <v>3</v>
      </c>
      <c r="Y21" s="38">
        <f>'P2 support data'!G505</f>
        <v>64</v>
      </c>
      <c r="Z21" t="s">
        <v>3</v>
      </c>
      <c r="AB21">
        <v>7</v>
      </c>
      <c r="AC21" s="24"/>
      <c r="AD21" s="25"/>
      <c r="AE21" s="25"/>
      <c r="AF21" s="25"/>
      <c r="AG21" s="26"/>
      <c r="AH21">
        <v>0</v>
      </c>
      <c r="AI21">
        <v>1</v>
      </c>
      <c r="AJ21">
        <v>0</v>
      </c>
      <c r="AK21">
        <v>0</v>
      </c>
      <c r="AL21">
        <v>0</v>
      </c>
      <c r="AM21" s="32">
        <v>3</v>
      </c>
      <c r="AN21" s="30">
        <v>1</v>
      </c>
      <c r="AO21" s="30">
        <v>2</v>
      </c>
      <c r="AP21" s="30">
        <v>2</v>
      </c>
      <c r="AQ21" s="33">
        <v>2</v>
      </c>
      <c r="AR21" s="32">
        <v>2</v>
      </c>
      <c r="AS21" s="30">
        <v>0</v>
      </c>
      <c r="AT21" s="30">
        <v>0</v>
      </c>
      <c r="AU21" s="30">
        <v>0</v>
      </c>
      <c r="AV21" s="33">
        <v>1</v>
      </c>
      <c r="AY21" t="s">
        <v>327</v>
      </c>
      <c r="BB21" s="15">
        <v>0</v>
      </c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2" t="s">
        <v>147</v>
      </c>
      <c r="BO21" t="s">
        <v>148</v>
      </c>
    </row>
    <row r="22" spans="1:68" ht="17" thickTop="1" thickBot="1">
      <c r="A22" t="s">
        <v>58</v>
      </c>
      <c r="B22" s="10">
        <v>20</v>
      </c>
      <c r="C22" s="184" t="s">
        <v>440</v>
      </c>
      <c r="D22" s="11" t="s">
        <v>353</v>
      </c>
      <c r="E22" t="s">
        <v>415</v>
      </c>
      <c r="F22" t="s">
        <v>61</v>
      </c>
      <c r="G22" s="1">
        <v>40517</v>
      </c>
      <c r="H22" s="3" t="s">
        <v>3</v>
      </c>
      <c r="I22">
        <v>3</v>
      </c>
      <c r="J22" s="37">
        <v>3</v>
      </c>
      <c r="K22">
        <v>3</v>
      </c>
      <c r="L22" s="35">
        <v>3</v>
      </c>
      <c r="M22">
        <v>6</v>
      </c>
      <c r="N22" s="38">
        <v>5</v>
      </c>
      <c r="P22">
        <f t="shared" si="0"/>
        <v>3.8333333333333335</v>
      </c>
      <c r="Q22">
        <f>'P1 support data'!C526</f>
        <v>127</v>
      </c>
      <c r="R22" t="s">
        <v>57</v>
      </c>
      <c r="S22">
        <f>'P2 support data'!D526</f>
        <v>40</v>
      </c>
      <c r="T22" s="4" t="s">
        <v>3</v>
      </c>
      <c r="U22" s="37">
        <f>'P2 support data'!E526</f>
        <v>30</v>
      </c>
      <c r="V22" t="s">
        <v>3</v>
      </c>
      <c r="W22">
        <f>'P2 support data'!F526</f>
        <v>28</v>
      </c>
      <c r="X22" t="s">
        <v>3</v>
      </c>
      <c r="Y22" s="38">
        <f>'P2 support data'!G526</f>
        <v>34</v>
      </c>
      <c r="Z22" t="s">
        <v>3</v>
      </c>
      <c r="AB22">
        <v>9</v>
      </c>
      <c r="AC22" s="24"/>
      <c r="AD22" s="25"/>
      <c r="AE22" s="25"/>
      <c r="AF22" s="25"/>
      <c r="AG22" s="26"/>
      <c r="AH22" s="24">
        <v>3</v>
      </c>
      <c r="AI22" s="25">
        <v>1</v>
      </c>
      <c r="AJ22" s="25">
        <v>2</v>
      </c>
      <c r="AK22" s="30">
        <v>2</v>
      </c>
      <c r="AL22" s="26">
        <v>4</v>
      </c>
      <c r="AM22" s="24">
        <v>2</v>
      </c>
      <c r="AN22" s="30">
        <v>1</v>
      </c>
      <c r="AO22" s="30">
        <v>1</v>
      </c>
      <c r="AP22" s="30">
        <v>1</v>
      </c>
      <c r="AQ22" s="26">
        <v>0</v>
      </c>
      <c r="AR22" s="24">
        <v>1</v>
      </c>
      <c r="AS22" s="30">
        <v>0</v>
      </c>
      <c r="AT22" s="30">
        <v>0</v>
      </c>
      <c r="AU22" s="30">
        <v>0</v>
      </c>
      <c r="AV22" s="26">
        <v>0</v>
      </c>
      <c r="AW22" t="s">
        <v>288</v>
      </c>
      <c r="AX22" t="s">
        <v>289</v>
      </c>
      <c r="BB22" s="15">
        <v>0</v>
      </c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2"/>
    </row>
    <row r="23" spans="1:68" ht="16" thickTop="1">
      <c r="B23" s="70"/>
      <c r="C23" s="43" t="s">
        <v>67</v>
      </c>
      <c r="D23" s="43"/>
      <c r="E23" s="43"/>
      <c r="F23" s="43"/>
      <c r="G23" s="43"/>
      <c r="H23" s="43"/>
      <c r="I23" s="59">
        <f t="shared" ref="I23:N23" si="1">AVERAGE(I3:I22)</f>
        <v>4.625</v>
      </c>
      <c r="J23" s="59">
        <f t="shared" si="1"/>
        <v>4.0250000000000004</v>
      </c>
      <c r="K23" s="59">
        <f t="shared" si="1"/>
        <v>4.9749999999999996</v>
      </c>
      <c r="L23" s="59">
        <f t="shared" si="1"/>
        <v>4.1749999999999998</v>
      </c>
      <c r="M23" s="59">
        <f t="shared" si="1"/>
        <v>5.4</v>
      </c>
      <c r="N23" s="85">
        <f t="shared" si="1"/>
        <v>4</v>
      </c>
      <c r="O23" s="43"/>
      <c r="P23" s="85">
        <f>AVERAGE(P3:P22)</f>
        <v>4.5333333333333332</v>
      </c>
      <c r="Q23" s="81">
        <f>AVERAGE(Q3:Q22)</f>
        <v>151.4</v>
      </c>
      <c r="R23" s="59" t="s">
        <v>58</v>
      </c>
      <c r="S23" s="81">
        <f>AVERAGE(S3:S22)</f>
        <v>38.049999999999997</v>
      </c>
      <c r="T23" s="59" t="s">
        <v>57</v>
      </c>
      <c r="U23" s="81">
        <f>AVERAGE(U3:U22)</f>
        <v>38.15</v>
      </c>
      <c r="V23" s="59" t="s">
        <v>57</v>
      </c>
      <c r="W23" s="81">
        <f>AVERAGE(W3:W22)</f>
        <v>41.5</v>
      </c>
      <c r="X23" s="59" t="s">
        <v>57</v>
      </c>
      <c r="Y23" s="86">
        <f>AVERAGE(Y3:Y22)</f>
        <v>37.1</v>
      </c>
      <c r="Z23" s="5" t="s">
        <v>57</v>
      </c>
      <c r="AA23" s="12"/>
      <c r="AB23" s="5">
        <f>AVERAGE(AB3:AB22)</f>
        <v>5.85</v>
      </c>
      <c r="AC23" s="27">
        <f>SUM(AC3:AC22)</f>
        <v>37</v>
      </c>
      <c r="AD23" s="28">
        <f t="shared" ref="AD23:AG23" si="2">SUM(AD3:AD22)</f>
        <v>27</v>
      </c>
      <c r="AE23" s="28">
        <f t="shared" si="2"/>
        <v>16</v>
      </c>
      <c r="AF23" s="28">
        <f t="shared" si="2"/>
        <v>20</v>
      </c>
      <c r="AG23" s="29">
        <f t="shared" si="2"/>
        <v>32</v>
      </c>
      <c r="AH23" s="27">
        <f t="shared" ref="AH23:AV23" si="3">SUM(AH3:AH22)</f>
        <v>27</v>
      </c>
      <c r="AI23" s="28">
        <f t="shared" si="3"/>
        <v>15</v>
      </c>
      <c r="AJ23" s="28">
        <f t="shared" si="3"/>
        <v>12</v>
      </c>
      <c r="AK23" s="28">
        <f t="shared" si="3"/>
        <v>11</v>
      </c>
      <c r="AL23" s="29">
        <f t="shared" si="3"/>
        <v>8</v>
      </c>
      <c r="AM23" s="27">
        <f t="shared" si="3"/>
        <v>50</v>
      </c>
      <c r="AN23" s="28">
        <f t="shared" si="3"/>
        <v>30</v>
      </c>
      <c r="AO23" s="28">
        <f t="shared" si="3"/>
        <v>23</v>
      </c>
      <c r="AP23" s="28">
        <f t="shared" si="3"/>
        <v>23</v>
      </c>
      <c r="AQ23" s="29">
        <f t="shared" si="3"/>
        <v>31</v>
      </c>
      <c r="AR23" s="27">
        <f t="shared" si="3"/>
        <v>32</v>
      </c>
      <c r="AS23" s="28">
        <f t="shared" si="3"/>
        <v>15</v>
      </c>
      <c r="AT23" s="28">
        <f t="shared" si="3"/>
        <v>8</v>
      </c>
      <c r="AU23" s="28">
        <f t="shared" si="3"/>
        <v>16</v>
      </c>
      <c r="AV23" s="29">
        <f t="shared" si="3"/>
        <v>26</v>
      </c>
      <c r="AW23" s="5"/>
      <c r="AX23" s="5"/>
      <c r="AY23" s="5"/>
      <c r="AZ23" s="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</row>
    <row r="24" spans="1:68">
      <c r="B24" s="24"/>
      <c r="C24" s="74" t="s">
        <v>206</v>
      </c>
      <c r="D24" s="25"/>
      <c r="E24" s="25"/>
      <c r="F24" s="25"/>
      <c r="G24" s="25" t="s">
        <v>3</v>
      </c>
      <c r="H24" s="25"/>
      <c r="I24" s="25"/>
      <c r="J24" s="82">
        <f>J23-I23</f>
        <v>-0.59999999999999964</v>
      </c>
      <c r="K24" s="82">
        <f>K23-J23</f>
        <v>0.94999999999999929</v>
      </c>
      <c r="L24" s="82">
        <f>L23-K23</f>
        <v>-0.79999999999999982</v>
      </c>
      <c r="M24" s="82">
        <f>M23-L23</f>
        <v>1.2250000000000005</v>
      </c>
      <c r="N24" s="82">
        <f>N23-M23</f>
        <v>-1.4000000000000004</v>
      </c>
      <c r="O24" s="25"/>
      <c r="P24" s="25"/>
      <c r="Q24" s="25"/>
      <c r="R24" s="25"/>
      <c r="S24" s="25"/>
      <c r="T24" s="25"/>
      <c r="U24" s="25"/>
      <c r="V24" s="25"/>
      <c r="W24" s="34">
        <f>W23-U23</f>
        <v>3.3500000000000014</v>
      </c>
      <c r="X24" s="25"/>
      <c r="Y24" s="83">
        <f>Y23-W23</f>
        <v>-4.3999999999999986</v>
      </c>
      <c r="Z24" s="5"/>
      <c r="AA24" s="12"/>
      <c r="AB24" s="5"/>
      <c r="AC24" s="34">
        <f t="shared" ref="AC24:AV24" si="4">AVERAGE(AC3:AC22)</f>
        <v>2.4666666666666668</v>
      </c>
      <c r="AD24" s="82">
        <f t="shared" si="4"/>
        <v>1.8</v>
      </c>
      <c r="AE24" s="82">
        <f t="shared" si="4"/>
        <v>1.0666666666666667</v>
      </c>
      <c r="AF24" s="82">
        <f t="shared" si="4"/>
        <v>1.3333333333333333</v>
      </c>
      <c r="AG24" s="82">
        <f t="shared" si="4"/>
        <v>2.1333333333333333</v>
      </c>
      <c r="AH24" s="82">
        <f t="shared" si="4"/>
        <v>1.8</v>
      </c>
      <c r="AI24" s="82">
        <f t="shared" si="4"/>
        <v>1</v>
      </c>
      <c r="AJ24" s="82">
        <f t="shared" si="4"/>
        <v>0.8</v>
      </c>
      <c r="AK24" s="82">
        <f t="shared" si="4"/>
        <v>0.73333333333333328</v>
      </c>
      <c r="AL24" s="82">
        <f t="shared" si="4"/>
        <v>0.53333333333333333</v>
      </c>
      <c r="AM24" s="82">
        <f t="shared" si="4"/>
        <v>3.3333333333333335</v>
      </c>
      <c r="AN24" s="82">
        <f t="shared" si="4"/>
        <v>2</v>
      </c>
      <c r="AO24" s="82">
        <f t="shared" si="4"/>
        <v>1.5333333333333334</v>
      </c>
      <c r="AP24" s="82">
        <f t="shared" si="4"/>
        <v>1.5333333333333334</v>
      </c>
      <c r="AQ24" s="82">
        <f t="shared" si="4"/>
        <v>2.0666666666666669</v>
      </c>
      <c r="AR24" s="82">
        <f t="shared" si="4"/>
        <v>2.1333333333333333</v>
      </c>
      <c r="AS24" s="82">
        <f t="shared" si="4"/>
        <v>1</v>
      </c>
      <c r="AT24" s="82">
        <f t="shared" si="4"/>
        <v>0.53333333333333333</v>
      </c>
      <c r="AU24" s="82">
        <f t="shared" si="4"/>
        <v>1.0666666666666667</v>
      </c>
      <c r="AV24" s="82">
        <f t="shared" si="4"/>
        <v>1.7333333333333334</v>
      </c>
      <c r="AW24" s="5"/>
      <c r="AX24" s="5"/>
      <c r="AY24" s="5"/>
      <c r="AZ24" s="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</row>
    <row r="25" spans="1:68">
      <c r="B25" s="79"/>
      <c r="C25" s="80" t="s">
        <v>207</v>
      </c>
      <c r="D25" s="51"/>
      <c r="E25" s="51"/>
      <c r="F25" s="51"/>
      <c r="G25" s="52"/>
      <c r="H25" s="51"/>
      <c r="I25" s="51"/>
      <c r="J25" s="61">
        <f>J24/I23</f>
        <v>-0.12972972972972965</v>
      </c>
      <c r="K25" s="61">
        <f>K24/J23</f>
        <v>0.2360248447204967</v>
      </c>
      <c r="L25" s="68">
        <f>L24/K23</f>
        <v>-0.16080402010050249</v>
      </c>
      <c r="M25" s="68">
        <f>M24/L23</f>
        <v>0.29341317365269476</v>
      </c>
      <c r="N25" s="68">
        <f>N24/M23</f>
        <v>-0.2592592592592593</v>
      </c>
      <c r="O25" s="51"/>
      <c r="P25" s="51"/>
      <c r="Q25" s="51"/>
      <c r="R25" s="51"/>
      <c r="S25" s="51"/>
      <c r="T25" s="51"/>
      <c r="U25" s="51"/>
      <c r="V25" s="51"/>
      <c r="W25" s="84">
        <f>W24/U23</f>
        <v>8.7811271297509874E-2</v>
      </c>
      <c r="X25" s="51"/>
      <c r="Y25" s="62">
        <f>Y24/W23</f>
        <v>-0.10602409638554214</v>
      </c>
      <c r="Z25" s="5"/>
      <c r="AA25" s="12"/>
      <c r="AB25" s="5" t="s">
        <v>247</v>
      </c>
      <c r="AC25" s="34">
        <v>4</v>
      </c>
      <c r="AD25" s="34">
        <v>4</v>
      </c>
      <c r="AE25" s="34">
        <v>2</v>
      </c>
      <c r="AF25" s="34">
        <v>2</v>
      </c>
      <c r="AG25" s="34">
        <v>5</v>
      </c>
      <c r="AH25" s="34">
        <v>4</v>
      </c>
      <c r="AI25" s="34">
        <v>4</v>
      </c>
      <c r="AJ25" s="34">
        <v>2</v>
      </c>
      <c r="AK25" s="34">
        <v>2</v>
      </c>
      <c r="AL25" s="34">
        <v>5</v>
      </c>
      <c r="AM25" s="34">
        <v>4</v>
      </c>
      <c r="AN25" s="34">
        <v>4</v>
      </c>
      <c r="AO25" s="34">
        <v>2</v>
      </c>
      <c r="AP25" s="34">
        <v>2</v>
      </c>
      <c r="AQ25" s="34">
        <v>5</v>
      </c>
      <c r="AR25" s="34">
        <v>4</v>
      </c>
      <c r="AS25" s="34">
        <v>4</v>
      </c>
      <c r="AT25" s="34">
        <v>2</v>
      </c>
      <c r="AU25" s="34">
        <v>2</v>
      </c>
      <c r="AV25" s="34">
        <v>5</v>
      </c>
      <c r="AW25" s="5"/>
      <c r="AX25" s="5"/>
      <c r="AY25" s="5"/>
      <c r="AZ25" s="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</row>
    <row r="26" spans="1:68">
      <c r="B26" s="25"/>
      <c r="C26" s="74" t="s">
        <v>250</v>
      </c>
      <c r="D26" s="25"/>
      <c r="E26" s="25"/>
      <c r="F26" s="25"/>
      <c r="G26" s="47"/>
      <c r="H26" s="25"/>
      <c r="I26" s="25">
        <f t="shared" ref="I26:N26" si="5">STDEV(I3:I22)</f>
        <v>1.3943023156290106</v>
      </c>
      <c r="J26" s="25">
        <f t="shared" si="5"/>
        <v>1.5344723077194633</v>
      </c>
      <c r="K26" s="25">
        <f t="shared" si="5"/>
        <v>1.3810274588527427</v>
      </c>
      <c r="L26" s="25">
        <f t="shared" si="5"/>
        <v>1.3791206198917214</v>
      </c>
      <c r="M26" s="25">
        <f t="shared" si="5"/>
        <v>1.3038404810405289</v>
      </c>
      <c r="N26" s="25">
        <f t="shared" si="5"/>
        <v>1.459992790176863</v>
      </c>
      <c r="O26" s="25"/>
      <c r="P26" s="25">
        <f>STDEV(P3:P22)</f>
        <v>1.1708571359258741</v>
      </c>
      <c r="Q26" s="25">
        <f>STDEV(Q3:Q22)</f>
        <v>103.00045988655636</v>
      </c>
      <c r="R26" s="25"/>
      <c r="S26" s="25">
        <f>STDEV(S3:S22)</f>
        <v>9.8219678594250652</v>
      </c>
      <c r="T26" s="25"/>
      <c r="U26" s="25">
        <f>STDEV(U3:U22)</f>
        <v>12.482724904948901</v>
      </c>
      <c r="V26" s="25"/>
      <c r="W26" s="25">
        <f>STDEV(W3:W22)</f>
        <v>10.947241902102917</v>
      </c>
      <c r="X26" s="25"/>
      <c r="Y26" s="25">
        <f>STDEV(Y3:Y22)</f>
        <v>11.424350724381853</v>
      </c>
      <c r="Z26" s="5"/>
      <c r="AA26" s="12"/>
      <c r="AB26" s="25">
        <f>STDEV(AB3:AB22)</f>
        <v>2.5188761069384218</v>
      </c>
      <c r="AC26" s="34">
        <f>AC23/9</f>
        <v>4.1111111111111107</v>
      </c>
      <c r="AD26" s="82">
        <f>AD23/9</f>
        <v>3</v>
      </c>
      <c r="AE26" s="82">
        <f>AE23/9</f>
        <v>1.7777777777777777</v>
      </c>
      <c r="AF26" s="82">
        <f>AF23/9</f>
        <v>2.2222222222222223</v>
      </c>
      <c r="AG26" s="82">
        <f>AG23/9</f>
        <v>3.5555555555555554</v>
      </c>
      <c r="AH26" s="82">
        <f t="shared" ref="AH26:AV26" si="6">AH23/8</f>
        <v>3.375</v>
      </c>
      <c r="AI26" s="82">
        <f t="shared" si="6"/>
        <v>1.875</v>
      </c>
      <c r="AJ26" s="82">
        <f t="shared" si="6"/>
        <v>1.5</v>
      </c>
      <c r="AK26" s="82">
        <f t="shared" si="6"/>
        <v>1.375</v>
      </c>
      <c r="AL26" s="82">
        <f t="shared" si="6"/>
        <v>1</v>
      </c>
      <c r="AM26" s="82">
        <f t="shared" si="6"/>
        <v>6.25</v>
      </c>
      <c r="AN26" s="82">
        <f t="shared" si="6"/>
        <v>3.75</v>
      </c>
      <c r="AO26" s="82">
        <f t="shared" si="6"/>
        <v>2.875</v>
      </c>
      <c r="AP26" s="82">
        <f t="shared" si="6"/>
        <v>2.875</v>
      </c>
      <c r="AQ26" s="82">
        <f t="shared" si="6"/>
        <v>3.875</v>
      </c>
      <c r="AR26" s="82">
        <f t="shared" si="6"/>
        <v>4</v>
      </c>
      <c r="AS26" s="82">
        <f t="shared" si="6"/>
        <v>1.875</v>
      </c>
      <c r="AT26" s="82">
        <f t="shared" si="6"/>
        <v>1</v>
      </c>
      <c r="AU26" s="82">
        <f t="shared" si="6"/>
        <v>2</v>
      </c>
      <c r="AV26" s="82">
        <f t="shared" si="6"/>
        <v>3.25</v>
      </c>
      <c r="AW26" s="5"/>
      <c r="AX26" s="5"/>
      <c r="AY26" s="5"/>
      <c r="AZ26" s="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</row>
    <row r="27" spans="1:68">
      <c r="B27" s="25"/>
      <c r="C27" s="74" t="s">
        <v>249</v>
      </c>
      <c r="D27" s="25"/>
      <c r="E27" s="25"/>
      <c r="F27" s="25"/>
      <c r="G27" s="47"/>
      <c r="H27" s="25"/>
      <c r="I27" s="25"/>
      <c r="J27" s="116">
        <f>TTEST(I3:I22,J3:J22,1,1)</f>
        <v>6.0672365848579071E-3</v>
      </c>
      <c r="K27" s="116">
        <f>TTEST(J3:J22,K3:K22,1,1)</f>
        <v>2.1024454436925901E-3</v>
      </c>
      <c r="L27" s="117">
        <f>TTEST(K3:K22,L3:L22,1,1)</f>
        <v>1.3279095405845196E-4</v>
      </c>
      <c r="M27" s="116">
        <f>TTEST(L3:L22,M3:M22,1,1)</f>
        <v>4.6705378282661174E-4</v>
      </c>
      <c r="N27" s="117">
        <f>TTEST(M3:M22,N3:N22,1,1)</f>
        <v>3.9809493582856429E-5</v>
      </c>
      <c r="O27" s="25"/>
      <c r="P27" s="25"/>
      <c r="Q27" s="25"/>
      <c r="R27" s="25"/>
      <c r="S27" s="25"/>
      <c r="T27" s="25"/>
      <c r="U27" s="25"/>
      <c r="V27" s="25"/>
      <c r="W27" s="127">
        <f>TTEST(U3:U22,W3:W22,1,1)</f>
        <v>9.4456641047223913E-2</v>
      </c>
      <c r="Y27" s="118">
        <f>TTEST(W3:W22,Y3:Y22,1,1)</f>
        <v>2.1770899473137159E-3</v>
      </c>
      <c r="Z27" s="5"/>
      <c r="AA27" s="12"/>
      <c r="AB27" s="5"/>
      <c r="AC27" s="125">
        <f>TTEST(AC3:AC22,AR3:AR22,2,1)</f>
        <v>0.34343639613791355</v>
      </c>
      <c r="AD27" s="125">
        <f>TTEST(AD3:AD22,AS3:AS22,2,1)</f>
        <v>0.16785065605707497</v>
      </c>
      <c r="AE27" s="125">
        <f>TTEST(AE3:AE22,AT3:AT22,2,1)</f>
        <v>0.27291221509403674</v>
      </c>
      <c r="AF27" s="125">
        <f>TTEST(AF3:AF22,AU3:AU22,2,1)</f>
        <v>0.6617803305191603</v>
      </c>
      <c r="AG27" s="125">
        <f>TTEST(AG3:AG22,AV3:AV22,2,1)</f>
        <v>0.47700473882708372</v>
      </c>
      <c r="AH27" s="125">
        <f t="shared" ref="AH27:AV27" si="7">TTEST(AH3:AH22,AC3:AC22,2,1)</f>
        <v>0.25694609682000835</v>
      </c>
      <c r="AI27" s="125">
        <f t="shared" si="7"/>
        <v>0.29666503692409918</v>
      </c>
      <c r="AJ27" s="125">
        <f t="shared" si="7"/>
        <v>0.43438019708350029</v>
      </c>
      <c r="AK27" s="125">
        <f t="shared" si="7"/>
        <v>0.36293823867912889</v>
      </c>
      <c r="AL27" s="125">
        <f t="shared" si="7"/>
        <v>0.10526811295120672</v>
      </c>
      <c r="AM27" s="121">
        <f t="shared" si="7"/>
        <v>3.8638976423265498E-3</v>
      </c>
      <c r="AN27" s="125">
        <f t="shared" si="7"/>
        <v>1.2799041082730112E-2</v>
      </c>
      <c r="AO27" s="125">
        <f t="shared" si="7"/>
        <v>1.2992786487757377E-2</v>
      </c>
      <c r="AP27" s="125">
        <f t="shared" si="7"/>
        <v>4.1791800777113024E-2</v>
      </c>
      <c r="AQ27" s="125">
        <f t="shared" si="7"/>
        <v>9.9649066797418778E-2</v>
      </c>
      <c r="AR27" s="125">
        <f t="shared" si="7"/>
        <v>3.194773270349658E-2</v>
      </c>
      <c r="AS27" s="125">
        <f t="shared" si="7"/>
        <v>0.11076492156976735</v>
      </c>
      <c r="AT27" s="125">
        <f t="shared" si="7"/>
        <v>3.6787497879786156E-2</v>
      </c>
      <c r="AU27" s="125">
        <f t="shared" si="7"/>
        <v>8.1126188845840649E-2</v>
      </c>
      <c r="AV27" s="125">
        <f t="shared" si="7"/>
        <v>1</v>
      </c>
      <c r="AW27" s="5"/>
      <c r="AX27" s="5"/>
      <c r="AY27" s="5"/>
      <c r="AZ27" s="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</row>
    <row r="28" spans="1:68">
      <c r="B28" s="25"/>
      <c r="C28" s="113" t="s">
        <v>249</v>
      </c>
      <c r="D28" s="46"/>
      <c r="E28" s="25"/>
      <c r="F28" s="25"/>
      <c r="G28" s="25"/>
      <c r="H28" s="47"/>
      <c r="I28" s="121">
        <f>TTEST(M3:M22,I3:I22,1,1)</f>
        <v>1.2248971838641263E-2</v>
      </c>
      <c r="J28" s="126">
        <f>TTEST(J3:J22,N3:N22,2,1)</f>
        <v>0.93542798821944206</v>
      </c>
      <c r="K28" s="127">
        <f>TTEST(K3:K22,I3:I22,1,1)</f>
        <v>5.4948490623236118E-2</v>
      </c>
      <c r="L28" s="123">
        <f>TTEST(L3:L22,J3:J22,1,1)</f>
        <v>0.24051773093343071</v>
      </c>
      <c r="M28" s="123">
        <f>TTEST(M3:M22,K3:K22,2,1)</f>
        <v>0.12160358970317027</v>
      </c>
      <c r="N28" s="123">
        <f>TTEST(N3:N22,L3:L22,1,1)</f>
        <v>0.26020556834072084</v>
      </c>
      <c r="O28" s="118">
        <f>TTEST(N3:N22,I3:I22,2,1)</f>
        <v>3.8259218690363327E-2</v>
      </c>
      <c r="P28" s="25" t="s">
        <v>3</v>
      </c>
      <c r="Q28" s="25"/>
      <c r="R28" s="25"/>
      <c r="S28" s="25"/>
      <c r="T28" s="25"/>
      <c r="U28" s="25"/>
      <c r="V28" s="25"/>
      <c r="Y28" s="89">
        <f>TTEST(U3:U22,Y3:Y22,2,1)</f>
        <v>0.63657699932081735</v>
      </c>
      <c r="Z28" s="5"/>
      <c r="AA28" s="12"/>
      <c r="AB28" s="5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125">
        <f t="shared" ref="AM28:AV28" si="8">TTEST(AM3:AM22,AC3:AC22,2,1)</f>
        <v>3.194773270349658E-2</v>
      </c>
      <c r="AN28" s="125">
        <f t="shared" si="8"/>
        <v>1</v>
      </c>
      <c r="AO28" s="125">
        <f t="shared" si="8"/>
        <v>0.27291221509403696</v>
      </c>
      <c r="AP28" s="125">
        <f t="shared" si="8"/>
        <v>0.59105123178360475</v>
      </c>
      <c r="AQ28" s="125">
        <f t="shared" si="8"/>
        <v>0.59105123178360475</v>
      </c>
      <c r="AR28" s="125">
        <f t="shared" si="8"/>
        <v>0.637642205294086</v>
      </c>
      <c r="AS28" s="125">
        <f t="shared" si="8"/>
        <v>0.13230296093397698</v>
      </c>
      <c r="AT28" s="125">
        <f t="shared" si="8"/>
        <v>0.19140305469903665</v>
      </c>
      <c r="AU28" s="125">
        <f t="shared" si="8"/>
        <v>1</v>
      </c>
      <c r="AV28" s="125">
        <f t="shared" si="8"/>
        <v>0.51458060814745665</v>
      </c>
      <c r="AW28" s="5"/>
      <c r="AX28" s="5"/>
      <c r="AY28" s="5"/>
      <c r="AZ28" s="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</row>
    <row r="29" spans="1:68">
      <c r="B29" s="25"/>
      <c r="C29" s="32" t="s">
        <v>252</v>
      </c>
      <c r="D29" s="74"/>
      <c r="E29" s="25"/>
      <c r="F29" s="25"/>
      <c r="G29" s="25"/>
      <c r="H29" s="47"/>
      <c r="I29" s="135">
        <f>CORREL(I3:I22,S3:S22)</f>
        <v>0.32234688290468694</v>
      </c>
      <c r="J29" s="134" t="s">
        <v>58</v>
      </c>
      <c r="K29" s="5"/>
      <c r="L29" s="5"/>
      <c r="M29" s="5"/>
      <c r="N29" s="5"/>
      <c r="O29" s="60" t="s">
        <v>58</v>
      </c>
      <c r="P29" s="133">
        <f>CORREL(P3:P23,S3:S23)</f>
        <v>0.40564027256748253</v>
      </c>
      <c r="Q29" s="138">
        <f>CORREL(Q3:Q22,P3:P22)</f>
        <v>-0.13860657172145671</v>
      </c>
      <c r="R29" s="138" t="s">
        <v>57</v>
      </c>
      <c r="S29" s="137">
        <f>CORREL(S3:S22,Q3:Q22)</f>
        <v>2.125725042728744E-2</v>
      </c>
      <c r="T29" s="138" t="s">
        <v>57</v>
      </c>
      <c r="U29" s="130">
        <f>CORREL(J3:J22,U3:U22)</f>
        <v>0.68123706018563523</v>
      </c>
      <c r="V29" s="131" t="s">
        <v>59</v>
      </c>
      <c r="W29" s="133">
        <f>CORREL(K3:K22,W3:W22)</f>
        <v>0.67972057020393684</v>
      </c>
      <c r="X29" s="134" t="s">
        <v>58</v>
      </c>
      <c r="Y29" s="130">
        <f>CORREL(N3:N22,Y3:Y22)</f>
        <v>0.65160471253564411</v>
      </c>
      <c r="Z29" s="131" t="s">
        <v>59</v>
      </c>
      <c r="AA29" s="12"/>
      <c r="AB29" s="5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5"/>
      <c r="AX29" s="5"/>
      <c r="AY29" s="5"/>
      <c r="AZ29" s="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</row>
    <row r="30" spans="1:68">
      <c r="B30" t="s">
        <v>220</v>
      </c>
      <c r="C30" s="42" t="s">
        <v>208</v>
      </c>
      <c r="D30" s="43"/>
      <c r="E30" s="43"/>
      <c r="F30" s="43"/>
      <c r="G30" s="31"/>
      <c r="H30" s="43"/>
      <c r="I30" s="44">
        <f>AVERAGE(I11,I18,I20,I15,I19)</f>
        <v>4.5</v>
      </c>
      <c r="J30" s="44">
        <f>AVERAGE(J11,J18,J20,J15,J19)</f>
        <v>3.2</v>
      </c>
      <c r="K30" s="44">
        <f>AVERAGE(K13,K8,K22,K21,K16)</f>
        <v>4.5999999999999996</v>
      </c>
      <c r="L30" s="44">
        <f>AVERAGE(L13,L8,L22,L21,L16)</f>
        <v>3.8</v>
      </c>
      <c r="M30" s="44">
        <f>AVERAGE(M4,M7,M9,M5,M17)</f>
        <v>4.5</v>
      </c>
      <c r="N30" s="44">
        <f>AVERAGE(N4,N7,N9,N5,N17)</f>
        <v>3.5</v>
      </c>
      <c r="O30" s="43"/>
      <c r="Q30" s="43"/>
      <c r="R30" s="43"/>
      <c r="S30" s="43"/>
      <c r="T30" s="43"/>
      <c r="U30" s="43"/>
      <c r="V30" s="43"/>
      <c r="W30" s="54">
        <f>AVERAGE(W4,W7,W9,W17,W5)</f>
        <v>40.200000000000003</v>
      </c>
      <c r="X30" s="43"/>
      <c r="Y30" s="54">
        <f>AVERAGE(Y4,Y7,Y9,Y17,Y5)</f>
        <v>34.200000000000003</v>
      </c>
      <c r="Z30" s="5"/>
      <c r="AA30" s="12"/>
      <c r="AB30" s="5"/>
      <c r="AC30" s="34"/>
      <c r="AD30" s="125" t="s">
        <v>3</v>
      </c>
      <c r="AE30" s="34"/>
      <c r="AF30" s="34"/>
      <c r="AG30" s="34"/>
      <c r="AH30" s="34"/>
      <c r="AI30" s="125" t="s">
        <v>3</v>
      </c>
      <c r="AJ30" s="34"/>
      <c r="AK30" s="34"/>
      <c r="AL30" s="34"/>
      <c r="AM30" s="34"/>
      <c r="AN30" s="34" t="s">
        <v>3</v>
      </c>
      <c r="AO30" s="34"/>
      <c r="AP30" s="34"/>
      <c r="AQ30" s="34"/>
      <c r="AR30" s="34"/>
      <c r="AS30" s="34"/>
      <c r="AT30" s="34"/>
      <c r="AU30" s="34"/>
      <c r="AV30" s="34"/>
      <c r="AW30" s="5"/>
      <c r="AX30" s="5"/>
      <c r="AY30" s="5"/>
      <c r="AZ30" s="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</row>
    <row r="31" spans="1:68">
      <c r="C31" s="46" t="s">
        <v>209</v>
      </c>
      <c r="D31" s="25"/>
      <c r="E31" s="25"/>
      <c r="F31" s="25"/>
      <c r="G31" s="47"/>
      <c r="H31" s="25"/>
      <c r="I31" s="25"/>
      <c r="J31" s="48">
        <f>J30-I30</f>
        <v>-1.2999999999999998</v>
      </c>
      <c r="K31" s="49"/>
      <c r="L31" s="48">
        <f>L30-K30</f>
        <v>-0.79999999999999982</v>
      </c>
      <c r="M31" s="49"/>
      <c r="N31" s="55">
        <f>N30-M30</f>
        <v>-1</v>
      </c>
      <c r="O31" s="25"/>
      <c r="P31" s="25"/>
      <c r="Q31" s="25"/>
      <c r="R31" s="25"/>
      <c r="S31" s="25"/>
      <c r="T31" s="25"/>
      <c r="U31" s="25"/>
      <c r="V31" s="25"/>
      <c r="W31" s="49"/>
      <c r="X31" s="25"/>
      <c r="Y31" s="55">
        <f>Y30-W30</f>
        <v>-6</v>
      </c>
      <c r="Z31" s="5"/>
      <c r="AA31" s="12"/>
      <c r="AB31" s="5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 t="s">
        <v>3</v>
      </c>
      <c r="AR31" s="34" t="s">
        <v>3</v>
      </c>
      <c r="AS31" s="34"/>
      <c r="AT31" s="34"/>
      <c r="AU31" s="34"/>
      <c r="AV31" s="34"/>
      <c r="AW31" s="5"/>
      <c r="AX31" s="5"/>
      <c r="AY31" s="5"/>
      <c r="AZ31" s="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</row>
    <row r="32" spans="1:68">
      <c r="C32" s="50" t="s">
        <v>210</v>
      </c>
      <c r="D32" s="51"/>
      <c r="E32" s="51"/>
      <c r="F32" s="51"/>
      <c r="G32" s="52"/>
      <c r="H32" s="51"/>
      <c r="I32" s="51"/>
      <c r="J32" s="61">
        <f>J31/I30</f>
        <v>-0.28888888888888886</v>
      </c>
      <c r="K32" s="53"/>
      <c r="L32" s="61">
        <f>L31/K30</f>
        <v>-0.17391304347826084</v>
      </c>
      <c r="M32" s="53"/>
      <c r="N32" s="62">
        <f>N31/M30</f>
        <v>-0.22222222222222221</v>
      </c>
      <c r="O32" s="51"/>
      <c r="P32" s="51"/>
      <c r="Q32" s="51"/>
      <c r="R32" s="51"/>
      <c r="S32" s="51"/>
      <c r="T32" s="51"/>
      <c r="U32" s="51"/>
      <c r="V32" s="51"/>
      <c r="W32" s="53"/>
      <c r="X32" s="51"/>
      <c r="Y32" s="63">
        <f>Y31/W30</f>
        <v>-0.14925373134328357</v>
      </c>
      <c r="Z32" s="5"/>
      <c r="AA32" s="12"/>
      <c r="AB32" s="5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5"/>
      <c r="AX32" s="5"/>
      <c r="AY32" s="5"/>
      <c r="AZ32" s="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</row>
    <row r="33" spans="2:65">
      <c r="C33" s="46" t="s">
        <v>251</v>
      </c>
      <c r="D33" s="25"/>
      <c r="E33" s="25"/>
      <c r="F33" s="25"/>
      <c r="G33" s="47"/>
      <c r="H33" s="25"/>
      <c r="I33" s="25"/>
      <c r="J33" s="115" t="s">
        <v>3</v>
      </c>
      <c r="K33" s="49"/>
      <c r="L33" s="76"/>
      <c r="M33" s="49"/>
      <c r="N33" s="75"/>
      <c r="O33" s="25"/>
      <c r="P33" s="25"/>
      <c r="Q33" s="25"/>
      <c r="R33" s="25"/>
      <c r="S33" s="25"/>
      <c r="T33" s="25"/>
      <c r="U33" s="25"/>
      <c r="V33" s="25"/>
      <c r="W33" s="49"/>
      <c r="X33" s="25"/>
      <c r="Y33" s="114"/>
      <c r="Z33" s="5"/>
      <c r="AA33" s="12"/>
      <c r="AB33" s="5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5"/>
      <c r="AX33" s="5"/>
      <c r="AY33" s="5"/>
      <c r="AZ33" s="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</row>
    <row r="34" spans="2:65">
      <c r="C34" s="64" t="s">
        <v>211</v>
      </c>
      <c r="D34" s="43"/>
      <c r="E34" s="43"/>
      <c r="F34" s="43"/>
      <c r="G34" s="31"/>
      <c r="H34" s="43"/>
      <c r="I34" s="44">
        <f>AVERAGE(I4,I7,I9,I5,I17)</f>
        <v>4.4000000000000004</v>
      </c>
      <c r="J34" s="44">
        <f>AVERAGE(J4,J7,J9,J5,J17)</f>
        <v>4.3</v>
      </c>
      <c r="K34" s="44">
        <f>AVERAGE(K3,K6,K14,K10,K12,K17)</f>
        <v>5</v>
      </c>
      <c r="L34" s="44">
        <f>AVERAGE(L3,L6,L14,L10,L12,L17)</f>
        <v>4.416666666666667</v>
      </c>
      <c r="M34" s="44">
        <f>AVERAGE(M11,M15,M18,M20,M19)</f>
        <v>6.6</v>
      </c>
      <c r="N34" s="44">
        <f>AVERAGE(N11,N15,N18,N20,N19)</f>
        <v>3.9</v>
      </c>
      <c r="O34" s="43"/>
      <c r="P34" s="43"/>
      <c r="Q34" s="43"/>
      <c r="R34" s="43"/>
      <c r="S34" s="43"/>
      <c r="T34" s="43"/>
      <c r="U34" s="43"/>
      <c r="V34" s="43"/>
      <c r="W34" s="54">
        <f>AVERAGE(W11,W18,W20,W15,W19)</f>
        <v>45.4</v>
      </c>
      <c r="X34" s="43"/>
      <c r="Y34" s="54">
        <f>AVERAGE(Y11,Y18,Y20,Y15,Y19)</f>
        <v>37.200000000000003</v>
      </c>
      <c r="Z34" s="5"/>
      <c r="AA34" s="12"/>
      <c r="AB34" s="5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5"/>
      <c r="AX34" s="5"/>
      <c r="AY34" s="5"/>
      <c r="AZ34" s="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</row>
    <row r="35" spans="2:65">
      <c r="C35" s="46" t="s">
        <v>212</v>
      </c>
      <c r="D35" s="25"/>
      <c r="E35" s="25"/>
      <c r="F35" s="25"/>
      <c r="G35" s="47"/>
      <c r="H35" s="25"/>
      <c r="I35" s="25"/>
      <c r="J35" s="48">
        <f>J34-I34</f>
        <v>-0.10000000000000053</v>
      </c>
      <c r="K35" s="49"/>
      <c r="L35" s="48">
        <f>L34-K34</f>
        <v>-0.58333333333333304</v>
      </c>
      <c r="M35" s="49"/>
      <c r="N35" s="48">
        <f>N34-M34</f>
        <v>-2.6999999999999997</v>
      </c>
      <c r="O35" s="25"/>
      <c r="P35" s="25"/>
      <c r="Q35" s="25"/>
      <c r="R35" s="25"/>
      <c r="S35" s="25"/>
      <c r="T35" s="25"/>
      <c r="U35" s="25"/>
      <c r="V35" s="25"/>
      <c r="W35" s="49"/>
      <c r="X35" s="25"/>
      <c r="Y35" s="55">
        <f>Y34-W34</f>
        <v>-8.1999999999999957</v>
      </c>
      <c r="Z35" s="5"/>
      <c r="AA35" s="12"/>
      <c r="AB35" s="5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5"/>
      <c r="AX35" s="5"/>
      <c r="AY35" s="5"/>
      <c r="AZ35" s="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</row>
    <row r="36" spans="2:65">
      <c r="C36" s="50" t="s">
        <v>213</v>
      </c>
      <c r="D36" s="51"/>
      <c r="E36" s="51"/>
      <c r="F36" s="51"/>
      <c r="G36" s="51" t="s">
        <v>3</v>
      </c>
      <c r="H36" s="51"/>
      <c r="I36" s="51"/>
      <c r="J36" s="62">
        <f>J35/I34</f>
        <v>-2.2727272727272846E-2</v>
      </c>
      <c r="K36" s="51"/>
      <c r="L36" s="61">
        <f>L35/K34</f>
        <v>-0.11666666666666661</v>
      </c>
      <c r="M36" s="51"/>
      <c r="N36" s="62">
        <f>N35/M34</f>
        <v>-0.40909090909090906</v>
      </c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62">
        <f>Y35/W34</f>
        <v>-0.18061674008810563</v>
      </c>
    </row>
    <row r="37" spans="2:65">
      <c r="C37" s="58" t="s">
        <v>214</v>
      </c>
      <c r="D37" s="43"/>
      <c r="E37" s="43"/>
      <c r="F37" s="43"/>
      <c r="G37" s="43"/>
      <c r="H37" s="43"/>
      <c r="I37" s="59">
        <f>AVERAGE(I8,I13,I22,I21,I16)</f>
        <v>4.4000000000000004</v>
      </c>
      <c r="J37" s="59">
        <f>AVERAGE(J8,J13,J22,J21,J16)</f>
        <v>4</v>
      </c>
      <c r="K37" s="59">
        <f>AVERAGE(K4,K7,K9,K5,K17)</f>
        <v>4.5</v>
      </c>
      <c r="L37" s="59">
        <f>AVERAGE(L4,L7,L9,L5,L17)</f>
        <v>4.0999999999999996</v>
      </c>
      <c r="M37" s="59">
        <f>AVERAGE(M3,M6,M14,M10,M12)</f>
        <v>5</v>
      </c>
      <c r="N37" s="59">
        <f>AVERAGE(N3,N6,N14,N10,N12)</f>
        <v>4.2</v>
      </c>
      <c r="O37" s="43"/>
      <c r="P37" s="43"/>
      <c r="Q37" s="43"/>
      <c r="R37" s="43"/>
      <c r="S37" s="43"/>
      <c r="T37" s="43"/>
      <c r="U37" s="43"/>
      <c r="V37" s="43"/>
      <c r="W37" s="65">
        <f>AVERAGE(W3,W6,W14,W10,W12)</f>
        <v>39.200000000000003</v>
      </c>
      <c r="X37" s="43"/>
      <c r="Y37" s="65">
        <f>AVERAGE(Y3,Y6,Y14,Y10,Y12)</f>
        <v>37.799999999999997</v>
      </c>
    </row>
    <row r="38" spans="2:65">
      <c r="C38" s="46" t="s">
        <v>215</v>
      </c>
      <c r="D38" s="25"/>
      <c r="E38" s="25"/>
      <c r="F38" s="25"/>
      <c r="G38" s="25"/>
      <c r="H38" s="25"/>
      <c r="I38" s="25"/>
      <c r="J38" s="48">
        <f>J37-I37</f>
        <v>-0.40000000000000036</v>
      </c>
      <c r="K38" s="49"/>
      <c r="L38" s="48">
        <f>L37-K37</f>
        <v>-0.40000000000000036</v>
      </c>
      <c r="M38" s="49"/>
      <c r="N38" s="55">
        <f>N37-M37</f>
        <v>-0.79999999999999982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55">
        <f>Y37-W37</f>
        <v>-1.4000000000000057</v>
      </c>
    </row>
    <row r="39" spans="2:65">
      <c r="C39" s="50" t="s">
        <v>216</v>
      </c>
      <c r="D39" s="51"/>
      <c r="E39" s="51"/>
      <c r="F39" s="51"/>
      <c r="G39" s="51"/>
      <c r="H39" s="51"/>
      <c r="I39" s="51"/>
      <c r="J39" s="61">
        <f>J38/I37</f>
        <v>-9.0909090909090981E-2</v>
      </c>
      <c r="K39" s="51"/>
      <c r="L39" s="62">
        <f>L38/K37</f>
        <v>-8.8888888888888962E-2</v>
      </c>
      <c r="M39" s="51"/>
      <c r="N39" s="61">
        <f>N38/M37</f>
        <v>-0.15999999999999998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66">
        <f>Y38/W37</f>
        <v>-3.5714285714285858E-2</v>
      </c>
    </row>
    <row r="40" spans="2:65" ht="16" thickBot="1">
      <c r="C40" s="67" t="s">
        <v>217</v>
      </c>
      <c r="D40" s="43"/>
      <c r="E40" s="43"/>
      <c r="F40" s="43"/>
      <c r="G40" s="43"/>
      <c r="H40" s="43"/>
      <c r="I40" s="59">
        <f>AVERAGE(I3,I6,I14,I10,I12)</f>
        <v>5.2</v>
      </c>
      <c r="J40" s="59">
        <f>AVERAGE(J3,J6,J14,J10,J12)</f>
        <v>4.5999999999999996</v>
      </c>
      <c r="K40" s="59">
        <f>AVERAGE(K11,K18,K20,K15,K19)</f>
        <v>5.8</v>
      </c>
      <c r="L40" s="59">
        <f>AVERAGE(L11,L18,L20,L15,L19)</f>
        <v>4.5</v>
      </c>
      <c r="M40" s="59">
        <f>AVERAGE(M8,M13,M22,M21,M16)</f>
        <v>5.5</v>
      </c>
      <c r="N40" s="59">
        <f>AVERAGE(N8,N13,N22,N21,N16)</f>
        <v>4.4000000000000004</v>
      </c>
      <c r="O40" s="43"/>
      <c r="P40" s="43"/>
      <c r="Q40" s="43"/>
      <c r="R40" s="43"/>
      <c r="S40" s="43"/>
      <c r="T40" s="43"/>
      <c r="U40" s="43"/>
      <c r="V40" s="43"/>
      <c r="W40" s="65">
        <f>AVERAGE(W8,W13,W21,W22)</f>
        <v>40.75</v>
      </c>
      <c r="X40" s="43"/>
      <c r="Y40" s="65">
        <f>AVERAGE(Y8,Y13,Y21,Y22)</f>
        <v>38</v>
      </c>
    </row>
    <row r="41" spans="2:65" ht="16" thickTop="1">
      <c r="C41" s="46" t="s">
        <v>218</v>
      </c>
      <c r="D41" s="25"/>
      <c r="E41" s="25"/>
      <c r="F41" s="25"/>
      <c r="G41" s="25"/>
      <c r="H41" s="25"/>
      <c r="I41" s="25"/>
      <c r="J41" s="48">
        <f>J40-I40</f>
        <v>-0.60000000000000053</v>
      </c>
      <c r="K41" s="49"/>
      <c r="L41" s="48">
        <f>L40-K40</f>
        <v>-1.2999999999999998</v>
      </c>
      <c r="M41" s="49"/>
      <c r="N41" s="48">
        <f>N40-M40</f>
        <v>-1.0999999999999996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55">
        <f>Y40-W40</f>
        <v>-2.75</v>
      </c>
    </row>
    <row r="42" spans="2:65">
      <c r="C42" s="50" t="s">
        <v>219</v>
      </c>
      <c r="D42" s="51"/>
      <c r="E42" s="51"/>
      <c r="F42" s="51"/>
      <c r="G42" s="51"/>
      <c r="H42" s="51"/>
      <c r="I42" s="51"/>
      <c r="J42" s="61">
        <f>J41/I40</f>
        <v>-0.11538461538461549</v>
      </c>
      <c r="K42" s="51"/>
      <c r="L42" s="62">
        <f>L41/K40</f>
        <v>-0.22413793103448273</v>
      </c>
      <c r="M42" s="51"/>
      <c r="N42" s="62">
        <f>N41/M40</f>
        <v>-0.19999999999999993</v>
      </c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63">
        <f>Y41/W40</f>
        <v>-6.7484662576687116E-2</v>
      </c>
    </row>
    <row r="43" spans="2:65">
      <c r="B43" t="s">
        <v>221</v>
      </c>
      <c r="C43" s="42" t="s">
        <v>208</v>
      </c>
      <c r="D43" s="43"/>
      <c r="E43" s="43"/>
      <c r="F43" s="43"/>
      <c r="G43" s="31"/>
      <c r="H43" s="43"/>
      <c r="I43" s="44" t="s">
        <v>3</v>
      </c>
      <c r="J43" s="44">
        <f>AVERAGE(J11,J18,J20,J15,J19)</f>
        <v>3.2</v>
      </c>
      <c r="K43" s="44">
        <f>AVERAGE(K11,K18,K20,K15,K19)</f>
        <v>5.8</v>
      </c>
      <c r="L43" s="44">
        <f>AVERAGE(L13,L8,L22,L21,L16)</f>
        <v>3.8</v>
      </c>
      <c r="M43" s="44">
        <f>AVERAGE(M13,M8,M22,M21)</f>
        <v>5.375</v>
      </c>
      <c r="N43" s="54" t="s">
        <v>3</v>
      </c>
      <c r="O43" s="43"/>
      <c r="P43" s="43"/>
      <c r="Q43" s="43"/>
      <c r="R43" s="43"/>
      <c r="S43" s="43"/>
      <c r="T43" s="43"/>
      <c r="U43" s="43">
        <f>AVERAGE(U11,U18,U20)</f>
        <v>25.666666666666668</v>
      </c>
      <c r="V43" s="43"/>
      <c r="W43" s="43">
        <f>AVERAGE(W11,W18,W20)</f>
        <v>46</v>
      </c>
      <c r="X43" s="43"/>
      <c r="Y43" s="65"/>
    </row>
    <row r="44" spans="2:65">
      <c r="C44" s="46" t="s">
        <v>209</v>
      </c>
      <c r="D44" s="25"/>
      <c r="E44" s="25"/>
      <c r="F44" s="25"/>
      <c r="G44" s="47"/>
      <c r="H44" s="25"/>
      <c r="I44" s="25"/>
      <c r="J44" s="48" t="s">
        <v>3</v>
      </c>
      <c r="K44" s="48">
        <f>K43-J43</f>
        <v>2.5999999999999996</v>
      </c>
      <c r="L44" s="48" t="s">
        <v>3</v>
      </c>
      <c r="M44" s="48">
        <f>M43-L43</f>
        <v>1.5750000000000002</v>
      </c>
      <c r="N44" s="55" t="s">
        <v>3</v>
      </c>
      <c r="O44" s="25"/>
      <c r="P44" s="25"/>
      <c r="Q44" s="25"/>
      <c r="R44" s="25"/>
      <c r="S44" s="25"/>
      <c r="T44" s="25"/>
      <c r="U44" s="25"/>
      <c r="V44" s="25"/>
      <c r="W44" s="25">
        <f>W43-U43</f>
        <v>20.333333333333332</v>
      </c>
      <c r="X44" s="25"/>
      <c r="Y44" s="26"/>
    </row>
    <row r="45" spans="2:65">
      <c r="C45" s="50" t="s">
        <v>210</v>
      </c>
      <c r="D45" s="51"/>
      <c r="E45" s="51"/>
      <c r="F45" s="51"/>
      <c r="G45" s="52"/>
      <c r="H45" s="51"/>
      <c r="I45" s="51"/>
      <c r="J45" s="53" t="s">
        <v>3</v>
      </c>
      <c r="K45" s="62">
        <f>K44/J43</f>
        <v>0.81249999999999989</v>
      </c>
      <c r="L45" s="53" t="s">
        <v>3</v>
      </c>
      <c r="M45" s="62">
        <f>M44/L43</f>
        <v>0.41447368421052638</v>
      </c>
      <c r="N45" s="57" t="s">
        <v>3</v>
      </c>
      <c r="O45" s="51"/>
      <c r="P45" s="51"/>
      <c r="Q45" s="51"/>
      <c r="R45" s="51"/>
      <c r="S45" s="51"/>
      <c r="T45" s="51"/>
      <c r="U45" s="51"/>
      <c r="V45" s="51"/>
      <c r="W45" s="68">
        <f>W44/U43</f>
        <v>0.79220779220779214</v>
      </c>
      <c r="X45" s="51"/>
      <c r="Y45" s="69"/>
    </row>
    <row r="46" spans="2:65">
      <c r="C46" s="64" t="s">
        <v>211</v>
      </c>
      <c r="D46" s="43"/>
      <c r="E46" s="43"/>
      <c r="F46" s="43"/>
      <c r="G46" s="31"/>
      <c r="H46" s="43"/>
      <c r="I46" s="44" t="s">
        <v>3</v>
      </c>
      <c r="J46" s="44">
        <f>AVERAGE(J4,J7,J9,J5)</f>
        <v>4.25</v>
      </c>
      <c r="K46" s="44">
        <f>AVERAGE(K4,K7,K9,K5)</f>
        <v>4.375</v>
      </c>
      <c r="L46" s="44">
        <f>AVERAGE(L3,L6,L14,L10,L12,L17)</f>
        <v>4.416666666666667</v>
      </c>
      <c r="M46" s="44">
        <f>AVERAGE(M3,M6,M14,M10,M12,M17)</f>
        <v>4.833333333333333</v>
      </c>
      <c r="N46" s="44" t="s">
        <v>3</v>
      </c>
      <c r="O46" s="43"/>
      <c r="P46" s="43"/>
      <c r="Q46" s="43"/>
      <c r="R46" s="43"/>
      <c r="S46" s="43"/>
      <c r="T46" s="43"/>
      <c r="U46" s="43">
        <f>AVERAGE(U4,U7,U9)</f>
        <v>37</v>
      </c>
      <c r="V46" s="43"/>
      <c r="W46" s="43">
        <f>AVERAGE(W4,W7,W9)</f>
        <v>36.666666666666664</v>
      </c>
      <c r="X46" s="43"/>
      <c r="Y46" s="65"/>
    </row>
    <row r="47" spans="2:65">
      <c r="C47" s="46" t="s">
        <v>212</v>
      </c>
      <c r="D47" s="25"/>
      <c r="E47" s="25"/>
      <c r="F47" s="25"/>
      <c r="G47" s="47"/>
      <c r="H47" s="25"/>
      <c r="I47" s="25"/>
      <c r="J47" s="48" t="s">
        <v>3</v>
      </c>
      <c r="K47" s="48">
        <f>K46-J46</f>
        <v>0.125</v>
      </c>
      <c r="L47" s="48" t="s">
        <v>3</v>
      </c>
      <c r="M47" s="48">
        <f>M46-L46</f>
        <v>0.41666666666666607</v>
      </c>
      <c r="N47" s="48" t="s">
        <v>3</v>
      </c>
      <c r="O47" s="25"/>
      <c r="P47" s="25"/>
      <c r="Q47" s="25"/>
      <c r="R47" s="25"/>
      <c r="S47" s="25"/>
      <c r="T47" s="25"/>
      <c r="U47" s="25"/>
      <c r="V47" s="25"/>
      <c r="W47" s="25">
        <f>W46-U46</f>
        <v>-0.3333333333333357</v>
      </c>
      <c r="X47" s="25"/>
      <c r="Y47" s="26"/>
    </row>
    <row r="48" spans="2:65">
      <c r="C48" s="50" t="s">
        <v>213</v>
      </c>
      <c r="D48" s="51"/>
      <c r="E48" s="51"/>
      <c r="F48" s="51"/>
      <c r="G48" s="51" t="s">
        <v>3</v>
      </c>
      <c r="H48" s="51"/>
      <c r="I48" s="51"/>
      <c r="J48" s="53" t="s">
        <v>3</v>
      </c>
      <c r="K48" s="61">
        <f>K47/J46</f>
        <v>2.9411764705882353E-2</v>
      </c>
      <c r="L48" s="53" t="s">
        <v>3</v>
      </c>
      <c r="M48" s="62">
        <f>M47/L46</f>
        <v>9.4339622641509288E-2</v>
      </c>
      <c r="N48" s="53" t="s">
        <v>3</v>
      </c>
      <c r="O48" s="51"/>
      <c r="P48" s="51"/>
      <c r="Q48" s="51"/>
      <c r="R48" s="51"/>
      <c r="S48" s="51"/>
      <c r="T48" s="51"/>
      <c r="U48" s="51"/>
      <c r="V48" s="51"/>
      <c r="W48" s="61">
        <f>W47/U46</f>
        <v>-9.0090090090090731E-3</v>
      </c>
      <c r="X48" s="51"/>
      <c r="Y48" s="69"/>
    </row>
    <row r="49" spans="2:25">
      <c r="C49" s="58" t="s">
        <v>214</v>
      </c>
      <c r="D49" s="43"/>
      <c r="E49" s="43"/>
      <c r="F49" s="43"/>
      <c r="G49" s="43"/>
      <c r="H49" s="43"/>
      <c r="I49" s="59" t="s">
        <v>3</v>
      </c>
      <c r="J49" s="59">
        <f>AVERAGE(J8,J13,J22,J21,J16)</f>
        <v>4</v>
      </c>
      <c r="K49" s="59">
        <f>AVERAGE(K8,K13,K22,K21,K16)</f>
        <v>4.5999999999999996</v>
      </c>
      <c r="L49" s="59">
        <f>AVERAGE(L4,L7,L9,L5,L17)</f>
        <v>4.0999999999999996</v>
      </c>
      <c r="M49" s="59">
        <f>AVERAGE(M4,M7,M9,M5,M17)</f>
        <v>4.5</v>
      </c>
      <c r="N49" s="45" t="s">
        <v>3</v>
      </c>
      <c r="O49" s="43"/>
      <c r="P49" s="43"/>
      <c r="Q49" s="43"/>
      <c r="R49" s="43"/>
      <c r="S49" s="43"/>
      <c r="T49" s="43"/>
      <c r="U49" s="43">
        <f>AVERAGE(U13,U8)</f>
        <v>31.5</v>
      </c>
      <c r="V49" s="43"/>
      <c r="W49" s="43">
        <f>AVERAGE(W13,W8)</f>
        <v>35</v>
      </c>
      <c r="X49" s="43"/>
      <c r="Y49" s="65"/>
    </row>
    <row r="50" spans="2:25">
      <c r="C50" s="46" t="s">
        <v>215</v>
      </c>
      <c r="D50" s="25"/>
      <c r="E50" s="25"/>
      <c r="F50" s="25"/>
      <c r="G50" s="25"/>
      <c r="H50" s="25"/>
      <c r="I50" s="25"/>
      <c r="J50" s="48" t="s">
        <v>3</v>
      </c>
      <c r="K50" s="48">
        <f>K49-J49</f>
        <v>0.59999999999999964</v>
      </c>
      <c r="L50" s="48" t="s">
        <v>3</v>
      </c>
      <c r="M50" s="48">
        <f>M49-L49</f>
        <v>0.40000000000000036</v>
      </c>
      <c r="N50" s="55" t="s">
        <v>3</v>
      </c>
      <c r="O50" s="25"/>
      <c r="P50" s="25"/>
      <c r="Q50" s="25"/>
      <c r="R50" s="25"/>
      <c r="S50" s="25"/>
      <c r="T50" s="25"/>
      <c r="U50" s="25"/>
      <c r="V50" s="25"/>
      <c r="W50" s="25">
        <f>W49-U49</f>
        <v>3.5</v>
      </c>
      <c r="X50" s="25"/>
      <c r="Y50" s="26"/>
    </row>
    <row r="51" spans="2:25">
      <c r="C51" s="50" t="s">
        <v>216</v>
      </c>
      <c r="D51" s="51"/>
      <c r="E51" s="51"/>
      <c r="F51" s="51"/>
      <c r="G51" s="51"/>
      <c r="H51" s="51"/>
      <c r="I51" s="51" t="s">
        <v>3</v>
      </c>
      <c r="J51" s="53" t="s">
        <v>3</v>
      </c>
      <c r="K51" s="61">
        <f>K50/J49</f>
        <v>0.14999999999999991</v>
      </c>
      <c r="L51" s="53" t="s">
        <v>3</v>
      </c>
      <c r="M51" s="61">
        <f>M50/L49</f>
        <v>9.7560975609756198E-2</v>
      </c>
      <c r="N51" s="57" t="s">
        <v>3</v>
      </c>
      <c r="O51" s="51"/>
      <c r="P51" s="51"/>
      <c r="Q51" s="51"/>
      <c r="R51" s="51"/>
      <c r="S51" s="51"/>
      <c r="T51" s="51"/>
      <c r="U51" s="51"/>
      <c r="V51" s="51"/>
      <c r="W51" s="61">
        <f>W50/U49</f>
        <v>0.1111111111111111</v>
      </c>
      <c r="X51" s="51"/>
      <c r="Y51" s="69"/>
    </row>
    <row r="52" spans="2:25" ht="16" thickBot="1">
      <c r="C52" s="67" t="s">
        <v>217</v>
      </c>
      <c r="D52" s="43"/>
      <c r="E52" s="43"/>
      <c r="F52" s="43"/>
      <c r="G52" s="43"/>
      <c r="H52" s="43"/>
      <c r="I52" s="43" t="s">
        <v>3</v>
      </c>
      <c r="J52" s="43">
        <f>AVERAGE(J3,J6,J14,J10,J12)</f>
        <v>4.5999999999999996</v>
      </c>
      <c r="K52" s="43">
        <f>AVERAGE(K3,K6,K14,K10,K12)</f>
        <v>5</v>
      </c>
      <c r="L52" s="43">
        <f>AVERAGE(L11,L18,L20,L15,L19)</f>
        <v>4.5</v>
      </c>
      <c r="M52" s="43">
        <f>AVERAGE(M11,M18,M20,M15,M19)</f>
        <v>6.6</v>
      </c>
      <c r="N52" s="43" t="s">
        <v>3</v>
      </c>
      <c r="O52" s="43"/>
      <c r="P52" s="43"/>
      <c r="Q52" s="43"/>
      <c r="R52" s="43"/>
      <c r="S52" s="43"/>
      <c r="T52" s="43"/>
      <c r="U52" s="43">
        <f>AVERAGE(U3,U6,U14)</f>
        <v>42.666666666666664</v>
      </c>
      <c r="V52" s="43"/>
      <c r="W52" s="43">
        <f>AVERAGE(W3,W6,W14)</f>
        <v>42</v>
      </c>
      <c r="X52" s="43"/>
      <c r="Y52" s="65"/>
    </row>
    <row r="53" spans="2:25" ht="16" thickTop="1">
      <c r="C53" s="46" t="s">
        <v>218</v>
      </c>
      <c r="D53" s="25"/>
      <c r="E53" s="25"/>
      <c r="F53" s="25"/>
      <c r="G53" s="25"/>
      <c r="H53" s="25"/>
      <c r="I53" s="25"/>
      <c r="J53" s="48" t="s">
        <v>3</v>
      </c>
      <c r="K53" s="48">
        <f>K52-J52</f>
        <v>0.40000000000000036</v>
      </c>
      <c r="L53" s="48" t="s">
        <v>3</v>
      </c>
      <c r="M53" s="48">
        <f>M52-L52</f>
        <v>2.0999999999999996</v>
      </c>
      <c r="N53" s="48" t="s">
        <v>3</v>
      </c>
      <c r="O53" s="25"/>
      <c r="P53" s="25"/>
      <c r="Q53" s="25"/>
      <c r="R53" s="25"/>
      <c r="S53" s="25"/>
      <c r="T53" s="25"/>
      <c r="U53" s="25"/>
      <c r="V53" s="25"/>
      <c r="W53" s="25">
        <f>W52-U52</f>
        <v>-0.6666666666666643</v>
      </c>
      <c r="X53" s="25"/>
      <c r="Y53" s="26"/>
    </row>
    <row r="54" spans="2:25">
      <c r="C54" s="50" t="s">
        <v>219</v>
      </c>
      <c r="D54" s="51"/>
      <c r="E54" s="51"/>
      <c r="F54" s="51"/>
      <c r="G54" s="51"/>
      <c r="H54" s="51"/>
      <c r="I54" s="51"/>
      <c r="J54" s="53" t="s">
        <v>3</v>
      </c>
      <c r="K54" s="61">
        <f>K53/J52</f>
        <v>8.6956521739130516E-2</v>
      </c>
      <c r="L54" s="53" t="s">
        <v>3</v>
      </c>
      <c r="M54" s="62">
        <f>M53/L52</f>
        <v>0.46666666666666656</v>
      </c>
      <c r="N54" s="53" t="s">
        <v>3</v>
      </c>
      <c r="O54" s="51"/>
      <c r="P54" s="51"/>
      <c r="Q54" s="51"/>
      <c r="R54" s="51"/>
      <c r="S54" s="51"/>
      <c r="T54" s="51"/>
      <c r="U54" s="51"/>
      <c r="V54" s="51"/>
      <c r="W54" s="68">
        <f>W53/U52</f>
        <v>-1.5624999999999944E-2</v>
      </c>
      <c r="X54" s="51"/>
      <c r="Y54" s="69"/>
    </row>
    <row r="55" spans="2:25">
      <c r="C55" s="108"/>
      <c r="D55" s="94"/>
      <c r="E55" s="94"/>
      <c r="F55" s="94"/>
      <c r="G55" s="94"/>
      <c r="H55" s="94"/>
      <c r="I55" s="94"/>
      <c r="J55" s="94" t="s">
        <v>63</v>
      </c>
      <c r="K55" s="94" t="s">
        <v>64</v>
      </c>
      <c r="L55" s="94" t="s">
        <v>65</v>
      </c>
      <c r="M55" s="94" t="s">
        <v>14</v>
      </c>
      <c r="N55" s="94" t="s">
        <v>66</v>
      </c>
      <c r="O55" s="25"/>
      <c r="P55" s="25"/>
      <c r="Q55" s="25"/>
      <c r="R55" s="25"/>
      <c r="S55" s="25"/>
      <c r="T55" s="25"/>
      <c r="U55" s="25"/>
      <c r="V55" s="25"/>
      <c r="W55" s="75"/>
      <c r="X55" s="25"/>
      <c r="Y55" s="26"/>
    </row>
    <row r="56" spans="2:25">
      <c r="B56" s="70" t="s">
        <v>227</v>
      </c>
      <c r="C56" s="108" t="s">
        <v>210</v>
      </c>
      <c r="D56" s="94"/>
      <c r="E56" s="94"/>
      <c r="F56" s="94"/>
      <c r="G56" s="94"/>
      <c r="H56" s="94"/>
      <c r="I56" s="94"/>
      <c r="J56" s="110">
        <f>J32</f>
        <v>-0.28888888888888886</v>
      </c>
      <c r="K56" s="111">
        <f>K45</f>
        <v>0.81249999999999989</v>
      </c>
      <c r="L56" s="111">
        <f>L32</f>
        <v>-0.17391304347826084</v>
      </c>
      <c r="M56" s="111">
        <f>M45</f>
        <v>0.41447368421052638</v>
      </c>
      <c r="N56" s="111">
        <f>N32</f>
        <v>-0.22222222222222221</v>
      </c>
      <c r="O56" s="43"/>
      <c r="P56" s="43"/>
      <c r="Q56" s="43"/>
      <c r="R56" s="43"/>
      <c r="S56" s="43"/>
      <c r="T56" s="43"/>
      <c r="U56" s="43"/>
      <c r="V56" s="43"/>
      <c r="W56" s="72">
        <f>W45</f>
        <v>0.79220779220779214</v>
      </c>
      <c r="X56" s="43"/>
      <c r="Y56" s="73">
        <f>Y32</f>
        <v>-0.14925373134328357</v>
      </c>
    </row>
    <row r="57" spans="2:25">
      <c r="B57" s="24"/>
      <c r="C57" s="108" t="s">
        <v>228</v>
      </c>
      <c r="D57" s="94"/>
      <c r="E57" s="94"/>
      <c r="F57" s="94"/>
      <c r="G57" s="94"/>
      <c r="H57" s="94"/>
      <c r="I57" s="94"/>
      <c r="J57" s="111">
        <f>J36</f>
        <v>-2.2727272727272846E-2</v>
      </c>
      <c r="K57" s="110">
        <f>K48</f>
        <v>2.9411764705882353E-2</v>
      </c>
      <c r="L57" s="110">
        <f>L36</f>
        <v>-0.11666666666666661</v>
      </c>
      <c r="M57" s="111">
        <f>M48</f>
        <v>9.4339622641509288E-2</v>
      </c>
      <c r="N57" s="111">
        <f>N36</f>
        <v>-0.40909090909090906</v>
      </c>
      <c r="O57" s="25"/>
      <c r="P57" s="25"/>
      <c r="Q57" s="25"/>
      <c r="R57" s="25"/>
      <c r="S57" s="25"/>
      <c r="T57" s="25"/>
      <c r="U57" s="25"/>
      <c r="V57" s="25"/>
      <c r="W57" s="76">
        <f>W48</f>
        <v>-9.0090090090090731E-3</v>
      </c>
      <c r="X57" s="25"/>
      <c r="Y57" s="77">
        <f>Y36</f>
        <v>-0.18061674008810563</v>
      </c>
    </row>
    <row r="58" spans="2:25">
      <c r="B58" s="24"/>
      <c r="C58" s="108" t="s">
        <v>229</v>
      </c>
      <c r="D58" s="94"/>
      <c r="E58" s="94"/>
      <c r="F58" s="94"/>
      <c r="G58" s="94"/>
      <c r="H58" s="94"/>
      <c r="I58" s="94"/>
      <c r="J58" s="110">
        <f>J39</f>
        <v>-9.0909090909090981E-2</v>
      </c>
      <c r="K58" s="110">
        <f>K51</f>
        <v>0.14999999999999991</v>
      </c>
      <c r="L58" s="111">
        <f>L39</f>
        <v>-8.8888888888888962E-2</v>
      </c>
      <c r="M58" s="110">
        <f>M51</f>
        <v>9.7560975609756198E-2</v>
      </c>
      <c r="N58" s="110">
        <f>N39</f>
        <v>-0.15999999999999998</v>
      </c>
      <c r="O58" s="25"/>
      <c r="P58" s="25"/>
      <c r="Q58" s="25"/>
      <c r="R58" s="25"/>
      <c r="S58" s="25"/>
      <c r="T58" s="25"/>
      <c r="U58" s="25"/>
      <c r="V58" s="25"/>
      <c r="W58" s="76">
        <f>W51</f>
        <v>0.1111111111111111</v>
      </c>
      <c r="X58" s="25"/>
      <c r="Y58" s="78">
        <f>Y39</f>
        <v>-3.5714285714285858E-2</v>
      </c>
    </row>
    <row r="59" spans="2:25">
      <c r="B59" s="79"/>
      <c r="C59" s="108" t="s">
        <v>230</v>
      </c>
      <c r="D59" s="94"/>
      <c r="E59" s="94"/>
      <c r="F59" s="94"/>
      <c r="G59" s="94"/>
      <c r="H59" s="94"/>
      <c r="I59" s="94"/>
      <c r="J59" s="110">
        <f>J42</f>
        <v>-0.11538461538461549</v>
      </c>
      <c r="K59" s="110">
        <f>K54</f>
        <v>8.6956521739130516E-2</v>
      </c>
      <c r="L59" s="111">
        <f>L42</f>
        <v>-0.22413793103448273</v>
      </c>
      <c r="M59" s="111">
        <f>M54</f>
        <v>0.46666666666666656</v>
      </c>
      <c r="N59" s="111">
        <f>N42</f>
        <v>-0.19999999999999993</v>
      </c>
      <c r="O59" s="51"/>
      <c r="P59" s="51"/>
      <c r="Q59" s="51"/>
      <c r="R59" s="51"/>
      <c r="S59" s="51"/>
      <c r="T59" s="51"/>
      <c r="U59" s="51"/>
      <c r="V59" s="51"/>
      <c r="W59" s="68">
        <f>W54</f>
        <v>-1.5624999999999944E-2</v>
      </c>
      <c r="X59" s="51"/>
      <c r="Y59" s="63">
        <f>Y42</f>
        <v>-6.7484662576687116E-2</v>
      </c>
    </row>
    <row r="60" spans="2:25">
      <c r="C60" s="22"/>
      <c r="J60" s="4"/>
      <c r="L60" s="4"/>
      <c r="N60" s="4"/>
    </row>
    <row r="61" spans="2:25">
      <c r="C61" s="22"/>
      <c r="H61" t="s">
        <v>135</v>
      </c>
      <c r="I61" s="160">
        <f>I30</f>
        <v>4.5</v>
      </c>
      <c r="J61" s="161">
        <f>AVERAGE(J30,J43)</f>
        <v>3.2</v>
      </c>
      <c r="K61" s="161">
        <f>AVERAGE(K30,K43)</f>
        <v>5.1999999999999993</v>
      </c>
      <c r="L61" s="161">
        <f>AVERAGE(L30,L43)</f>
        <v>3.8</v>
      </c>
      <c r="M61" s="161">
        <f>AVERAGE(M30,M43)</f>
        <v>4.9375</v>
      </c>
      <c r="N61" s="161">
        <f>N30</f>
        <v>3.5</v>
      </c>
    </row>
    <row r="62" spans="2:25">
      <c r="C62" s="22"/>
      <c r="H62" t="s">
        <v>277</v>
      </c>
      <c r="I62" s="160">
        <f>I34</f>
        <v>4.4000000000000004</v>
      </c>
      <c r="J62" s="39">
        <f>AVERAGE(J37,J46)</f>
        <v>4.125</v>
      </c>
      <c r="K62" s="39">
        <f>AVERAGE(K37,K46)</f>
        <v>4.4375</v>
      </c>
      <c r="L62" s="39">
        <f>AVERAGE(L37,L46)</f>
        <v>4.2583333333333329</v>
      </c>
      <c r="M62" s="39">
        <f>AVERAGE(M37,M46)</f>
        <v>4.9166666666666661</v>
      </c>
      <c r="N62" s="161">
        <f>N34</f>
        <v>3.9</v>
      </c>
    </row>
    <row r="63" spans="2:25">
      <c r="C63" s="22"/>
      <c r="H63" t="s">
        <v>278</v>
      </c>
      <c r="I63" s="5">
        <f>I37</f>
        <v>4.4000000000000004</v>
      </c>
      <c r="J63" s="39">
        <f>AVERAGE(J37,J49)</f>
        <v>4</v>
      </c>
      <c r="K63" s="39">
        <f>AVERAGE(K37,K49)</f>
        <v>4.55</v>
      </c>
      <c r="L63" s="39">
        <f>AVERAGE(L37,L49)</f>
        <v>4.0999999999999996</v>
      </c>
      <c r="M63" s="39">
        <f>AVERAGE(M37,M49)</f>
        <v>4.75</v>
      </c>
      <c r="N63" s="39">
        <f>N37</f>
        <v>4.2</v>
      </c>
    </row>
    <row r="64" spans="2:25">
      <c r="C64" s="22"/>
      <c r="H64" t="s">
        <v>83</v>
      </c>
      <c r="I64" s="5">
        <f>I40</f>
        <v>5.2</v>
      </c>
      <c r="J64" s="39">
        <f>AVERAGE(J40,J52)</f>
        <v>4.5999999999999996</v>
      </c>
      <c r="K64" s="39">
        <f>AVERAGE(K40,K52)</f>
        <v>5.4</v>
      </c>
      <c r="L64" s="39">
        <f>AVERAGE(L40,L52)</f>
        <v>4.5</v>
      </c>
      <c r="M64" s="39">
        <f>AVERAGE(M40,M52)</f>
        <v>6.05</v>
      </c>
      <c r="N64" s="39">
        <f>N40</f>
        <v>4.4000000000000004</v>
      </c>
    </row>
    <row r="65" spans="3:14">
      <c r="C65" s="22"/>
      <c r="I65" s="160" t="s">
        <v>3</v>
      </c>
    </row>
    <row r="66" spans="3:14">
      <c r="G66" t="s">
        <v>3</v>
      </c>
      <c r="H66" t="s">
        <v>299</v>
      </c>
      <c r="I66" t="s">
        <v>3</v>
      </c>
      <c r="J66" s="6" t="s">
        <v>80</v>
      </c>
      <c r="K66" s="6"/>
      <c r="L66" s="6" t="s">
        <v>81</v>
      </c>
      <c r="M66" s="6"/>
      <c r="N66" s="6" t="s">
        <v>82</v>
      </c>
    </row>
    <row r="67" spans="3:14">
      <c r="G67" s="17" t="s">
        <v>49</v>
      </c>
      <c r="H67" t="s">
        <v>158</v>
      </c>
      <c r="J67" t="s">
        <v>83</v>
      </c>
      <c r="L67" t="s">
        <v>84</v>
      </c>
      <c r="N67" t="s">
        <v>159</v>
      </c>
    </row>
    <row r="68" spans="3:14">
      <c r="G68" s="18" t="s">
        <v>34</v>
      </c>
      <c r="H68" t="s">
        <v>158</v>
      </c>
      <c r="I68" t="s">
        <v>3</v>
      </c>
      <c r="J68" t="s">
        <v>84</v>
      </c>
      <c r="L68" t="s">
        <v>159</v>
      </c>
      <c r="N68" t="s">
        <v>135</v>
      </c>
    </row>
    <row r="69" spans="3:14">
      <c r="G69" s="18" t="s">
        <v>46</v>
      </c>
      <c r="H69" t="s">
        <v>158</v>
      </c>
      <c r="J69" t="s">
        <v>159</v>
      </c>
      <c r="L69" t="s">
        <v>135</v>
      </c>
      <c r="N69" t="s">
        <v>83</v>
      </c>
    </row>
    <row r="70" spans="3:14">
      <c r="G70" s="18" t="s">
        <v>42</v>
      </c>
      <c r="H70" t="s">
        <v>158</v>
      </c>
      <c r="J70" t="s">
        <v>135</v>
      </c>
      <c r="L70" t="s">
        <v>83</v>
      </c>
      <c r="N70" t="s">
        <v>84</v>
      </c>
    </row>
    <row r="71" spans="3:14">
      <c r="G71" s="17" t="s">
        <v>24</v>
      </c>
      <c r="H71" t="s">
        <v>158</v>
      </c>
      <c r="J71" t="s">
        <v>83</v>
      </c>
      <c r="L71" t="s">
        <v>84</v>
      </c>
      <c r="N71" t="s">
        <v>159</v>
      </c>
    </row>
    <row r="72" spans="3:14">
      <c r="G72" s="18" t="s">
        <v>157</v>
      </c>
      <c r="H72" t="s">
        <v>158</v>
      </c>
      <c r="I72" t="s">
        <v>3</v>
      </c>
      <c r="J72" t="s">
        <v>84</v>
      </c>
      <c r="L72" t="s">
        <v>159</v>
      </c>
      <c r="N72" t="s">
        <v>135</v>
      </c>
    </row>
    <row r="73" spans="3:14">
      <c r="G73" s="18" t="s">
        <v>36</v>
      </c>
      <c r="H73" t="s">
        <v>158</v>
      </c>
      <c r="I73" t="s">
        <v>3</v>
      </c>
      <c r="J73" t="s">
        <v>159</v>
      </c>
      <c r="L73" t="s">
        <v>135</v>
      </c>
      <c r="N73" t="s">
        <v>83</v>
      </c>
    </row>
    <row r="74" spans="3:14">
      <c r="G74" s="18" t="s">
        <v>136</v>
      </c>
      <c r="H74" t="s">
        <v>158</v>
      </c>
      <c r="I74" t="s">
        <v>3</v>
      </c>
      <c r="J74" t="s">
        <v>135</v>
      </c>
      <c r="L74" t="s">
        <v>83</v>
      </c>
      <c r="N74" t="s">
        <v>84</v>
      </c>
    </row>
    <row r="75" spans="3:14">
      <c r="G75" s="17" t="s">
        <v>44</v>
      </c>
      <c r="H75" t="s">
        <v>158</v>
      </c>
      <c r="J75" t="s">
        <v>83</v>
      </c>
      <c r="L75" t="s">
        <v>84</v>
      </c>
      <c r="N75" t="s">
        <v>159</v>
      </c>
    </row>
    <row r="76" spans="3:14">
      <c r="F76" t="s">
        <v>304</v>
      </c>
      <c r="G76" s="18" t="s">
        <v>29</v>
      </c>
      <c r="H76" t="s">
        <v>3</v>
      </c>
      <c r="I76" t="s">
        <v>3</v>
      </c>
      <c r="J76" t="s">
        <v>84</v>
      </c>
      <c r="L76" t="s">
        <v>159</v>
      </c>
      <c r="N76" t="s">
        <v>135</v>
      </c>
    </row>
    <row r="77" spans="3:14">
      <c r="F77" t="s">
        <v>304</v>
      </c>
      <c r="G77" s="18" t="s">
        <v>139</v>
      </c>
      <c r="H77" t="s">
        <v>3</v>
      </c>
      <c r="I77" t="s">
        <v>3</v>
      </c>
      <c r="J77" t="s">
        <v>159</v>
      </c>
      <c r="L77" t="s">
        <v>135</v>
      </c>
      <c r="N77" t="s">
        <v>83</v>
      </c>
    </row>
    <row r="78" spans="3:14">
      <c r="F78" t="s">
        <v>304</v>
      </c>
      <c r="G78" s="18" t="s">
        <v>137</v>
      </c>
      <c r="H78" t="s">
        <v>3</v>
      </c>
      <c r="J78" t="s">
        <v>135</v>
      </c>
      <c r="L78" t="s">
        <v>83</v>
      </c>
      <c r="N78" t="s">
        <v>84</v>
      </c>
    </row>
    <row r="79" spans="3:14">
      <c r="G79" s="17" t="s">
        <v>19</v>
      </c>
      <c r="H79" t="s">
        <v>158</v>
      </c>
      <c r="J79" t="s">
        <v>83</v>
      </c>
      <c r="L79" t="s">
        <v>84</v>
      </c>
      <c r="N79" t="s">
        <v>159</v>
      </c>
    </row>
    <row r="80" spans="3:14">
      <c r="G80" s="18" t="s">
        <v>156</v>
      </c>
      <c r="H80" t="s">
        <v>158</v>
      </c>
      <c r="I80" t="s">
        <v>3</v>
      </c>
      <c r="J80" t="s">
        <v>84</v>
      </c>
      <c r="L80" t="s">
        <v>159</v>
      </c>
      <c r="N80" t="s">
        <v>135</v>
      </c>
    </row>
    <row r="81" spans="6:14">
      <c r="G81" s="18" t="s">
        <v>293</v>
      </c>
      <c r="H81" t="s">
        <v>158</v>
      </c>
      <c r="J81" t="s">
        <v>159</v>
      </c>
      <c r="L81" t="s">
        <v>135</v>
      </c>
      <c r="N81" t="s">
        <v>83</v>
      </c>
    </row>
    <row r="82" spans="6:14">
      <c r="G82" s="18" t="s">
        <v>138</v>
      </c>
      <c r="H82" t="s">
        <v>158</v>
      </c>
      <c r="J82" t="s">
        <v>135</v>
      </c>
      <c r="L82" t="s">
        <v>83</v>
      </c>
      <c r="N82" t="s">
        <v>84</v>
      </c>
    </row>
    <row r="83" spans="6:14">
      <c r="G83" s="17" t="s">
        <v>40</v>
      </c>
      <c r="H83" t="s">
        <v>158</v>
      </c>
      <c r="I83" t="s">
        <v>3</v>
      </c>
      <c r="J83" t="s">
        <v>83</v>
      </c>
      <c r="L83" t="s">
        <v>84</v>
      </c>
      <c r="N83" t="s">
        <v>159</v>
      </c>
    </row>
    <row r="84" spans="6:14">
      <c r="F84" t="s">
        <v>304</v>
      </c>
      <c r="G84" s="18" t="s">
        <v>76</v>
      </c>
      <c r="H84" t="s">
        <v>3</v>
      </c>
      <c r="J84" t="s">
        <v>84</v>
      </c>
      <c r="L84" t="s">
        <v>159</v>
      </c>
      <c r="N84" t="s">
        <v>135</v>
      </c>
    </row>
    <row r="85" spans="6:14">
      <c r="G85" s="18" t="s">
        <v>160</v>
      </c>
      <c r="H85" t="s">
        <v>158</v>
      </c>
      <c r="J85" t="s">
        <v>159</v>
      </c>
      <c r="L85" t="s">
        <v>135</v>
      </c>
      <c r="N85" t="s">
        <v>83</v>
      </c>
    </row>
    <row r="86" spans="6:14">
      <c r="F86" t="s">
        <v>304</v>
      </c>
      <c r="G86" s="18" t="s">
        <v>51</v>
      </c>
      <c r="H86" t="s">
        <v>3</v>
      </c>
      <c r="J86" t="s">
        <v>135</v>
      </c>
      <c r="L86" t="s">
        <v>83</v>
      </c>
      <c r="N86" t="s">
        <v>84</v>
      </c>
    </row>
  </sheetData>
  <mergeCells count="8">
    <mergeCell ref="AX1:AX2"/>
    <mergeCell ref="AY1:AY2"/>
    <mergeCell ref="AZ1:BA2"/>
    <mergeCell ref="AC1:AG1"/>
    <mergeCell ref="AH1:AL1"/>
    <mergeCell ref="AM1:AQ1"/>
    <mergeCell ref="AR1:AV1"/>
    <mergeCell ref="AW1:AW2"/>
  </mergeCells>
  <hyperlinks>
    <hyperlink ref="BN3" r:id="rId1"/>
    <hyperlink ref="BN4" r:id="rId2"/>
    <hyperlink ref="BN5" r:id="rId3"/>
    <hyperlink ref="BN6" r:id="rId4"/>
    <hyperlink ref="BN7" r:id="rId5"/>
    <hyperlink ref="BN8" r:id="rId6"/>
    <hyperlink ref="BN9" r:id="rId7"/>
    <hyperlink ref="BN10" r:id="rId8"/>
    <hyperlink ref="BN11" r:id="rId9"/>
    <hyperlink ref="BN12" r:id="rId10"/>
    <hyperlink ref="BN13" r:id="rId11"/>
    <hyperlink ref="BN14" r:id="rId12"/>
    <hyperlink ref="BN15" r:id="rId13"/>
    <hyperlink ref="BN16" r:id="rId14"/>
    <hyperlink ref="BN17" r:id="rId15"/>
    <hyperlink ref="BN20" r:id="rId16"/>
    <hyperlink ref="BN19" r:id="rId17"/>
    <hyperlink ref="BN18" r:id="rId18"/>
    <hyperlink ref="BN21" r:id="rId19"/>
  </hyperlink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'Phase 2 subjective data'!I3:N3</xm:f>
              <xm:sqref>O3</xm:sqref>
            </x14:sparkline>
            <x14:sparkline>
              <xm:f>'Phase 2 subjective data'!I4:N4</xm:f>
              <xm:sqref>O4</xm:sqref>
            </x14:sparkline>
            <x14:sparkline>
              <xm:f>'Phase 2 subjective data'!I5:N5</xm:f>
              <xm:sqref>O5</xm:sqref>
            </x14:sparkline>
            <x14:sparkline>
              <xm:f>'Phase 2 subjective data'!I6:N6</xm:f>
              <xm:sqref>O6</xm:sqref>
            </x14:sparkline>
            <x14:sparkline>
              <xm:f>'Phase 2 subjective data'!I7:N7</xm:f>
              <xm:sqref>O7</xm:sqref>
            </x14:sparkline>
            <x14:sparkline>
              <xm:f>'Phase 2 subjective data'!I8:N8</xm:f>
              <xm:sqref>O8</xm:sqref>
            </x14:sparkline>
            <x14:sparkline>
              <xm:f>'Phase 2 subjective data'!I9:N9</xm:f>
              <xm:sqref>O9</xm:sqref>
            </x14:sparkline>
            <x14:sparkline>
              <xm:f>'Phase 2 subjective data'!I10:N10</xm:f>
              <xm:sqref>O10</xm:sqref>
            </x14:sparkline>
            <x14:sparkline>
              <xm:f>'Phase 2 subjective data'!I11:N11</xm:f>
              <xm:sqref>O11</xm:sqref>
            </x14:sparkline>
            <x14:sparkline>
              <xm:f>'Phase 2 subjective data'!I12:N12</xm:f>
              <xm:sqref>O12</xm:sqref>
            </x14:sparkline>
            <x14:sparkline>
              <xm:f>'Phase 2 subjective data'!I13:N13</xm:f>
              <xm:sqref>O13</xm:sqref>
            </x14:sparkline>
            <x14:sparkline>
              <xm:f>'Phase 2 subjective data'!I14:N14</xm:f>
              <xm:sqref>O14</xm:sqref>
            </x14:sparkline>
            <x14:sparkline>
              <xm:f>'Phase 2 subjective data'!I15:N15</xm:f>
              <xm:sqref>O15</xm:sqref>
            </x14:sparkline>
            <x14:sparkline>
              <xm:f>'Phase 2 subjective data'!I16:N16</xm:f>
              <xm:sqref>O16</xm:sqref>
            </x14:sparkline>
            <x14:sparkline>
              <xm:f>'Phase 2 subjective data'!I17:N17</xm:f>
              <xm:sqref>O17</xm:sqref>
            </x14:sparkline>
            <x14:sparkline>
              <xm:f>'Phase 2 subjective data'!I18:N18</xm:f>
              <xm:sqref>O18</xm:sqref>
            </x14:sparkline>
            <x14:sparkline>
              <xm:f>'Phase 2 subjective data'!I19:N19</xm:f>
              <xm:sqref>O19</xm:sqref>
            </x14:sparkline>
            <x14:sparkline>
              <xm:f>'Phase 2 subjective data'!I20:N20</xm:f>
              <xm:sqref>O20</xm:sqref>
            </x14:sparkline>
            <x14:sparkline>
              <xm:f>'Phase 2 subjective data'!I21:N21</xm:f>
              <xm:sqref>O21</xm:sqref>
            </x14:sparkline>
            <x14:sparkline>
              <xm:f>'Phase 2 subjective data'!I22:N22</xm:f>
              <xm:sqref>O22</xm:sqref>
            </x14:sparkline>
            <x14:sparkline>
              <xm:f>'Phase 2 subjective data'!I23:N23</xm:f>
              <xm:sqref>O23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'Phase 2 subjective data'!U3:Y3</xm:f>
              <xm:sqref>AA3</xm:sqref>
            </x14:sparkline>
            <x14:sparkline>
              <xm:f>'Phase 2 subjective data'!U4:Y4</xm:f>
              <xm:sqref>AA4</xm:sqref>
            </x14:sparkline>
            <x14:sparkline>
              <xm:f>'Phase 2 subjective data'!U5:Y5</xm:f>
              <xm:sqref>AA5</xm:sqref>
            </x14:sparkline>
            <x14:sparkline>
              <xm:f>'Phase 2 subjective data'!U6:Y6</xm:f>
              <xm:sqref>AA6</xm:sqref>
            </x14:sparkline>
            <x14:sparkline>
              <xm:f>'Phase 2 subjective data'!U7:Y7</xm:f>
              <xm:sqref>AA7</xm:sqref>
            </x14:sparkline>
            <x14:sparkline>
              <xm:f>'Phase 2 subjective data'!U8:Y8</xm:f>
              <xm:sqref>AA8</xm:sqref>
            </x14:sparkline>
            <x14:sparkline>
              <xm:f>'Phase 2 subjective data'!U9:Y9</xm:f>
              <xm:sqref>AA9</xm:sqref>
            </x14:sparkline>
            <x14:sparkline>
              <xm:f>'Phase 2 subjective data'!U10:Y10</xm:f>
              <xm:sqref>AA10</xm:sqref>
            </x14:sparkline>
            <x14:sparkline>
              <xm:f>'Phase 2 subjective data'!U11:Y11</xm:f>
              <xm:sqref>AA11</xm:sqref>
            </x14:sparkline>
            <x14:sparkline>
              <xm:f>'Phase 2 subjective data'!U12:Y12</xm:f>
              <xm:sqref>AA12</xm:sqref>
            </x14:sparkline>
            <x14:sparkline>
              <xm:f>'Phase 2 subjective data'!U13:Y13</xm:f>
              <xm:sqref>AA13</xm:sqref>
            </x14:sparkline>
            <x14:sparkline>
              <xm:f>'Phase 2 subjective data'!U14:Y14</xm:f>
              <xm:sqref>AA14</xm:sqref>
            </x14:sparkline>
            <x14:sparkline>
              <xm:f>'Phase 2 subjective data'!U15:Y15</xm:f>
              <xm:sqref>AA15</xm:sqref>
            </x14:sparkline>
            <x14:sparkline>
              <xm:f>'Phase 2 subjective data'!U16:Y16</xm:f>
              <xm:sqref>AA16</xm:sqref>
            </x14:sparkline>
            <x14:sparkline>
              <xm:f>'Phase 2 subjective data'!U17:Y17</xm:f>
              <xm:sqref>AA17</xm:sqref>
            </x14:sparkline>
            <x14:sparkline>
              <xm:f>'Phase 2 subjective data'!U18:Y18</xm:f>
              <xm:sqref>AA18</xm:sqref>
            </x14:sparkline>
            <x14:sparkline>
              <xm:f>'Phase 2 subjective data'!U19:Y19</xm:f>
              <xm:sqref>AA19</xm:sqref>
            </x14:sparkline>
            <x14:sparkline>
              <xm:f>'Phase 2 subjective data'!U20:Y20</xm:f>
              <xm:sqref>AA20</xm:sqref>
            </x14:sparkline>
            <x14:sparkline>
              <xm:f>'Phase 2 subjective data'!U21:Y21</xm:f>
              <xm:sqref>AA21</xm:sqref>
            </x14:sparkline>
            <x14:sparkline>
              <xm:f>'Phase 2 subjective data'!U22:Y22</xm:f>
              <xm:sqref>AA22</xm:sqref>
            </x14:sparkline>
            <x14:sparkline>
              <xm:f>'Phase 2 subjective data'!U23:Y23</xm:f>
              <xm:sqref>AA23</xm:sqref>
            </x14:sparkline>
            <x14:sparkline>
              <xm:f>'Phase 2 subjective data'!U24:Y24</xm:f>
              <xm:sqref>AA24</xm:sqref>
            </x14:sparkline>
            <x14:sparkline>
              <xm:f>'Phase 2 subjective data'!U25:Y25</xm:f>
              <xm:sqref>AA25</xm:sqref>
            </x14:sparkline>
            <x14:sparkline>
              <xm:f>'Phase 2 subjective data'!U26:Y26</xm:f>
              <xm:sqref>AA26</xm:sqref>
            </x14:sparkline>
            <x14:sparkline>
              <xm:f>'Phase 2 subjective data'!U27:Y27</xm:f>
              <xm:sqref>AA27</xm:sqref>
            </x14:sparkline>
            <x14:sparkline>
              <xm:f>'Phase 2 subjective data'!U28:Y28</xm:f>
              <xm:sqref>AA28</xm:sqref>
            </x14:sparkline>
            <x14:sparkline>
              <xm:f>'Phase 2 subjective data'!U29:Y29</xm:f>
              <xm:sqref>AA29</xm:sqref>
            </x14:sparkline>
            <x14:sparkline>
              <xm:f>'Phase 2 subjective data'!U30:Y30</xm:f>
              <xm:sqref>AA30</xm:sqref>
            </x14:sparkline>
            <x14:sparkline>
              <xm:f>'Phase 2 subjective data'!U31:Y31</xm:f>
              <xm:sqref>AA31</xm:sqref>
            </x14:sparkline>
            <x14:sparkline>
              <xm:f>'Phase 2 subjective data'!U32:Y32</xm:f>
              <xm:sqref>AA32</xm:sqref>
            </x14:sparkline>
            <x14:sparkline>
              <xm:f>'Phase 2 subjective data'!U33:Y33</xm:f>
              <xm:sqref>AA33</xm:sqref>
            </x14:sparkline>
            <x14:sparkline>
              <xm:f>'Phase 2 subjective data'!U34:Y34</xm:f>
              <xm:sqref>AA34</xm:sqref>
            </x14:sparkline>
            <x14:sparkline>
              <xm:f>'Phase 2 subjective data'!U35:Y35</xm:f>
              <xm:sqref>AA35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6"/>
  <sheetViews>
    <sheetView workbookViewId="0">
      <selection activeCell="I127" sqref="I127:K526"/>
    </sheetView>
  </sheetViews>
  <sheetFormatPr baseColWidth="10" defaultRowHeight="15" x14ac:dyDescent="0"/>
  <cols>
    <col min="2" max="2" width="7.1640625" bestFit="1" customWidth="1"/>
    <col min="3" max="3" width="4.1640625" bestFit="1" customWidth="1"/>
    <col min="4" max="4" width="4.5" bestFit="1" customWidth="1"/>
    <col min="5" max="7" width="5.6640625" customWidth="1"/>
  </cols>
  <sheetData>
    <row r="1" spans="2:7">
      <c r="B1" t="s">
        <v>17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2:7" hidden="1">
      <c r="B2" t="s">
        <v>69</v>
      </c>
      <c r="C2">
        <v>24</v>
      </c>
      <c r="D2">
        <v>2</v>
      </c>
      <c r="E2">
        <v>4</v>
      </c>
      <c r="F2">
        <v>3</v>
      </c>
      <c r="G2">
        <v>3</v>
      </c>
    </row>
    <row r="3" spans="2:7" hidden="1">
      <c r="D3">
        <v>3</v>
      </c>
      <c r="E3">
        <v>3</v>
      </c>
      <c r="F3">
        <v>3</v>
      </c>
      <c r="G3">
        <v>3</v>
      </c>
    </row>
    <row r="4" spans="2:7" hidden="1">
      <c r="D4">
        <v>2</v>
      </c>
      <c r="E4">
        <v>2</v>
      </c>
      <c r="F4">
        <v>3</v>
      </c>
      <c r="G4">
        <v>2</v>
      </c>
    </row>
    <row r="5" spans="2:7" hidden="1">
      <c r="D5">
        <v>2</v>
      </c>
      <c r="E5">
        <v>2</v>
      </c>
      <c r="F5">
        <v>1</v>
      </c>
      <c r="G5">
        <v>2</v>
      </c>
    </row>
    <row r="6" spans="2:7" hidden="1">
      <c r="D6">
        <v>2</v>
      </c>
      <c r="E6">
        <v>1</v>
      </c>
      <c r="F6">
        <v>2</v>
      </c>
      <c r="G6">
        <v>3</v>
      </c>
    </row>
    <row r="7" spans="2:7" hidden="1">
      <c r="D7">
        <v>4</v>
      </c>
      <c r="E7">
        <v>1</v>
      </c>
      <c r="F7">
        <v>1</v>
      </c>
      <c r="G7">
        <v>1</v>
      </c>
    </row>
    <row r="8" spans="2:7" hidden="1">
      <c r="D8">
        <v>3</v>
      </c>
      <c r="E8">
        <v>4</v>
      </c>
      <c r="F8">
        <v>2</v>
      </c>
      <c r="G8">
        <v>2</v>
      </c>
    </row>
    <row r="9" spans="2:7" hidden="1">
      <c r="D9">
        <v>2</v>
      </c>
      <c r="E9">
        <v>3</v>
      </c>
      <c r="F9">
        <v>1</v>
      </c>
      <c r="G9">
        <v>1</v>
      </c>
    </row>
    <row r="10" spans="2:7" hidden="1">
      <c r="D10">
        <v>1</v>
      </c>
      <c r="E10">
        <v>3</v>
      </c>
      <c r="F10">
        <v>3</v>
      </c>
      <c r="G10">
        <v>4</v>
      </c>
    </row>
    <row r="11" spans="2:7" hidden="1">
      <c r="D11">
        <v>3</v>
      </c>
      <c r="E11">
        <v>2</v>
      </c>
      <c r="F11">
        <v>2</v>
      </c>
      <c r="G11">
        <v>4</v>
      </c>
    </row>
    <row r="12" spans="2:7" hidden="1">
      <c r="D12">
        <v>1</v>
      </c>
      <c r="E12">
        <v>3</v>
      </c>
      <c r="F12">
        <v>3</v>
      </c>
      <c r="G12">
        <v>4</v>
      </c>
    </row>
    <row r="13" spans="2:7" hidden="1">
      <c r="D13">
        <v>1</v>
      </c>
      <c r="E13">
        <v>3</v>
      </c>
      <c r="F13">
        <v>1</v>
      </c>
      <c r="G13">
        <v>2</v>
      </c>
    </row>
    <row r="14" spans="2:7" hidden="1">
      <c r="D14">
        <v>3</v>
      </c>
      <c r="E14">
        <v>2</v>
      </c>
      <c r="F14">
        <v>1</v>
      </c>
      <c r="G14">
        <v>1</v>
      </c>
    </row>
    <row r="15" spans="2:7" hidden="1">
      <c r="D15">
        <v>4</v>
      </c>
      <c r="E15">
        <v>1</v>
      </c>
      <c r="F15">
        <v>1</v>
      </c>
      <c r="G15">
        <v>1</v>
      </c>
    </row>
    <row r="16" spans="2:7" hidden="1">
      <c r="D16">
        <v>2</v>
      </c>
      <c r="E16">
        <v>2</v>
      </c>
      <c r="F16">
        <v>3</v>
      </c>
      <c r="G16">
        <v>3</v>
      </c>
    </row>
    <row r="17" spans="2:7" hidden="1">
      <c r="D17">
        <v>3</v>
      </c>
      <c r="E17">
        <v>2</v>
      </c>
      <c r="F17">
        <v>3</v>
      </c>
      <c r="G17">
        <v>3</v>
      </c>
    </row>
    <row r="18" spans="2:7" hidden="1">
      <c r="D18">
        <v>2</v>
      </c>
      <c r="E18">
        <v>2</v>
      </c>
      <c r="F18">
        <v>2</v>
      </c>
      <c r="G18">
        <v>2</v>
      </c>
    </row>
    <row r="19" spans="2:7" hidden="1">
      <c r="D19">
        <v>2</v>
      </c>
      <c r="E19">
        <v>1</v>
      </c>
      <c r="F19">
        <v>1</v>
      </c>
      <c r="G19">
        <v>1</v>
      </c>
    </row>
    <row r="20" spans="2:7" hidden="1">
      <c r="D20">
        <v>3</v>
      </c>
      <c r="E20">
        <v>3</v>
      </c>
      <c r="F20">
        <v>3</v>
      </c>
      <c r="G20">
        <v>3</v>
      </c>
    </row>
    <row r="21" spans="2:7" hidden="1">
      <c r="D21">
        <v>1</v>
      </c>
      <c r="E21">
        <v>2</v>
      </c>
      <c r="F21">
        <v>3</v>
      </c>
      <c r="G21">
        <v>4</v>
      </c>
    </row>
    <row r="22" spans="2:7">
      <c r="B22" t="s">
        <v>69</v>
      </c>
      <c r="C22">
        <f>SUM(C2:C21)</f>
        <v>24</v>
      </c>
      <c r="D22">
        <f>5-D2+D3+5-D4+D5+D6+5-D7+5-D8+D9+D10+5-D11+D12+D13+5-D14+5-D15+D16+5-D17+D18+D19+5-D20+D21</f>
        <v>37</v>
      </c>
      <c r="E22">
        <f>5-E2+5-E3+E4+E5+5-E6+E7+E8+E9+5-E10+5-E11+5-E12+E13+E14+E15+5-E16+5-E17+E18+E19+5-E20+5-E21</f>
        <v>46</v>
      </c>
      <c r="F22">
        <f>5-F2+5-F3+F4+F5+5-F6+F7+F8+F9+5-F10+5-F11+5-F12+F13+F14+F15+5-F16+5-F17+F18+F19+5-F20+5-F21</f>
        <v>36</v>
      </c>
      <c r="G22">
        <f>5-G2+5-G3+G4+G5+5-G6+G7+G8+G9+5-G10+5-G11+5-G12+G13+G14+G15+5-G16+5-G17+G18+G19+5-G20+5-G21</f>
        <v>31</v>
      </c>
    </row>
    <row r="23" spans="2:7" hidden="1">
      <c r="B23" t="s">
        <v>70</v>
      </c>
      <c r="C23">
        <v>13</v>
      </c>
      <c r="D23">
        <v>3</v>
      </c>
      <c r="E23">
        <v>2</v>
      </c>
      <c r="F23">
        <v>2</v>
      </c>
      <c r="G23">
        <v>4</v>
      </c>
    </row>
    <row r="24" spans="2:7" hidden="1">
      <c r="D24">
        <v>3</v>
      </c>
      <c r="E24">
        <v>4</v>
      </c>
      <c r="F24">
        <v>3</v>
      </c>
      <c r="G24">
        <v>4</v>
      </c>
    </row>
    <row r="25" spans="2:7" hidden="1">
      <c r="D25">
        <v>2</v>
      </c>
      <c r="E25">
        <v>1</v>
      </c>
      <c r="F25">
        <v>3</v>
      </c>
      <c r="G25">
        <v>1</v>
      </c>
    </row>
    <row r="26" spans="2:7" hidden="1">
      <c r="D26">
        <v>3</v>
      </c>
      <c r="E26">
        <v>2</v>
      </c>
      <c r="F26">
        <v>2</v>
      </c>
      <c r="G26">
        <v>1</v>
      </c>
    </row>
    <row r="27" spans="2:7" hidden="1">
      <c r="D27">
        <v>1</v>
      </c>
      <c r="E27">
        <v>3</v>
      </c>
      <c r="F27">
        <v>3</v>
      </c>
      <c r="G27">
        <v>4</v>
      </c>
    </row>
    <row r="28" spans="2:7" hidden="1">
      <c r="D28">
        <v>2</v>
      </c>
      <c r="E28">
        <v>1</v>
      </c>
      <c r="F28">
        <v>1</v>
      </c>
      <c r="G28">
        <v>1</v>
      </c>
    </row>
    <row r="29" spans="2:7" hidden="1">
      <c r="D29">
        <v>3</v>
      </c>
      <c r="E29">
        <v>1</v>
      </c>
      <c r="F29">
        <v>1</v>
      </c>
      <c r="G29">
        <v>1</v>
      </c>
    </row>
    <row r="30" spans="2:7" hidden="1">
      <c r="D30">
        <v>2</v>
      </c>
      <c r="E30">
        <v>1</v>
      </c>
      <c r="F30">
        <v>1</v>
      </c>
      <c r="G30">
        <v>1</v>
      </c>
    </row>
    <row r="31" spans="2:7" hidden="1">
      <c r="D31">
        <v>2</v>
      </c>
      <c r="E31">
        <v>4</v>
      </c>
      <c r="F31">
        <v>4</v>
      </c>
      <c r="G31">
        <v>3</v>
      </c>
    </row>
    <row r="32" spans="2:7" hidden="1">
      <c r="D32">
        <v>4</v>
      </c>
      <c r="E32">
        <v>4</v>
      </c>
      <c r="F32">
        <v>2</v>
      </c>
      <c r="G32">
        <v>3</v>
      </c>
    </row>
    <row r="33" spans="2:7" hidden="1">
      <c r="D33">
        <v>1</v>
      </c>
      <c r="E33">
        <v>4</v>
      </c>
      <c r="F33">
        <v>2</v>
      </c>
      <c r="G33">
        <v>3</v>
      </c>
    </row>
    <row r="34" spans="2:7" hidden="1">
      <c r="D34">
        <v>1</v>
      </c>
      <c r="E34">
        <v>1</v>
      </c>
      <c r="F34">
        <v>1</v>
      </c>
      <c r="G34">
        <v>1</v>
      </c>
    </row>
    <row r="35" spans="2:7" hidden="1">
      <c r="D35">
        <v>3</v>
      </c>
      <c r="E35">
        <v>1</v>
      </c>
      <c r="F35">
        <v>1</v>
      </c>
      <c r="G35">
        <v>1</v>
      </c>
    </row>
    <row r="36" spans="2:7" hidden="1">
      <c r="D36">
        <v>3</v>
      </c>
      <c r="E36">
        <v>1</v>
      </c>
      <c r="F36">
        <v>1</v>
      </c>
      <c r="G36">
        <v>2</v>
      </c>
    </row>
    <row r="37" spans="2:7" hidden="1">
      <c r="D37">
        <v>1</v>
      </c>
      <c r="E37">
        <v>3</v>
      </c>
      <c r="F37">
        <v>3</v>
      </c>
      <c r="G37">
        <v>4</v>
      </c>
    </row>
    <row r="38" spans="2:7" hidden="1">
      <c r="D38">
        <v>3</v>
      </c>
      <c r="E38">
        <v>3</v>
      </c>
      <c r="F38">
        <v>2</v>
      </c>
      <c r="G38">
        <v>4</v>
      </c>
    </row>
    <row r="39" spans="2:7" hidden="1">
      <c r="D39">
        <v>1</v>
      </c>
      <c r="E39">
        <v>1</v>
      </c>
      <c r="F39">
        <v>1</v>
      </c>
      <c r="G39">
        <v>1</v>
      </c>
    </row>
    <row r="40" spans="2:7" hidden="1">
      <c r="D40">
        <v>1</v>
      </c>
      <c r="E40">
        <v>1</v>
      </c>
      <c r="F40">
        <v>2</v>
      </c>
      <c r="G40">
        <v>1</v>
      </c>
    </row>
    <row r="41" spans="2:7" hidden="1">
      <c r="D41">
        <v>2</v>
      </c>
      <c r="E41">
        <v>3</v>
      </c>
      <c r="F41">
        <v>4</v>
      </c>
      <c r="G41">
        <v>3</v>
      </c>
    </row>
    <row r="42" spans="2:7" hidden="1">
      <c r="D42">
        <v>2</v>
      </c>
      <c r="E42">
        <v>3</v>
      </c>
      <c r="F42">
        <v>3</v>
      </c>
      <c r="G42">
        <v>3</v>
      </c>
    </row>
    <row r="43" spans="2:7">
      <c r="B43" t="s">
        <v>70</v>
      </c>
      <c r="C43">
        <f>SUM(C23:C42)</f>
        <v>13</v>
      </c>
      <c r="D43">
        <f>5-D23+D24+5-D25+D26+D27+5-D28+5-D29+D30+D31+5-D32+D33+D34+5-D35+5-D36+D37+5-D38+D39+D40+5-D41+D42</f>
        <v>38</v>
      </c>
      <c r="E43">
        <f>5-E23+5-E24+E25+E26+5-E27+E28+E29+E30+5-E31+5-E32+5-E33+E34+E35+E36+5-E37+5-E38+E39+E40+5-E41+5-E42</f>
        <v>28</v>
      </c>
      <c r="F43">
        <f>5-F23+5-F24+F25+F26+5-F27+F28+F29+F30+5-F31+5-F32+5-F33+F34+F35+F36+5-F37+5-F38+F39+F40+5-F41+5-F42</f>
        <v>36</v>
      </c>
      <c r="G43">
        <f>5-G23+5-G24+G25+G26+5-G27+G28+G29+G30+5-G31+5-G32+5-G33+G34+G35+G36+5-G37+5-G38+G39+G40+5-G41+5-G42</f>
        <v>26</v>
      </c>
    </row>
    <row r="44" spans="2:7" hidden="1">
      <c r="B44" t="s">
        <v>71</v>
      </c>
      <c r="C44">
        <v>38</v>
      </c>
      <c r="D44">
        <v>3</v>
      </c>
      <c r="E44">
        <v>3</v>
      </c>
      <c r="F44">
        <v>4</v>
      </c>
      <c r="G44">
        <v>4</v>
      </c>
    </row>
    <row r="45" spans="2:7" hidden="1">
      <c r="C45">
        <v>36</v>
      </c>
      <c r="D45">
        <v>1</v>
      </c>
      <c r="E45">
        <v>4</v>
      </c>
      <c r="F45">
        <v>4</v>
      </c>
      <c r="G45">
        <v>4</v>
      </c>
    </row>
    <row r="46" spans="2:7" hidden="1">
      <c r="C46">
        <v>26</v>
      </c>
      <c r="D46">
        <v>3</v>
      </c>
      <c r="E46">
        <v>1</v>
      </c>
      <c r="F46">
        <v>2</v>
      </c>
      <c r="G46">
        <v>2</v>
      </c>
    </row>
    <row r="47" spans="2:7" hidden="1">
      <c r="C47">
        <v>20</v>
      </c>
      <c r="D47">
        <v>2</v>
      </c>
      <c r="E47">
        <v>1</v>
      </c>
      <c r="F47">
        <v>1</v>
      </c>
      <c r="G47">
        <v>1</v>
      </c>
    </row>
    <row r="48" spans="2:7" hidden="1">
      <c r="C48">
        <v>13</v>
      </c>
      <c r="D48">
        <v>1</v>
      </c>
      <c r="E48">
        <v>4</v>
      </c>
      <c r="F48">
        <v>3</v>
      </c>
      <c r="G48">
        <v>4</v>
      </c>
    </row>
    <row r="49" spans="2:7" hidden="1">
      <c r="D49">
        <v>2</v>
      </c>
      <c r="E49">
        <v>1</v>
      </c>
      <c r="F49">
        <v>1</v>
      </c>
      <c r="G49">
        <v>1</v>
      </c>
    </row>
    <row r="50" spans="2:7" hidden="1">
      <c r="D50">
        <v>3</v>
      </c>
      <c r="E50">
        <v>2</v>
      </c>
      <c r="F50">
        <v>1</v>
      </c>
      <c r="G50">
        <v>1</v>
      </c>
    </row>
    <row r="51" spans="2:7" hidden="1">
      <c r="D51">
        <v>1</v>
      </c>
      <c r="E51">
        <v>1</v>
      </c>
      <c r="F51">
        <v>1</v>
      </c>
      <c r="G51">
        <v>1</v>
      </c>
    </row>
    <row r="52" spans="2:7" hidden="1">
      <c r="D52">
        <v>2</v>
      </c>
      <c r="E52">
        <v>3</v>
      </c>
      <c r="F52">
        <v>4</v>
      </c>
      <c r="G52">
        <v>4</v>
      </c>
    </row>
    <row r="53" spans="2:7" hidden="1">
      <c r="D53">
        <v>3</v>
      </c>
      <c r="E53">
        <v>3</v>
      </c>
      <c r="F53">
        <v>4</v>
      </c>
      <c r="G53">
        <v>4</v>
      </c>
    </row>
    <row r="54" spans="2:7" hidden="1">
      <c r="D54">
        <v>1</v>
      </c>
      <c r="E54">
        <v>4</v>
      </c>
      <c r="F54">
        <v>4</v>
      </c>
      <c r="G54">
        <v>4</v>
      </c>
    </row>
    <row r="55" spans="2:7" hidden="1">
      <c r="D55">
        <v>1</v>
      </c>
      <c r="E55">
        <v>2</v>
      </c>
      <c r="F55">
        <v>1</v>
      </c>
      <c r="G55">
        <v>2</v>
      </c>
    </row>
    <row r="56" spans="2:7" hidden="1">
      <c r="D56">
        <v>4</v>
      </c>
      <c r="E56">
        <v>1</v>
      </c>
      <c r="F56">
        <v>1</v>
      </c>
      <c r="G56">
        <v>1</v>
      </c>
    </row>
    <row r="57" spans="2:7" hidden="1">
      <c r="D57">
        <v>3</v>
      </c>
      <c r="E57">
        <v>1</v>
      </c>
      <c r="F57">
        <v>1</v>
      </c>
      <c r="G57">
        <v>1</v>
      </c>
    </row>
    <row r="58" spans="2:7" hidden="1">
      <c r="D58">
        <v>1</v>
      </c>
      <c r="E58">
        <v>3</v>
      </c>
      <c r="F58">
        <v>4</v>
      </c>
      <c r="G58">
        <v>4</v>
      </c>
    </row>
    <row r="59" spans="2:7" hidden="1">
      <c r="D59">
        <v>2</v>
      </c>
      <c r="E59">
        <v>1</v>
      </c>
      <c r="F59">
        <v>1</v>
      </c>
      <c r="G59">
        <v>1</v>
      </c>
    </row>
    <row r="60" spans="2:7" hidden="1">
      <c r="D60">
        <v>1</v>
      </c>
      <c r="E60">
        <v>1</v>
      </c>
      <c r="F60">
        <v>1</v>
      </c>
      <c r="G60">
        <v>1</v>
      </c>
    </row>
    <row r="61" spans="2:7" hidden="1">
      <c r="D61">
        <v>2</v>
      </c>
      <c r="E61">
        <v>2</v>
      </c>
      <c r="F61">
        <v>2</v>
      </c>
      <c r="G61">
        <v>1</v>
      </c>
    </row>
    <row r="62" spans="2:7" hidden="1">
      <c r="D62">
        <v>3</v>
      </c>
      <c r="E62">
        <v>3</v>
      </c>
      <c r="F62">
        <v>3</v>
      </c>
      <c r="G62">
        <v>4</v>
      </c>
    </row>
    <row r="63" spans="2:7" hidden="1">
      <c r="D63">
        <v>2</v>
      </c>
      <c r="E63">
        <v>3</v>
      </c>
      <c r="F63">
        <v>4</v>
      </c>
      <c r="G63">
        <v>4</v>
      </c>
    </row>
    <row r="64" spans="2:7">
      <c r="B64" t="s">
        <v>71</v>
      </c>
      <c r="C64">
        <f>SUM(C44:C63)</f>
        <v>133</v>
      </c>
      <c r="D64">
        <f>5-D44+D45+5-D46+D47+D48+5-D49+5-D50+D51+D52+5-D53+D54+D55+5-D56+5-D57+D58+5-D59+D60+D61+5-D62+D63</f>
        <v>34</v>
      </c>
      <c r="E64">
        <f>5-E44+5-E45+E46+E47+5-E48+E49+E50+E51+5-E52+5-E53+5-E54+E55+E56+E57+5-E58+5-E59+E60+E61+5-E62+5-E63</f>
        <v>32</v>
      </c>
      <c r="F64">
        <f>5-F44+5-F45+F46+F47+5-F48+F49+F50+F51+5-F52+5-F53+5-F54+F55+F56+F57+5-F58+5-F59+F60+F61+5-F62+5-F63</f>
        <v>27</v>
      </c>
      <c r="G64">
        <f>5-G44+5-G45+G46+G47+5-G48+G49+G50+G51+5-G52+5-G53+5-G54+G55+G56+G57+5-G58+5-G59+G60+G61+5-G62+5-G63</f>
        <v>25</v>
      </c>
    </row>
    <row r="65" spans="2:7" hidden="1">
      <c r="B65" t="s">
        <v>72</v>
      </c>
      <c r="C65">
        <v>39</v>
      </c>
      <c r="D65">
        <v>4</v>
      </c>
      <c r="E65">
        <v>3</v>
      </c>
      <c r="F65">
        <v>3</v>
      </c>
      <c r="G65">
        <v>4</v>
      </c>
    </row>
    <row r="66" spans="2:7" hidden="1">
      <c r="C66">
        <v>25</v>
      </c>
      <c r="D66">
        <v>1</v>
      </c>
      <c r="E66">
        <v>4</v>
      </c>
      <c r="F66">
        <v>4</v>
      </c>
      <c r="G66">
        <v>4</v>
      </c>
    </row>
    <row r="67" spans="2:7" hidden="1">
      <c r="C67">
        <v>20</v>
      </c>
      <c r="D67">
        <v>4</v>
      </c>
      <c r="E67">
        <v>2</v>
      </c>
      <c r="F67">
        <v>2</v>
      </c>
      <c r="G67">
        <v>1</v>
      </c>
    </row>
    <row r="68" spans="2:7" hidden="1">
      <c r="C68">
        <v>17</v>
      </c>
      <c r="D68">
        <v>1</v>
      </c>
      <c r="E68">
        <v>1</v>
      </c>
      <c r="F68">
        <v>1</v>
      </c>
      <c r="G68">
        <v>1</v>
      </c>
    </row>
    <row r="69" spans="2:7" hidden="1">
      <c r="D69">
        <v>1</v>
      </c>
      <c r="E69">
        <v>3</v>
      </c>
      <c r="F69">
        <v>3</v>
      </c>
      <c r="G69">
        <v>4</v>
      </c>
    </row>
    <row r="70" spans="2:7" hidden="1">
      <c r="D70">
        <v>3</v>
      </c>
      <c r="E70">
        <v>1</v>
      </c>
      <c r="F70">
        <v>1</v>
      </c>
      <c r="G70">
        <v>1</v>
      </c>
    </row>
    <row r="71" spans="2:7" hidden="1">
      <c r="D71">
        <v>3</v>
      </c>
      <c r="E71">
        <v>1</v>
      </c>
      <c r="F71">
        <v>1</v>
      </c>
      <c r="G71">
        <v>1</v>
      </c>
    </row>
    <row r="72" spans="2:7" hidden="1">
      <c r="D72">
        <v>1</v>
      </c>
      <c r="E72">
        <v>1</v>
      </c>
      <c r="F72">
        <v>1</v>
      </c>
      <c r="G72">
        <v>1</v>
      </c>
    </row>
    <row r="73" spans="2:7" hidden="1">
      <c r="D73">
        <v>1</v>
      </c>
      <c r="E73">
        <v>4</v>
      </c>
      <c r="F73">
        <v>4</v>
      </c>
      <c r="G73">
        <v>4</v>
      </c>
    </row>
    <row r="74" spans="2:7" hidden="1">
      <c r="D74">
        <v>4</v>
      </c>
      <c r="E74">
        <v>2</v>
      </c>
      <c r="F74">
        <v>3</v>
      </c>
      <c r="G74">
        <v>3</v>
      </c>
    </row>
    <row r="75" spans="2:7" hidden="1">
      <c r="D75">
        <v>1</v>
      </c>
      <c r="E75">
        <v>3</v>
      </c>
      <c r="F75">
        <v>3</v>
      </c>
      <c r="G75">
        <v>4</v>
      </c>
    </row>
    <row r="76" spans="2:7" hidden="1">
      <c r="D76">
        <v>1</v>
      </c>
      <c r="E76">
        <v>2</v>
      </c>
      <c r="F76">
        <v>2</v>
      </c>
      <c r="G76">
        <v>1</v>
      </c>
    </row>
    <row r="77" spans="2:7" hidden="1">
      <c r="D77">
        <v>4</v>
      </c>
      <c r="E77">
        <v>2</v>
      </c>
      <c r="F77">
        <v>2</v>
      </c>
      <c r="G77">
        <v>1</v>
      </c>
    </row>
    <row r="78" spans="2:7" hidden="1">
      <c r="D78">
        <v>4</v>
      </c>
      <c r="E78">
        <v>1</v>
      </c>
      <c r="F78">
        <v>1</v>
      </c>
      <c r="G78">
        <v>1</v>
      </c>
    </row>
    <row r="79" spans="2:7" hidden="1">
      <c r="D79">
        <v>1</v>
      </c>
      <c r="E79">
        <v>3</v>
      </c>
      <c r="F79">
        <v>3</v>
      </c>
      <c r="G79">
        <v>3</v>
      </c>
    </row>
    <row r="80" spans="2:7" hidden="1">
      <c r="D80">
        <v>4</v>
      </c>
      <c r="E80">
        <v>4</v>
      </c>
      <c r="F80">
        <v>4</v>
      </c>
      <c r="G80">
        <v>4</v>
      </c>
    </row>
    <row r="81" spans="2:7" hidden="1">
      <c r="D81">
        <v>2</v>
      </c>
      <c r="E81">
        <v>1</v>
      </c>
      <c r="F81">
        <v>1</v>
      </c>
      <c r="G81">
        <v>1</v>
      </c>
    </row>
    <row r="82" spans="2:7" hidden="1">
      <c r="D82">
        <v>1</v>
      </c>
      <c r="E82">
        <v>1</v>
      </c>
      <c r="F82">
        <v>1</v>
      </c>
      <c r="G82">
        <v>1</v>
      </c>
    </row>
    <row r="83" spans="2:7" hidden="1">
      <c r="D83">
        <v>1</v>
      </c>
      <c r="E83">
        <v>4</v>
      </c>
      <c r="F83">
        <v>4</v>
      </c>
      <c r="G83">
        <v>4</v>
      </c>
    </row>
    <row r="84" spans="2:7" hidden="1">
      <c r="D84">
        <v>1</v>
      </c>
      <c r="E84">
        <v>3</v>
      </c>
      <c r="F84">
        <v>3</v>
      </c>
      <c r="G84">
        <v>3</v>
      </c>
    </row>
    <row r="85" spans="2:7">
      <c r="B85" t="s">
        <v>72</v>
      </c>
      <c r="C85">
        <f>SUM(C65:C84)</f>
        <v>101</v>
      </c>
      <c r="D85">
        <f>5-D65+D66+5-D67+D68+D69+5-D70+5-D71+D72+D73+5-D74+D75+D76+5-D77+5-D78+D79+5-D80+D81+D82+5-D83+D84</f>
        <v>26</v>
      </c>
      <c r="E85">
        <f>5-E65+5-E66+E67+E68+5-E69+E70+E71+E72+5-E73+5-E74+5-E75+E76+E77+E78+5-E79+5-E80+E81+E82+5-E83+5-E84</f>
        <v>30</v>
      </c>
      <c r="F85">
        <f>5-F65+5-F66+F67+F68+5-F69+F70+F71+F72+5-F73+5-F74+5-F75+F76+F77+F78+5-F79+5-F80+F81+F82+5-F83+5-F84</f>
        <v>29</v>
      </c>
      <c r="G85">
        <f>5-G65+5-G66+G67+G68+5-G69+G70+G71+G72+5-G73+5-G74+5-G75+G76+G77+G78+5-G79+5-G80+G81+G82+5-G83+5-G84</f>
        <v>23</v>
      </c>
    </row>
    <row r="86" spans="2:7" hidden="1">
      <c r="B86" t="s">
        <v>322</v>
      </c>
      <c r="C86">
        <v>63</v>
      </c>
      <c r="D86">
        <v>3</v>
      </c>
      <c r="E86">
        <v>3</v>
      </c>
      <c r="F86">
        <v>2</v>
      </c>
      <c r="G86">
        <v>3</v>
      </c>
    </row>
    <row r="87" spans="2:7" hidden="1">
      <c r="C87">
        <v>28</v>
      </c>
      <c r="D87">
        <v>2</v>
      </c>
      <c r="E87">
        <v>3</v>
      </c>
      <c r="F87">
        <v>3</v>
      </c>
      <c r="G87">
        <v>3</v>
      </c>
    </row>
    <row r="88" spans="2:7" hidden="1">
      <c r="C88">
        <v>19</v>
      </c>
      <c r="D88">
        <v>2</v>
      </c>
      <c r="E88">
        <v>1</v>
      </c>
      <c r="F88">
        <v>3</v>
      </c>
      <c r="G88">
        <v>2</v>
      </c>
    </row>
    <row r="89" spans="2:7" hidden="1">
      <c r="C89">
        <v>17</v>
      </c>
      <c r="D89">
        <v>2</v>
      </c>
      <c r="E89">
        <v>1</v>
      </c>
      <c r="F89">
        <v>3</v>
      </c>
      <c r="G89">
        <v>2</v>
      </c>
    </row>
    <row r="90" spans="2:7" hidden="1">
      <c r="C90">
        <v>13</v>
      </c>
      <c r="D90">
        <v>2</v>
      </c>
      <c r="E90">
        <v>3</v>
      </c>
      <c r="F90">
        <v>2</v>
      </c>
      <c r="G90">
        <v>2</v>
      </c>
    </row>
    <row r="91" spans="2:7" hidden="1">
      <c r="C91">
        <v>12</v>
      </c>
      <c r="D91">
        <v>2</v>
      </c>
      <c r="E91">
        <v>1</v>
      </c>
      <c r="F91">
        <v>1</v>
      </c>
      <c r="G91">
        <v>1</v>
      </c>
    </row>
    <row r="92" spans="2:7" hidden="1">
      <c r="C92">
        <v>11</v>
      </c>
      <c r="D92">
        <v>3</v>
      </c>
      <c r="E92">
        <v>2</v>
      </c>
      <c r="F92">
        <v>1</v>
      </c>
      <c r="G92">
        <v>2</v>
      </c>
    </row>
    <row r="93" spans="2:7" hidden="1">
      <c r="D93">
        <v>2</v>
      </c>
      <c r="E93">
        <v>2</v>
      </c>
      <c r="F93">
        <v>2</v>
      </c>
      <c r="G93">
        <v>2</v>
      </c>
    </row>
    <row r="94" spans="2:7" hidden="1">
      <c r="D94">
        <v>2</v>
      </c>
      <c r="E94">
        <v>2</v>
      </c>
      <c r="F94">
        <v>2</v>
      </c>
      <c r="G94">
        <v>2</v>
      </c>
    </row>
    <row r="95" spans="2:7" hidden="1">
      <c r="D95">
        <v>3</v>
      </c>
      <c r="E95">
        <v>4</v>
      </c>
      <c r="F95">
        <v>2</v>
      </c>
      <c r="G95">
        <v>2</v>
      </c>
    </row>
    <row r="96" spans="2:7" hidden="1">
      <c r="D96">
        <v>3</v>
      </c>
      <c r="E96">
        <v>2</v>
      </c>
      <c r="F96">
        <v>2</v>
      </c>
      <c r="G96">
        <v>2</v>
      </c>
    </row>
    <row r="97" spans="2:7" hidden="1">
      <c r="D97">
        <v>2</v>
      </c>
      <c r="E97">
        <v>2</v>
      </c>
      <c r="F97">
        <v>2</v>
      </c>
      <c r="G97">
        <v>2</v>
      </c>
    </row>
    <row r="98" spans="2:7" hidden="1">
      <c r="D98">
        <v>3</v>
      </c>
      <c r="E98">
        <v>1</v>
      </c>
      <c r="F98">
        <v>2</v>
      </c>
      <c r="G98">
        <v>1</v>
      </c>
    </row>
    <row r="99" spans="2:7" hidden="1">
      <c r="D99">
        <v>3</v>
      </c>
      <c r="E99">
        <v>1</v>
      </c>
      <c r="F99">
        <v>1</v>
      </c>
      <c r="G99">
        <v>1</v>
      </c>
    </row>
    <row r="100" spans="2:7" hidden="1">
      <c r="D100">
        <v>2</v>
      </c>
      <c r="E100">
        <v>3</v>
      </c>
      <c r="F100">
        <v>2</v>
      </c>
      <c r="G100">
        <v>2</v>
      </c>
    </row>
    <row r="101" spans="2:7" hidden="1">
      <c r="D101">
        <v>3</v>
      </c>
      <c r="E101">
        <v>3</v>
      </c>
      <c r="F101">
        <v>2</v>
      </c>
      <c r="G101">
        <v>2</v>
      </c>
    </row>
    <row r="102" spans="2:7" hidden="1">
      <c r="D102">
        <v>2</v>
      </c>
      <c r="E102">
        <v>2</v>
      </c>
      <c r="F102">
        <v>1</v>
      </c>
      <c r="G102">
        <v>1</v>
      </c>
    </row>
    <row r="103" spans="2:7" hidden="1">
      <c r="D103">
        <v>1</v>
      </c>
      <c r="E103">
        <v>1</v>
      </c>
      <c r="F103">
        <v>2</v>
      </c>
      <c r="G103">
        <v>2</v>
      </c>
    </row>
    <row r="104" spans="2:7" hidden="1">
      <c r="D104">
        <v>3</v>
      </c>
      <c r="E104">
        <v>4</v>
      </c>
      <c r="F104">
        <v>2</v>
      </c>
      <c r="G104">
        <v>3</v>
      </c>
    </row>
    <row r="105" spans="2:7" hidden="1">
      <c r="D105">
        <v>1</v>
      </c>
      <c r="E105">
        <v>3</v>
      </c>
      <c r="F105">
        <v>2</v>
      </c>
      <c r="G105">
        <v>2</v>
      </c>
    </row>
    <row r="106" spans="2:7">
      <c r="B106" t="s">
        <v>322</v>
      </c>
      <c r="C106">
        <f>SUM(C86:C105)</f>
        <v>163</v>
      </c>
      <c r="D106">
        <f>5-D86+D87+5-D88+D89+D90+5-D91+5-D92+D93+D94+5-D95+D96+D97+5-D98+5-D99+D100+5-D101+D102+D103+5-D104+D105</f>
        <v>41</v>
      </c>
      <c r="E106">
        <f>5-E86+5-E87+E88+E89+5-E90+E91+E92+E93+5-E94+5-E95+5-E96+E97+E98+E99+5-E100+5-E101+E102+E103+5-E104+5-E105</f>
        <v>34</v>
      </c>
      <c r="F106">
        <f>5-F86+5-F87+F88+F89+5-F90+F91+F92+F93+5-F94+5-F95+5-F96+F97+F98+F99+5-F100+5-F101+F102+F103+5-F104+5-F105</f>
        <v>47</v>
      </c>
      <c r="G106">
        <f>5-G86+5-G87+G88+G89+5-G90+G91+G92+G93+5-G94+5-G95+5-G96+G97+G98+G99+5-G100+5-G101+G102+G103+5-G104+5-G105</f>
        <v>43</v>
      </c>
    </row>
    <row r="107" spans="2:7" hidden="1">
      <c r="B107" s="23">
        <v>1</v>
      </c>
      <c r="C107" s="23">
        <v>24</v>
      </c>
      <c r="D107" s="23">
        <v>3</v>
      </c>
      <c r="E107" s="23">
        <v>3</v>
      </c>
      <c r="F107" s="23">
        <v>3</v>
      </c>
      <c r="G107" s="23">
        <v>2</v>
      </c>
    </row>
    <row r="108" spans="2:7" hidden="1">
      <c r="B108" s="23"/>
      <c r="C108" s="23">
        <v>17</v>
      </c>
      <c r="D108" s="23">
        <v>2</v>
      </c>
      <c r="E108" s="23">
        <v>3</v>
      </c>
      <c r="F108" s="23">
        <v>3</v>
      </c>
      <c r="G108" s="23">
        <v>2</v>
      </c>
    </row>
    <row r="109" spans="2:7" hidden="1">
      <c r="B109" s="23"/>
      <c r="C109" s="23">
        <v>13</v>
      </c>
      <c r="D109" s="23">
        <v>3</v>
      </c>
      <c r="E109" s="23">
        <v>3</v>
      </c>
      <c r="F109" s="23">
        <v>2</v>
      </c>
      <c r="G109" s="23">
        <v>2</v>
      </c>
    </row>
    <row r="110" spans="2:7" hidden="1">
      <c r="B110" s="23"/>
      <c r="C110" s="23">
        <v>12</v>
      </c>
      <c r="D110" s="23">
        <v>2</v>
      </c>
      <c r="E110" s="23">
        <v>3</v>
      </c>
      <c r="F110" s="23">
        <v>2</v>
      </c>
      <c r="G110" s="23">
        <v>3</v>
      </c>
    </row>
    <row r="111" spans="2:7" hidden="1">
      <c r="B111" s="23"/>
      <c r="C111" s="23">
        <v>11</v>
      </c>
      <c r="D111" s="23">
        <v>1</v>
      </c>
      <c r="E111" s="23">
        <v>3</v>
      </c>
      <c r="F111" s="23">
        <v>3</v>
      </c>
      <c r="G111" s="23">
        <v>2</v>
      </c>
    </row>
    <row r="112" spans="2:7" hidden="1">
      <c r="B112" s="23"/>
      <c r="C112" s="23"/>
      <c r="D112" s="23">
        <v>2</v>
      </c>
      <c r="E112" s="23">
        <v>1</v>
      </c>
      <c r="F112" s="23">
        <v>2</v>
      </c>
      <c r="G112" s="23">
        <v>1</v>
      </c>
    </row>
    <row r="113" spans="2:11" hidden="1">
      <c r="B113" s="23"/>
      <c r="C113" s="23"/>
      <c r="D113" s="23">
        <v>4</v>
      </c>
      <c r="E113" s="23">
        <v>4</v>
      </c>
      <c r="F113" s="23">
        <v>4</v>
      </c>
      <c r="G113" s="23">
        <v>4</v>
      </c>
    </row>
    <row r="114" spans="2:11" hidden="1">
      <c r="B114" s="23"/>
      <c r="C114" s="23"/>
      <c r="D114" s="23">
        <v>3</v>
      </c>
      <c r="E114" s="23">
        <v>2</v>
      </c>
      <c r="F114" s="23">
        <v>3</v>
      </c>
      <c r="G114" s="23">
        <v>2</v>
      </c>
    </row>
    <row r="115" spans="2:11" hidden="1">
      <c r="B115" s="23"/>
      <c r="C115" s="23"/>
      <c r="D115" s="23">
        <v>1</v>
      </c>
      <c r="E115" s="23">
        <v>1</v>
      </c>
      <c r="F115" s="23">
        <v>2</v>
      </c>
      <c r="G115" s="23">
        <v>2</v>
      </c>
    </row>
    <row r="116" spans="2:11" hidden="1">
      <c r="B116" s="23"/>
      <c r="C116" s="23"/>
      <c r="D116" s="23">
        <v>3</v>
      </c>
      <c r="E116" s="23">
        <v>3</v>
      </c>
      <c r="F116" s="23">
        <v>3</v>
      </c>
      <c r="G116" s="23">
        <v>2</v>
      </c>
    </row>
    <row r="117" spans="2:11" hidden="1">
      <c r="B117" s="23"/>
      <c r="C117" s="23"/>
      <c r="D117" s="23">
        <v>1</v>
      </c>
      <c r="E117" s="23">
        <v>3</v>
      </c>
      <c r="F117" s="23">
        <v>3</v>
      </c>
      <c r="G117" s="23">
        <v>3</v>
      </c>
    </row>
    <row r="118" spans="2:11" hidden="1">
      <c r="B118" s="23"/>
      <c r="C118" s="23"/>
      <c r="D118" s="23">
        <v>1</v>
      </c>
      <c r="E118" s="23">
        <v>2</v>
      </c>
      <c r="F118" s="23">
        <v>3</v>
      </c>
      <c r="G118" s="23">
        <v>2</v>
      </c>
    </row>
    <row r="119" spans="2:11" hidden="1">
      <c r="B119" s="23"/>
      <c r="C119" s="23"/>
      <c r="D119" s="23">
        <v>2</v>
      </c>
      <c r="E119" s="23">
        <v>2</v>
      </c>
      <c r="F119" s="23">
        <v>2</v>
      </c>
      <c r="G119" s="23">
        <v>1</v>
      </c>
    </row>
    <row r="120" spans="2:11" hidden="1">
      <c r="B120" s="23"/>
      <c r="C120" s="23"/>
      <c r="D120" s="23">
        <v>3</v>
      </c>
      <c r="E120" s="23">
        <v>2</v>
      </c>
      <c r="F120" s="23">
        <v>1</v>
      </c>
      <c r="G120" s="23">
        <v>1</v>
      </c>
    </row>
    <row r="121" spans="2:11" hidden="1">
      <c r="B121" s="23"/>
      <c r="C121" s="23"/>
      <c r="D121" s="23">
        <v>1</v>
      </c>
      <c r="E121" s="23">
        <v>3</v>
      </c>
      <c r="F121" s="23">
        <v>2</v>
      </c>
      <c r="G121" s="23">
        <v>3</v>
      </c>
    </row>
    <row r="122" spans="2:11" hidden="1">
      <c r="B122" s="23"/>
      <c r="C122" s="23"/>
      <c r="D122" s="23">
        <v>3</v>
      </c>
      <c r="E122" s="23">
        <v>3</v>
      </c>
      <c r="F122" s="23">
        <v>2</v>
      </c>
      <c r="G122" s="23">
        <v>3</v>
      </c>
    </row>
    <row r="123" spans="2:11" hidden="1">
      <c r="B123" s="23"/>
      <c r="C123" s="23"/>
      <c r="D123" s="23">
        <v>2</v>
      </c>
      <c r="E123" s="23">
        <v>3</v>
      </c>
      <c r="F123" s="23">
        <v>3</v>
      </c>
      <c r="G123" s="23">
        <v>3</v>
      </c>
    </row>
    <row r="124" spans="2:11" hidden="1">
      <c r="B124" s="23"/>
      <c r="C124" s="23"/>
      <c r="D124" s="23">
        <v>2</v>
      </c>
      <c r="E124" s="23">
        <v>2</v>
      </c>
      <c r="F124" s="23">
        <v>1</v>
      </c>
      <c r="G124" s="23">
        <v>1</v>
      </c>
    </row>
    <row r="125" spans="2:11" hidden="1">
      <c r="B125" s="23"/>
      <c r="C125" s="23"/>
      <c r="D125" s="23">
        <v>3</v>
      </c>
      <c r="E125" s="23">
        <v>3</v>
      </c>
      <c r="F125" s="23">
        <v>3</v>
      </c>
      <c r="G125" s="23">
        <v>3</v>
      </c>
    </row>
    <row r="126" spans="2:11" hidden="1">
      <c r="B126" s="23"/>
      <c r="C126" s="23"/>
      <c r="D126" s="23">
        <v>4</v>
      </c>
      <c r="E126" s="23">
        <v>3</v>
      </c>
      <c r="F126" s="23">
        <v>3</v>
      </c>
      <c r="G126" s="23">
        <v>3</v>
      </c>
    </row>
    <row r="127" spans="2:11">
      <c r="B127" s="23">
        <v>1</v>
      </c>
      <c r="C127" s="23">
        <f>SUM(C107:C126)</f>
        <v>77</v>
      </c>
      <c r="D127" s="23">
        <f>5-D107+D108+5-D109+D110+D111+5-D112+5-D113+D114+D115+5-D116+D117+D118+5-D119+5-D120+D121+5-D122+D123+D124+5-D125+D126</f>
        <v>39</v>
      </c>
      <c r="E127" s="23">
        <f>5-E107+5-E108+E109+E110+5-E111+E112+E113+E114+5-E115+5-E116+5-E117+E118+E119+E120+5-E121+5-E122+E123+E124+5-E125+5-E126</f>
        <v>46</v>
      </c>
      <c r="F127" s="23">
        <f>5-F107+5-F108+F109+F110+5-F111+F112+F113+F114+5-F115+5-F116+5-F117+F118+F119+F120+5-F121+5-F122+F123+F124+5-F125+5-F126</f>
        <v>46</v>
      </c>
      <c r="G127" s="23">
        <f>5-G107+5-G108+G109+G110+5-G111+G112+G113+G114+5-G115+5-G116+5-G117+G118+G119+G120+5-G121+5-G122+G123+G124+5-G125+5-G126</f>
        <v>45</v>
      </c>
      <c r="I127">
        <f>E127/D127</f>
        <v>1.1794871794871795</v>
      </c>
      <c r="J127">
        <f>F127/E127</f>
        <v>1</v>
      </c>
      <c r="K127">
        <f>G127/F127</f>
        <v>0.97826086956521741</v>
      </c>
    </row>
    <row r="128" spans="2:11" hidden="1">
      <c r="B128" s="23">
        <v>2</v>
      </c>
      <c r="C128" s="23">
        <v>73</v>
      </c>
      <c r="D128" s="23">
        <v>3</v>
      </c>
      <c r="E128" s="23">
        <v>2</v>
      </c>
      <c r="F128" s="23">
        <v>2</v>
      </c>
      <c r="G128" s="23">
        <v>2</v>
      </c>
      <c r="I128">
        <f t="shared" ref="I128:I191" si="0">E128/D128</f>
        <v>0.66666666666666663</v>
      </c>
      <c r="J128">
        <f t="shared" ref="J128:J191" si="1">F128/E128</f>
        <v>1</v>
      </c>
      <c r="K128">
        <f t="shared" ref="K128:K191" si="2">G128/F128</f>
        <v>1</v>
      </c>
    </row>
    <row r="129" spans="2:11" hidden="1">
      <c r="B129" s="23"/>
      <c r="C129" s="23">
        <v>38</v>
      </c>
      <c r="D129" s="23">
        <v>2</v>
      </c>
      <c r="E129" s="23">
        <v>3</v>
      </c>
      <c r="F129" s="23">
        <v>2</v>
      </c>
      <c r="G129" s="23">
        <v>3</v>
      </c>
      <c r="I129">
        <f t="shared" si="0"/>
        <v>1.5</v>
      </c>
      <c r="J129">
        <f t="shared" si="1"/>
        <v>0.66666666666666663</v>
      </c>
      <c r="K129">
        <f t="shared" si="2"/>
        <v>1.5</v>
      </c>
    </row>
    <row r="130" spans="2:11" hidden="1">
      <c r="B130" s="23"/>
      <c r="C130" s="23">
        <v>28</v>
      </c>
      <c r="D130" s="23">
        <v>3</v>
      </c>
      <c r="E130" s="23">
        <v>3</v>
      </c>
      <c r="F130" s="23">
        <v>3</v>
      </c>
      <c r="G130" s="23">
        <v>2</v>
      </c>
      <c r="I130">
        <f t="shared" si="0"/>
        <v>1</v>
      </c>
      <c r="J130">
        <f t="shared" si="1"/>
        <v>1</v>
      </c>
      <c r="K130">
        <f t="shared" si="2"/>
        <v>0.66666666666666663</v>
      </c>
    </row>
    <row r="131" spans="2:11" hidden="1">
      <c r="B131" s="23"/>
      <c r="C131" s="23">
        <v>26</v>
      </c>
      <c r="D131" s="23">
        <v>2</v>
      </c>
      <c r="E131" s="23">
        <v>3</v>
      </c>
      <c r="F131" s="23">
        <v>3</v>
      </c>
      <c r="G131" s="23">
        <v>2</v>
      </c>
      <c r="I131">
        <f t="shared" si="0"/>
        <v>1.5</v>
      </c>
      <c r="J131">
        <f t="shared" si="1"/>
        <v>1</v>
      </c>
      <c r="K131">
        <f t="shared" si="2"/>
        <v>0.66666666666666663</v>
      </c>
    </row>
    <row r="132" spans="2:11" hidden="1">
      <c r="B132" s="23"/>
      <c r="C132" s="23">
        <v>25</v>
      </c>
      <c r="D132" s="23">
        <v>1</v>
      </c>
      <c r="E132" s="23">
        <v>2</v>
      </c>
      <c r="F132" s="23">
        <v>2</v>
      </c>
      <c r="G132" s="23">
        <v>2</v>
      </c>
      <c r="I132">
        <f t="shared" si="0"/>
        <v>2</v>
      </c>
      <c r="J132">
        <f t="shared" si="1"/>
        <v>1</v>
      </c>
      <c r="K132">
        <f t="shared" si="2"/>
        <v>1</v>
      </c>
    </row>
    <row r="133" spans="2:11" hidden="1">
      <c r="B133" s="23"/>
      <c r="C133" s="23">
        <v>24</v>
      </c>
      <c r="D133" s="23">
        <v>3</v>
      </c>
      <c r="E133" s="23">
        <v>2</v>
      </c>
      <c r="F133" s="23">
        <v>2</v>
      </c>
      <c r="G133" s="23">
        <v>1</v>
      </c>
      <c r="I133">
        <f t="shared" si="0"/>
        <v>0.66666666666666663</v>
      </c>
      <c r="J133">
        <f t="shared" si="1"/>
        <v>1</v>
      </c>
      <c r="K133">
        <f t="shared" si="2"/>
        <v>0.5</v>
      </c>
    </row>
    <row r="134" spans="2:11" hidden="1">
      <c r="B134" s="23"/>
      <c r="C134" s="23">
        <v>20</v>
      </c>
      <c r="D134" s="23">
        <v>2</v>
      </c>
      <c r="E134" s="23">
        <v>3</v>
      </c>
      <c r="F134" s="23">
        <v>3</v>
      </c>
      <c r="G134" s="23">
        <v>3</v>
      </c>
      <c r="I134">
        <f t="shared" si="0"/>
        <v>1.5</v>
      </c>
      <c r="J134">
        <f t="shared" si="1"/>
        <v>1</v>
      </c>
      <c r="K134">
        <f t="shared" si="2"/>
        <v>1</v>
      </c>
    </row>
    <row r="135" spans="2:11" hidden="1">
      <c r="B135" s="23"/>
      <c r="C135" s="23">
        <v>19</v>
      </c>
      <c r="D135" s="23">
        <v>2</v>
      </c>
      <c r="E135" s="23">
        <v>3</v>
      </c>
      <c r="F135" s="23">
        <v>2</v>
      </c>
      <c r="G135" s="23">
        <v>3</v>
      </c>
      <c r="I135">
        <f t="shared" si="0"/>
        <v>1.5</v>
      </c>
      <c r="J135">
        <f t="shared" si="1"/>
        <v>0.66666666666666663</v>
      </c>
      <c r="K135">
        <f t="shared" si="2"/>
        <v>1.5</v>
      </c>
    </row>
    <row r="136" spans="2:11" hidden="1">
      <c r="B136" s="23"/>
      <c r="C136" s="23">
        <v>16</v>
      </c>
      <c r="D136" s="23">
        <v>2</v>
      </c>
      <c r="E136" s="23">
        <v>2</v>
      </c>
      <c r="F136" s="23">
        <v>2</v>
      </c>
      <c r="G136" s="23">
        <v>2</v>
      </c>
      <c r="I136">
        <f t="shared" si="0"/>
        <v>1</v>
      </c>
      <c r="J136">
        <f t="shared" si="1"/>
        <v>1</v>
      </c>
      <c r="K136">
        <f t="shared" si="2"/>
        <v>1</v>
      </c>
    </row>
    <row r="137" spans="2:11" hidden="1">
      <c r="B137" s="23"/>
      <c r="C137" s="23"/>
      <c r="D137" s="23">
        <v>3</v>
      </c>
      <c r="E137" s="23">
        <v>2</v>
      </c>
      <c r="F137" s="23">
        <v>2</v>
      </c>
      <c r="G137" s="23">
        <v>2</v>
      </c>
      <c r="I137">
        <f t="shared" si="0"/>
        <v>0.66666666666666663</v>
      </c>
      <c r="J137">
        <f t="shared" si="1"/>
        <v>1</v>
      </c>
      <c r="K137">
        <f t="shared" si="2"/>
        <v>1</v>
      </c>
    </row>
    <row r="138" spans="2:11" hidden="1">
      <c r="B138" s="23"/>
      <c r="C138" s="23"/>
      <c r="D138" s="23">
        <v>2</v>
      </c>
      <c r="E138" s="23">
        <v>3</v>
      </c>
      <c r="F138" s="23">
        <v>2</v>
      </c>
      <c r="G138" s="23">
        <v>2</v>
      </c>
      <c r="I138">
        <f t="shared" si="0"/>
        <v>1.5</v>
      </c>
      <c r="J138">
        <f t="shared" si="1"/>
        <v>0.66666666666666663</v>
      </c>
      <c r="K138">
        <f t="shared" si="2"/>
        <v>1</v>
      </c>
    </row>
    <row r="139" spans="2:11" hidden="1">
      <c r="B139" s="23"/>
      <c r="C139" s="23"/>
      <c r="D139" s="23">
        <v>2</v>
      </c>
      <c r="E139" s="23">
        <v>3</v>
      </c>
      <c r="F139" s="23">
        <v>3</v>
      </c>
      <c r="G139" s="23">
        <v>3</v>
      </c>
      <c r="I139">
        <f t="shared" si="0"/>
        <v>1.5</v>
      </c>
      <c r="J139">
        <f t="shared" si="1"/>
        <v>1</v>
      </c>
      <c r="K139">
        <f t="shared" si="2"/>
        <v>1</v>
      </c>
    </row>
    <row r="140" spans="2:11" hidden="1">
      <c r="B140" s="23"/>
      <c r="C140" s="23"/>
      <c r="D140" s="23">
        <v>3</v>
      </c>
      <c r="E140" s="23">
        <v>2</v>
      </c>
      <c r="F140" s="23">
        <v>2</v>
      </c>
      <c r="G140" s="23">
        <v>2</v>
      </c>
      <c r="I140">
        <f t="shared" si="0"/>
        <v>0.66666666666666663</v>
      </c>
      <c r="J140">
        <f t="shared" si="1"/>
        <v>1</v>
      </c>
      <c r="K140">
        <f t="shared" si="2"/>
        <v>1</v>
      </c>
    </row>
    <row r="141" spans="2:11" hidden="1">
      <c r="B141" s="23"/>
      <c r="C141" s="23"/>
      <c r="D141" s="23">
        <v>2</v>
      </c>
      <c r="E141" s="23">
        <v>2</v>
      </c>
      <c r="F141" s="23">
        <v>2</v>
      </c>
      <c r="G141" s="23">
        <v>2</v>
      </c>
      <c r="I141">
        <f t="shared" si="0"/>
        <v>1</v>
      </c>
      <c r="J141">
        <f t="shared" si="1"/>
        <v>1</v>
      </c>
      <c r="K141">
        <f t="shared" si="2"/>
        <v>1</v>
      </c>
    </row>
    <row r="142" spans="2:11" hidden="1">
      <c r="B142" s="23"/>
      <c r="C142" s="23"/>
      <c r="D142" s="23">
        <v>2</v>
      </c>
      <c r="E142" s="23">
        <v>2</v>
      </c>
      <c r="F142" s="23">
        <v>2</v>
      </c>
      <c r="G142" s="23">
        <v>2</v>
      </c>
      <c r="I142">
        <f t="shared" si="0"/>
        <v>1</v>
      </c>
      <c r="J142">
        <f t="shared" si="1"/>
        <v>1</v>
      </c>
      <c r="K142">
        <f t="shared" si="2"/>
        <v>1</v>
      </c>
    </row>
    <row r="143" spans="2:11" hidden="1">
      <c r="B143" s="23"/>
      <c r="C143" s="23"/>
      <c r="D143" s="23">
        <v>3</v>
      </c>
      <c r="E143" s="23">
        <v>2</v>
      </c>
      <c r="F143" s="23">
        <v>2</v>
      </c>
      <c r="G143" s="23">
        <v>2</v>
      </c>
      <c r="I143">
        <f t="shared" si="0"/>
        <v>0.66666666666666663</v>
      </c>
      <c r="J143">
        <f t="shared" si="1"/>
        <v>1</v>
      </c>
      <c r="K143">
        <f t="shared" si="2"/>
        <v>1</v>
      </c>
    </row>
    <row r="144" spans="2:11" hidden="1">
      <c r="B144" s="23"/>
      <c r="C144" s="23"/>
      <c r="D144" s="23">
        <v>2</v>
      </c>
      <c r="E144" s="23">
        <v>3</v>
      </c>
      <c r="F144" s="23">
        <v>3</v>
      </c>
      <c r="G144" s="23">
        <v>3</v>
      </c>
      <c r="I144">
        <f t="shared" si="0"/>
        <v>1.5</v>
      </c>
      <c r="J144">
        <f t="shared" si="1"/>
        <v>1</v>
      </c>
      <c r="K144">
        <f t="shared" si="2"/>
        <v>1</v>
      </c>
    </row>
    <row r="145" spans="2:11" hidden="1">
      <c r="B145" s="23"/>
      <c r="C145" s="23"/>
      <c r="D145" s="23">
        <v>3</v>
      </c>
      <c r="E145" s="23">
        <v>1</v>
      </c>
      <c r="F145" s="23">
        <v>1</v>
      </c>
      <c r="G145" s="23">
        <v>1</v>
      </c>
      <c r="I145">
        <f t="shared" si="0"/>
        <v>0.33333333333333331</v>
      </c>
      <c r="J145">
        <f t="shared" si="1"/>
        <v>1</v>
      </c>
      <c r="K145">
        <f t="shared" si="2"/>
        <v>1</v>
      </c>
    </row>
    <row r="146" spans="2:11" hidden="1">
      <c r="B146" s="23"/>
      <c r="C146" s="23"/>
      <c r="D146" s="23">
        <v>2</v>
      </c>
      <c r="E146" s="23">
        <v>2</v>
      </c>
      <c r="F146" s="23">
        <v>2</v>
      </c>
      <c r="G146" s="23">
        <v>2</v>
      </c>
      <c r="I146">
        <f t="shared" si="0"/>
        <v>1</v>
      </c>
      <c r="J146">
        <f t="shared" si="1"/>
        <v>1</v>
      </c>
      <c r="K146">
        <f t="shared" si="2"/>
        <v>1</v>
      </c>
    </row>
    <row r="147" spans="2:11" hidden="1">
      <c r="B147" s="23"/>
      <c r="C147" s="23"/>
      <c r="D147" s="23">
        <v>3</v>
      </c>
      <c r="E147" s="23">
        <v>3</v>
      </c>
      <c r="F147" s="23">
        <v>3</v>
      </c>
      <c r="G147" s="23">
        <v>2</v>
      </c>
      <c r="I147">
        <f t="shared" si="0"/>
        <v>1</v>
      </c>
      <c r="J147">
        <f t="shared" si="1"/>
        <v>1</v>
      </c>
      <c r="K147">
        <f t="shared" si="2"/>
        <v>0.66666666666666663</v>
      </c>
    </row>
    <row r="148" spans="2:11">
      <c r="B148" s="23">
        <v>2</v>
      </c>
      <c r="C148" s="23">
        <f>SUM(C128:C147)</f>
        <v>269</v>
      </c>
      <c r="D148" s="23">
        <f>5-D128+D129+5-D130+D131+D132+5-D133+5-D134+D135+D136+5-D137+D138+D139+5-D140+5-D141+D142+5-D143+D144+D145+5-D146+D147</f>
        <v>44</v>
      </c>
      <c r="E148" s="23">
        <f>5-E128+5-E129+E130+E131+5-E132+E133+E134+E135+5-E136+5-E137+5-E138+E139+E140+E141+5-E142+5-E143+E144+E145+5-E146+5-E147</f>
        <v>52</v>
      </c>
      <c r="F148" s="23">
        <f>5-F128+5-F129+F130+F131+5-F132+F133+F134+F135+5-F136+5-F137+5-F138+F139+F140+F141+5-F142+5-F143+F144+F145+5-F146+5-F147</f>
        <v>53</v>
      </c>
      <c r="G148" s="23">
        <v>50</v>
      </c>
      <c r="I148">
        <f t="shared" si="0"/>
        <v>1.1818181818181819</v>
      </c>
      <c r="J148">
        <f t="shared" si="1"/>
        <v>1.0192307692307692</v>
      </c>
      <c r="K148">
        <f t="shared" si="2"/>
        <v>0.94339622641509435</v>
      </c>
    </row>
    <row r="149" spans="2:11" ht="15" hidden="1" customHeight="1">
      <c r="B149" s="23">
        <v>3</v>
      </c>
      <c r="C149" s="23">
        <v>63</v>
      </c>
      <c r="D149" s="23">
        <v>3</v>
      </c>
      <c r="E149" s="23">
        <v>3</v>
      </c>
      <c r="F149" s="23">
        <v>2</v>
      </c>
      <c r="G149" s="23">
        <v>3</v>
      </c>
      <c r="I149">
        <f t="shared" si="0"/>
        <v>1</v>
      </c>
      <c r="J149">
        <f t="shared" si="1"/>
        <v>0.66666666666666663</v>
      </c>
      <c r="K149">
        <f t="shared" si="2"/>
        <v>1.5</v>
      </c>
    </row>
    <row r="150" spans="2:11" ht="15" hidden="1" customHeight="1">
      <c r="B150" s="23"/>
      <c r="C150" s="23">
        <v>20</v>
      </c>
      <c r="D150" s="23">
        <v>2</v>
      </c>
      <c r="E150" s="23">
        <v>3</v>
      </c>
      <c r="F150" s="23">
        <v>2</v>
      </c>
      <c r="G150" s="23">
        <v>2</v>
      </c>
      <c r="I150">
        <f t="shared" si="0"/>
        <v>1.5</v>
      </c>
      <c r="J150">
        <f t="shared" si="1"/>
        <v>0.66666666666666663</v>
      </c>
      <c r="K150">
        <f t="shared" si="2"/>
        <v>1</v>
      </c>
    </row>
    <row r="151" spans="2:11" ht="15" hidden="1" customHeight="1">
      <c r="B151" s="23"/>
      <c r="C151" s="23">
        <v>19</v>
      </c>
      <c r="D151" s="23">
        <v>2</v>
      </c>
      <c r="E151" s="23">
        <v>2</v>
      </c>
      <c r="F151" s="23">
        <v>2</v>
      </c>
      <c r="G151" s="23">
        <v>1</v>
      </c>
      <c r="I151">
        <f t="shared" si="0"/>
        <v>1</v>
      </c>
      <c r="J151">
        <f t="shared" si="1"/>
        <v>1</v>
      </c>
      <c r="K151">
        <f t="shared" si="2"/>
        <v>0.5</v>
      </c>
    </row>
    <row r="152" spans="2:11" ht="15" hidden="1" customHeight="1">
      <c r="B152" s="23"/>
      <c r="C152" s="23"/>
      <c r="D152" s="23">
        <v>2</v>
      </c>
      <c r="E152" s="23">
        <v>2</v>
      </c>
      <c r="F152" s="23">
        <v>2</v>
      </c>
      <c r="G152" s="23">
        <v>1</v>
      </c>
      <c r="I152">
        <f t="shared" si="0"/>
        <v>1</v>
      </c>
      <c r="J152">
        <f t="shared" si="1"/>
        <v>1</v>
      </c>
      <c r="K152">
        <f t="shared" si="2"/>
        <v>0.5</v>
      </c>
    </row>
    <row r="153" spans="2:11" ht="15" hidden="1" customHeight="1">
      <c r="B153" s="23"/>
      <c r="C153" s="23"/>
      <c r="D153" s="23">
        <v>2</v>
      </c>
      <c r="E153" s="23">
        <v>3</v>
      </c>
      <c r="F153" s="23">
        <v>2</v>
      </c>
      <c r="G153" s="23">
        <v>2</v>
      </c>
      <c r="I153">
        <f t="shared" si="0"/>
        <v>1.5</v>
      </c>
      <c r="J153">
        <f t="shared" si="1"/>
        <v>0.66666666666666663</v>
      </c>
      <c r="K153">
        <f t="shared" si="2"/>
        <v>1</v>
      </c>
    </row>
    <row r="154" spans="2:11" ht="15" hidden="1" customHeight="1">
      <c r="B154" s="23"/>
      <c r="C154" s="23"/>
      <c r="D154" s="23">
        <v>3</v>
      </c>
      <c r="E154" s="23">
        <v>1</v>
      </c>
      <c r="F154" s="23">
        <v>1</v>
      </c>
      <c r="G154" s="23">
        <v>1</v>
      </c>
      <c r="I154">
        <f t="shared" si="0"/>
        <v>0.33333333333333331</v>
      </c>
      <c r="J154">
        <f t="shared" si="1"/>
        <v>1</v>
      </c>
      <c r="K154">
        <f t="shared" si="2"/>
        <v>1</v>
      </c>
    </row>
    <row r="155" spans="2:11" ht="15" hidden="1" customHeight="1">
      <c r="B155" s="23"/>
      <c r="C155" s="23"/>
      <c r="D155" s="23">
        <v>3</v>
      </c>
      <c r="E155" s="23">
        <v>2</v>
      </c>
      <c r="F155" s="23">
        <v>1</v>
      </c>
      <c r="G155" s="23">
        <v>1</v>
      </c>
      <c r="I155">
        <f t="shared" si="0"/>
        <v>0.66666666666666663</v>
      </c>
      <c r="J155">
        <f t="shared" si="1"/>
        <v>0.5</v>
      </c>
      <c r="K155">
        <f t="shared" si="2"/>
        <v>1</v>
      </c>
    </row>
    <row r="156" spans="2:11" ht="15" hidden="1" customHeight="1">
      <c r="B156" s="23"/>
      <c r="C156" s="23"/>
      <c r="D156" s="23">
        <v>2</v>
      </c>
      <c r="E156" s="23">
        <v>2</v>
      </c>
      <c r="F156" s="23">
        <v>2</v>
      </c>
      <c r="G156" s="23">
        <v>2</v>
      </c>
      <c r="I156">
        <f t="shared" si="0"/>
        <v>1</v>
      </c>
      <c r="J156">
        <f t="shared" si="1"/>
        <v>1</v>
      </c>
      <c r="K156">
        <f t="shared" si="2"/>
        <v>1</v>
      </c>
    </row>
    <row r="157" spans="2:11" ht="15" hidden="1" customHeight="1">
      <c r="B157" s="23"/>
      <c r="C157" s="23"/>
      <c r="D157" s="23">
        <v>2</v>
      </c>
      <c r="E157" s="23">
        <v>1</v>
      </c>
      <c r="F157" s="23">
        <v>1</v>
      </c>
      <c r="G157" s="23">
        <v>2</v>
      </c>
      <c r="I157">
        <f t="shared" si="0"/>
        <v>0.5</v>
      </c>
      <c r="J157">
        <f t="shared" si="1"/>
        <v>1</v>
      </c>
      <c r="K157">
        <f t="shared" si="2"/>
        <v>2</v>
      </c>
    </row>
    <row r="158" spans="2:11" ht="15" hidden="1" customHeight="1">
      <c r="B158" s="23"/>
      <c r="C158" s="23"/>
      <c r="D158" s="23">
        <v>2</v>
      </c>
      <c r="E158" s="23">
        <v>2</v>
      </c>
      <c r="F158" s="23">
        <v>1</v>
      </c>
      <c r="G158" s="23">
        <v>3</v>
      </c>
      <c r="I158">
        <f t="shared" si="0"/>
        <v>1</v>
      </c>
      <c r="J158">
        <f t="shared" si="1"/>
        <v>0.5</v>
      </c>
      <c r="K158">
        <f t="shared" si="2"/>
        <v>3</v>
      </c>
    </row>
    <row r="159" spans="2:11" ht="15" hidden="1" customHeight="1">
      <c r="B159" s="23"/>
      <c r="C159" s="23"/>
      <c r="D159" s="23">
        <v>1</v>
      </c>
      <c r="E159" s="23">
        <v>2</v>
      </c>
      <c r="F159" s="23">
        <v>1</v>
      </c>
      <c r="G159" s="23">
        <v>2</v>
      </c>
      <c r="I159">
        <f t="shared" si="0"/>
        <v>2</v>
      </c>
      <c r="J159">
        <f t="shared" si="1"/>
        <v>0.5</v>
      </c>
      <c r="K159">
        <f t="shared" si="2"/>
        <v>2</v>
      </c>
    </row>
    <row r="160" spans="2:11" ht="15" hidden="1" customHeight="1">
      <c r="B160" s="23"/>
      <c r="C160" s="23"/>
      <c r="D160" s="23">
        <v>2</v>
      </c>
      <c r="E160" s="23">
        <v>1</v>
      </c>
      <c r="F160" s="23">
        <v>1</v>
      </c>
      <c r="G160" s="23">
        <v>1</v>
      </c>
      <c r="I160">
        <f t="shared" si="0"/>
        <v>0.5</v>
      </c>
      <c r="J160">
        <f t="shared" si="1"/>
        <v>1</v>
      </c>
      <c r="K160">
        <f t="shared" si="2"/>
        <v>1</v>
      </c>
    </row>
    <row r="161" spans="2:11" ht="15" hidden="1" customHeight="1">
      <c r="B161" s="23"/>
      <c r="C161" s="23"/>
      <c r="D161" s="23">
        <v>2</v>
      </c>
      <c r="E161" s="23">
        <v>1</v>
      </c>
      <c r="F161" s="23">
        <v>2</v>
      </c>
      <c r="G161" s="23">
        <v>1</v>
      </c>
      <c r="I161">
        <f t="shared" si="0"/>
        <v>0.5</v>
      </c>
      <c r="J161">
        <f t="shared" si="1"/>
        <v>2</v>
      </c>
      <c r="K161">
        <f t="shared" si="2"/>
        <v>0.5</v>
      </c>
    </row>
    <row r="162" spans="2:11" ht="15" hidden="1" customHeight="1">
      <c r="B162" s="23"/>
      <c r="C162" s="23"/>
      <c r="D162" s="23">
        <v>1</v>
      </c>
      <c r="E162" s="23">
        <v>1</v>
      </c>
      <c r="F162" s="23">
        <v>2</v>
      </c>
      <c r="G162" s="23">
        <v>1</v>
      </c>
      <c r="I162">
        <f t="shared" si="0"/>
        <v>1</v>
      </c>
      <c r="J162">
        <f t="shared" si="1"/>
        <v>2</v>
      </c>
      <c r="K162">
        <f t="shared" si="2"/>
        <v>0.5</v>
      </c>
    </row>
    <row r="163" spans="2:11" ht="15" hidden="1" customHeight="1">
      <c r="B163" s="23"/>
      <c r="C163" s="23"/>
      <c r="D163" s="23">
        <v>2</v>
      </c>
      <c r="E163" s="23">
        <v>2</v>
      </c>
      <c r="F163" s="23">
        <v>2</v>
      </c>
      <c r="G163" s="23">
        <v>2</v>
      </c>
      <c r="I163">
        <f t="shared" si="0"/>
        <v>1</v>
      </c>
      <c r="J163">
        <f t="shared" si="1"/>
        <v>1</v>
      </c>
      <c r="K163">
        <f t="shared" si="2"/>
        <v>1</v>
      </c>
    </row>
    <row r="164" spans="2:11" ht="15" hidden="1" customHeight="1">
      <c r="B164" s="23"/>
      <c r="C164" s="23"/>
      <c r="D164" s="23">
        <v>2</v>
      </c>
      <c r="E164" s="23">
        <v>2</v>
      </c>
      <c r="F164" s="23">
        <v>2</v>
      </c>
      <c r="G164" s="23">
        <v>2</v>
      </c>
      <c r="I164">
        <f t="shared" si="0"/>
        <v>1</v>
      </c>
      <c r="J164">
        <f t="shared" si="1"/>
        <v>1</v>
      </c>
      <c r="K164">
        <f t="shared" si="2"/>
        <v>1</v>
      </c>
    </row>
    <row r="165" spans="2:11" ht="15" hidden="1" customHeight="1">
      <c r="B165" s="23"/>
      <c r="C165" s="23"/>
      <c r="D165" s="23">
        <v>3</v>
      </c>
      <c r="E165" s="23">
        <v>3</v>
      </c>
      <c r="F165" s="23">
        <v>2</v>
      </c>
      <c r="G165" s="23">
        <v>1</v>
      </c>
      <c r="I165">
        <f t="shared" si="0"/>
        <v>1</v>
      </c>
      <c r="J165">
        <f t="shared" si="1"/>
        <v>0.66666666666666663</v>
      </c>
      <c r="K165">
        <f t="shared" si="2"/>
        <v>0.5</v>
      </c>
    </row>
    <row r="166" spans="2:11" ht="15" hidden="1" customHeight="1">
      <c r="B166" s="23"/>
      <c r="C166" s="23"/>
      <c r="D166" s="23">
        <v>2</v>
      </c>
      <c r="E166" s="23">
        <v>2</v>
      </c>
      <c r="F166" s="23">
        <v>2</v>
      </c>
      <c r="G166" s="23">
        <v>1</v>
      </c>
      <c r="I166">
        <f t="shared" si="0"/>
        <v>1</v>
      </c>
      <c r="J166">
        <f t="shared" si="1"/>
        <v>1</v>
      </c>
      <c r="K166">
        <f t="shared" si="2"/>
        <v>0.5</v>
      </c>
    </row>
    <row r="167" spans="2:11" ht="15" hidden="1" customHeight="1">
      <c r="B167" s="23"/>
      <c r="C167" s="23"/>
      <c r="D167" s="23">
        <v>2</v>
      </c>
      <c r="E167" s="23">
        <v>2</v>
      </c>
      <c r="F167" s="23">
        <v>2</v>
      </c>
      <c r="G167" s="23">
        <v>2</v>
      </c>
      <c r="I167">
        <f t="shared" si="0"/>
        <v>1</v>
      </c>
      <c r="J167">
        <f t="shared" si="1"/>
        <v>1</v>
      </c>
      <c r="K167">
        <f t="shared" si="2"/>
        <v>1</v>
      </c>
    </row>
    <row r="168" spans="2:11" ht="15" hidden="1" customHeight="1">
      <c r="B168" s="23"/>
      <c r="C168" s="23"/>
      <c r="D168" s="23">
        <v>2</v>
      </c>
      <c r="E168" s="23">
        <v>2</v>
      </c>
      <c r="F168" s="23">
        <v>1</v>
      </c>
      <c r="G168" s="23">
        <v>3</v>
      </c>
      <c r="I168">
        <f t="shared" si="0"/>
        <v>1</v>
      </c>
      <c r="J168">
        <f t="shared" si="1"/>
        <v>0.5</v>
      </c>
      <c r="K168">
        <f t="shared" si="2"/>
        <v>3</v>
      </c>
    </row>
    <row r="169" spans="2:11">
      <c r="B169" s="23">
        <v>3</v>
      </c>
      <c r="C169" s="23">
        <f>SUM(C149:C168)</f>
        <v>102</v>
      </c>
      <c r="D169" s="23">
        <f>5-D149+D150+5-D151+D152+D153+5-D154+5-D155+D156+D157+5-D158+D159+D160+5-D161+5-D162+D163+5-D164+D165+D166+5-D167+D168</f>
        <v>47</v>
      </c>
      <c r="E169" s="23">
        <f>5-E149+5-E150+E151+E152+5-E153+E154+E155+E156+5-E157+5-E158+5-E159+E160+E161+E162+5-E163+5-E164+E165+E166+5-E167+5-E168</f>
        <v>45</v>
      </c>
      <c r="F169" s="23">
        <f>5-F149+5-F150+F151+F152+5-F153+F154+F155+F156+5-F157+5-F158+5-F159+F160+F161+F162+5-F163+5-F164+F165+F166+5-F167+5-F168</f>
        <v>51</v>
      </c>
      <c r="G169" s="23">
        <f>5-G149+5-G150+G151+G152+5-G153+G154+G155+G156+5-G157+5-G158+5-G159+G160+G161+G162+5-G163+5-G164+G165+G166+5-G167+5-G168</f>
        <v>38</v>
      </c>
      <c r="I169">
        <f t="shared" si="0"/>
        <v>0.95744680851063835</v>
      </c>
      <c r="J169">
        <f t="shared" si="1"/>
        <v>1.1333333333333333</v>
      </c>
      <c r="K169">
        <f t="shared" si="2"/>
        <v>0.74509803921568629</v>
      </c>
    </row>
    <row r="170" spans="2:11" hidden="1">
      <c r="B170" s="23">
        <v>4</v>
      </c>
      <c r="C170" s="23">
        <v>28</v>
      </c>
      <c r="D170" s="23">
        <v>4</v>
      </c>
      <c r="E170" s="23">
        <v>3</v>
      </c>
      <c r="F170" s="23">
        <v>2</v>
      </c>
      <c r="G170" s="23">
        <v>2</v>
      </c>
      <c r="I170">
        <f t="shared" si="0"/>
        <v>0.75</v>
      </c>
      <c r="J170">
        <f t="shared" si="1"/>
        <v>0.66666666666666663</v>
      </c>
      <c r="K170">
        <f t="shared" si="2"/>
        <v>1</v>
      </c>
    </row>
    <row r="171" spans="2:11" hidden="1">
      <c r="B171" s="23"/>
      <c r="C171" s="23">
        <v>26</v>
      </c>
      <c r="D171" s="23">
        <v>3</v>
      </c>
      <c r="E171" s="23">
        <v>4</v>
      </c>
      <c r="F171" s="23">
        <v>4</v>
      </c>
      <c r="G171" s="23">
        <v>4</v>
      </c>
      <c r="I171">
        <f t="shared" si="0"/>
        <v>1.3333333333333333</v>
      </c>
      <c r="J171">
        <f t="shared" si="1"/>
        <v>1</v>
      </c>
      <c r="K171">
        <f t="shared" si="2"/>
        <v>1</v>
      </c>
    </row>
    <row r="172" spans="2:11" hidden="1">
      <c r="B172" s="23"/>
      <c r="C172" s="23">
        <v>24</v>
      </c>
      <c r="D172" s="23">
        <v>4</v>
      </c>
      <c r="E172" s="23">
        <v>2</v>
      </c>
      <c r="F172" s="23">
        <v>3</v>
      </c>
      <c r="G172" s="23">
        <v>2</v>
      </c>
      <c r="I172">
        <f t="shared" si="0"/>
        <v>0.5</v>
      </c>
      <c r="J172">
        <f t="shared" si="1"/>
        <v>1.5</v>
      </c>
      <c r="K172">
        <f t="shared" si="2"/>
        <v>0.66666666666666663</v>
      </c>
    </row>
    <row r="173" spans="2:11" hidden="1">
      <c r="B173" s="23"/>
      <c r="C173" s="23">
        <v>20</v>
      </c>
      <c r="D173" s="23">
        <v>1</v>
      </c>
      <c r="E173" s="23">
        <v>3</v>
      </c>
      <c r="F173" s="23">
        <v>3</v>
      </c>
      <c r="G173" s="23">
        <v>3</v>
      </c>
      <c r="I173">
        <f t="shared" si="0"/>
        <v>3</v>
      </c>
      <c r="J173">
        <f t="shared" si="1"/>
        <v>1</v>
      </c>
      <c r="K173">
        <f t="shared" si="2"/>
        <v>1</v>
      </c>
    </row>
    <row r="174" spans="2:11" hidden="1">
      <c r="B174" s="23"/>
      <c r="C174" s="23">
        <v>20</v>
      </c>
      <c r="D174" s="23">
        <v>1</v>
      </c>
      <c r="E174" s="23">
        <v>2</v>
      </c>
      <c r="F174" s="23">
        <v>2</v>
      </c>
      <c r="G174" s="23">
        <v>2</v>
      </c>
      <c r="I174">
        <f t="shared" si="0"/>
        <v>2</v>
      </c>
      <c r="J174">
        <f t="shared" si="1"/>
        <v>1</v>
      </c>
      <c r="K174">
        <f t="shared" si="2"/>
        <v>1</v>
      </c>
    </row>
    <row r="175" spans="2:11" hidden="1">
      <c r="B175" s="23"/>
      <c r="C175" s="23">
        <v>20</v>
      </c>
      <c r="D175" s="23">
        <v>1</v>
      </c>
      <c r="E175" s="23">
        <v>1</v>
      </c>
      <c r="F175" s="23">
        <v>1</v>
      </c>
      <c r="G175" s="23">
        <v>1</v>
      </c>
      <c r="I175">
        <f t="shared" si="0"/>
        <v>1</v>
      </c>
      <c r="J175">
        <f t="shared" si="1"/>
        <v>1</v>
      </c>
      <c r="K175">
        <f t="shared" si="2"/>
        <v>1</v>
      </c>
    </row>
    <row r="176" spans="2:11" hidden="1">
      <c r="B176" s="23"/>
      <c r="C176" s="23">
        <v>17</v>
      </c>
      <c r="D176" s="23">
        <v>2</v>
      </c>
      <c r="E176" s="23">
        <v>2</v>
      </c>
      <c r="F176" s="23">
        <v>2</v>
      </c>
      <c r="G176" s="23">
        <v>2</v>
      </c>
      <c r="I176">
        <f t="shared" si="0"/>
        <v>1</v>
      </c>
      <c r="J176">
        <f t="shared" si="1"/>
        <v>1</v>
      </c>
      <c r="K176">
        <f t="shared" si="2"/>
        <v>1</v>
      </c>
    </row>
    <row r="177" spans="2:11" hidden="1">
      <c r="B177" s="23"/>
      <c r="C177" s="23">
        <v>16</v>
      </c>
      <c r="D177" s="23">
        <v>2</v>
      </c>
      <c r="E177" s="23">
        <v>2</v>
      </c>
      <c r="F177" s="23">
        <v>2</v>
      </c>
      <c r="G177" s="23">
        <v>2</v>
      </c>
      <c r="I177">
        <f t="shared" si="0"/>
        <v>1</v>
      </c>
      <c r="J177">
        <f t="shared" si="1"/>
        <v>1</v>
      </c>
      <c r="K177">
        <f t="shared" si="2"/>
        <v>1</v>
      </c>
    </row>
    <row r="178" spans="2:11" hidden="1">
      <c r="B178" s="23"/>
      <c r="C178" s="23">
        <v>13</v>
      </c>
      <c r="D178" s="23">
        <v>1</v>
      </c>
      <c r="E178" s="23">
        <v>3</v>
      </c>
      <c r="F178" s="23">
        <v>3</v>
      </c>
      <c r="G178" s="23">
        <v>3</v>
      </c>
      <c r="I178">
        <f t="shared" si="0"/>
        <v>3</v>
      </c>
      <c r="J178">
        <f t="shared" si="1"/>
        <v>1</v>
      </c>
      <c r="K178">
        <f t="shared" si="2"/>
        <v>1</v>
      </c>
    </row>
    <row r="179" spans="2:11" hidden="1">
      <c r="B179" s="23"/>
      <c r="C179" s="23">
        <v>12</v>
      </c>
      <c r="D179" s="23">
        <v>3</v>
      </c>
      <c r="E179" s="23">
        <v>2</v>
      </c>
      <c r="F179" s="23">
        <v>3</v>
      </c>
      <c r="G179" s="23">
        <v>4</v>
      </c>
      <c r="I179">
        <f t="shared" si="0"/>
        <v>0.66666666666666663</v>
      </c>
      <c r="J179">
        <f t="shared" si="1"/>
        <v>1.5</v>
      </c>
      <c r="K179">
        <f t="shared" si="2"/>
        <v>1.3333333333333333</v>
      </c>
    </row>
    <row r="180" spans="2:11" hidden="1">
      <c r="B180" s="23"/>
      <c r="C180" s="23">
        <v>11</v>
      </c>
      <c r="D180" s="23">
        <v>1</v>
      </c>
      <c r="E180" s="23">
        <v>3</v>
      </c>
      <c r="F180" s="23">
        <v>4</v>
      </c>
      <c r="G180" s="23">
        <v>3</v>
      </c>
      <c r="I180">
        <f t="shared" si="0"/>
        <v>3</v>
      </c>
      <c r="J180">
        <f t="shared" si="1"/>
        <v>1.3333333333333333</v>
      </c>
      <c r="K180">
        <f t="shared" si="2"/>
        <v>0.75</v>
      </c>
    </row>
    <row r="181" spans="2:11" hidden="1">
      <c r="B181" s="23"/>
      <c r="C181" s="23"/>
      <c r="D181" s="23">
        <v>1</v>
      </c>
      <c r="E181" s="23">
        <v>2</v>
      </c>
      <c r="F181" s="23">
        <v>2</v>
      </c>
      <c r="G181" s="23">
        <v>2</v>
      </c>
      <c r="I181">
        <f t="shared" si="0"/>
        <v>2</v>
      </c>
      <c r="J181">
        <f t="shared" si="1"/>
        <v>1</v>
      </c>
      <c r="K181">
        <f t="shared" si="2"/>
        <v>1</v>
      </c>
    </row>
    <row r="182" spans="2:11" hidden="1">
      <c r="B182" s="23"/>
      <c r="C182" s="23"/>
      <c r="D182" s="23">
        <v>2</v>
      </c>
      <c r="E182" s="23">
        <v>2</v>
      </c>
      <c r="F182" s="23">
        <v>2</v>
      </c>
      <c r="G182" s="23">
        <v>2</v>
      </c>
      <c r="I182">
        <f t="shared" si="0"/>
        <v>1</v>
      </c>
      <c r="J182">
        <f t="shared" si="1"/>
        <v>1</v>
      </c>
      <c r="K182">
        <f t="shared" si="2"/>
        <v>1</v>
      </c>
    </row>
    <row r="183" spans="2:11" hidden="1">
      <c r="B183" s="23"/>
      <c r="C183" s="23"/>
      <c r="D183" s="23">
        <v>4</v>
      </c>
      <c r="E183" s="23">
        <v>2</v>
      </c>
      <c r="F183" s="23">
        <v>1</v>
      </c>
      <c r="G183" s="23">
        <v>1</v>
      </c>
      <c r="I183">
        <f t="shared" si="0"/>
        <v>0.5</v>
      </c>
      <c r="J183">
        <f t="shared" si="1"/>
        <v>0.5</v>
      </c>
      <c r="K183">
        <f t="shared" si="2"/>
        <v>1</v>
      </c>
    </row>
    <row r="184" spans="2:11" hidden="1">
      <c r="B184" s="23"/>
      <c r="C184" s="23"/>
      <c r="D184" s="23">
        <v>1</v>
      </c>
      <c r="E184" s="23">
        <v>2</v>
      </c>
      <c r="F184" s="23">
        <v>2</v>
      </c>
      <c r="G184" s="23">
        <v>2</v>
      </c>
      <c r="I184">
        <f t="shared" si="0"/>
        <v>2</v>
      </c>
      <c r="J184">
        <f t="shared" si="1"/>
        <v>1</v>
      </c>
      <c r="K184">
        <f t="shared" si="2"/>
        <v>1</v>
      </c>
    </row>
    <row r="185" spans="2:11" hidden="1">
      <c r="B185" s="23"/>
      <c r="C185" s="23"/>
      <c r="D185" s="23">
        <v>3</v>
      </c>
      <c r="E185" s="23">
        <v>3</v>
      </c>
      <c r="F185" s="23">
        <v>3</v>
      </c>
      <c r="G185" s="23">
        <v>3</v>
      </c>
      <c r="I185">
        <f t="shared" si="0"/>
        <v>1</v>
      </c>
      <c r="J185">
        <f t="shared" si="1"/>
        <v>1</v>
      </c>
      <c r="K185">
        <f t="shared" si="2"/>
        <v>1</v>
      </c>
    </row>
    <row r="186" spans="2:11" hidden="1">
      <c r="B186" s="23"/>
      <c r="C186" s="23"/>
      <c r="D186" s="23">
        <v>1</v>
      </c>
      <c r="E186" s="23">
        <v>3</v>
      </c>
      <c r="F186" s="23">
        <v>3</v>
      </c>
      <c r="G186" s="23">
        <v>2</v>
      </c>
      <c r="I186">
        <f t="shared" si="0"/>
        <v>3</v>
      </c>
      <c r="J186">
        <f t="shared" si="1"/>
        <v>1</v>
      </c>
      <c r="K186">
        <f t="shared" si="2"/>
        <v>0.66666666666666663</v>
      </c>
    </row>
    <row r="187" spans="2:11" hidden="1">
      <c r="B187" s="23"/>
      <c r="C187" s="23"/>
      <c r="D187" s="23">
        <v>2</v>
      </c>
      <c r="E187" s="23">
        <v>1</v>
      </c>
      <c r="F187" s="23">
        <v>1</v>
      </c>
      <c r="G187" s="23">
        <v>1</v>
      </c>
      <c r="I187">
        <f t="shared" si="0"/>
        <v>0.5</v>
      </c>
      <c r="J187">
        <f t="shared" si="1"/>
        <v>1</v>
      </c>
      <c r="K187">
        <f t="shared" si="2"/>
        <v>1</v>
      </c>
    </row>
    <row r="188" spans="2:11" hidden="1">
      <c r="B188" s="23"/>
      <c r="C188" s="23"/>
      <c r="D188" s="23">
        <v>3</v>
      </c>
      <c r="E188" s="23">
        <v>3</v>
      </c>
      <c r="F188" s="23">
        <v>3</v>
      </c>
      <c r="G188" s="23">
        <v>3</v>
      </c>
      <c r="I188">
        <f t="shared" si="0"/>
        <v>1</v>
      </c>
      <c r="J188">
        <f t="shared" si="1"/>
        <v>1</v>
      </c>
      <c r="K188">
        <f t="shared" si="2"/>
        <v>1</v>
      </c>
    </row>
    <row r="189" spans="2:11" hidden="1">
      <c r="B189" s="23"/>
      <c r="C189" s="23"/>
      <c r="D189" s="23">
        <v>1</v>
      </c>
      <c r="E189" s="23">
        <v>2</v>
      </c>
      <c r="F189" s="23">
        <v>2</v>
      </c>
      <c r="G189" s="23">
        <v>2</v>
      </c>
      <c r="I189">
        <f t="shared" si="0"/>
        <v>2</v>
      </c>
      <c r="J189">
        <f t="shared" si="1"/>
        <v>1</v>
      </c>
      <c r="K189">
        <f t="shared" si="2"/>
        <v>1</v>
      </c>
    </row>
    <row r="190" spans="2:11">
      <c r="B190" s="23">
        <v>4</v>
      </c>
      <c r="C190" s="23">
        <f>SUM(C170:C189)</f>
        <v>207</v>
      </c>
      <c r="D190" s="23">
        <f>5-D170+D171+5-D172+D173+D174+5-D175+5-D176+D177+D178+5-D179+D180+D181+5-D182+5-D183+D184+5-D185+D186+D187+5-D188+D189</f>
        <v>34</v>
      </c>
      <c r="E190" s="23">
        <f>5-E170+5-E171+E172+E173+5-E174+E175+E176+E177+5-E178+5-E179+5-E180+E181+E182+E183+5-E184+5-E185+E186+E187+5-E188+5-E189</f>
        <v>43</v>
      </c>
      <c r="F190" s="23">
        <f>5-F170+5-F171+F172+F173+5-F174+F175+F176+F177+5-F178+5-F179+5-F180+F181+F182+F183+5-F184+5-F185+F186+F187+5-F188+5-F189</f>
        <v>42</v>
      </c>
      <c r="G190" s="23">
        <f>5-G170+5-G171+G172+G173+5-G174+G175+G176+G177+5-G178+5-G179+5-G180+G181+G182+G183+5-G184+5-G185+G186+G187+5-G188+5-G189</f>
        <v>40</v>
      </c>
      <c r="I190">
        <f t="shared" si="0"/>
        <v>1.2647058823529411</v>
      </c>
      <c r="J190">
        <f t="shared" si="1"/>
        <v>0.97674418604651159</v>
      </c>
      <c r="K190">
        <f t="shared" si="2"/>
        <v>0.95238095238095233</v>
      </c>
    </row>
    <row r="191" spans="2:11" hidden="1">
      <c r="B191" s="23">
        <v>5</v>
      </c>
      <c r="C191" s="23">
        <v>29</v>
      </c>
      <c r="D191" s="23">
        <v>3</v>
      </c>
      <c r="E191" s="23">
        <v>3</v>
      </c>
      <c r="F191" s="23">
        <v>4</v>
      </c>
      <c r="G191" s="23">
        <v>4</v>
      </c>
      <c r="I191">
        <f t="shared" si="0"/>
        <v>1</v>
      </c>
      <c r="J191">
        <f t="shared" si="1"/>
        <v>1.3333333333333333</v>
      </c>
      <c r="K191">
        <f t="shared" si="2"/>
        <v>1</v>
      </c>
    </row>
    <row r="192" spans="2:11" hidden="1">
      <c r="B192" s="23"/>
      <c r="C192" s="23">
        <v>26</v>
      </c>
      <c r="D192" s="23">
        <v>2</v>
      </c>
      <c r="E192" s="23">
        <v>4</v>
      </c>
      <c r="F192" s="23">
        <v>4</v>
      </c>
      <c r="G192" s="23">
        <v>3</v>
      </c>
      <c r="I192">
        <f t="shared" ref="I192:I255" si="3">E192/D192</f>
        <v>2</v>
      </c>
      <c r="J192">
        <f t="shared" ref="J192:J255" si="4">F192/E192</f>
        <v>1</v>
      </c>
      <c r="K192">
        <f t="shared" ref="K192:K255" si="5">G192/F192</f>
        <v>0.75</v>
      </c>
    </row>
    <row r="193" spans="2:11" hidden="1">
      <c r="B193" s="23"/>
      <c r="C193" s="23">
        <v>24</v>
      </c>
      <c r="D193" s="23">
        <v>3</v>
      </c>
      <c r="E193" s="23">
        <v>2</v>
      </c>
      <c r="F193" s="23">
        <v>1</v>
      </c>
      <c r="G193" s="23">
        <v>1</v>
      </c>
      <c r="I193">
        <f t="shared" si="3"/>
        <v>0.66666666666666663</v>
      </c>
      <c r="J193">
        <f t="shared" si="4"/>
        <v>0.5</v>
      </c>
      <c r="K193">
        <f t="shared" si="5"/>
        <v>1</v>
      </c>
    </row>
    <row r="194" spans="2:11" hidden="1">
      <c r="B194" s="23"/>
      <c r="C194" s="23">
        <v>20</v>
      </c>
      <c r="D194" s="23">
        <v>2</v>
      </c>
      <c r="E194" s="23">
        <v>3</v>
      </c>
      <c r="F194" s="23">
        <v>2</v>
      </c>
      <c r="G194" s="23">
        <v>1</v>
      </c>
      <c r="I194">
        <f t="shared" si="3"/>
        <v>1.5</v>
      </c>
      <c r="J194">
        <f t="shared" si="4"/>
        <v>0.66666666666666663</v>
      </c>
      <c r="K194">
        <f t="shared" si="5"/>
        <v>0.5</v>
      </c>
    </row>
    <row r="195" spans="2:11" hidden="1">
      <c r="B195" s="23"/>
      <c r="C195" s="23">
        <v>20</v>
      </c>
      <c r="D195" s="23">
        <v>1</v>
      </c>
      <c r="E195" s="23">
        <v>3</v>
      </c>
      <c r="F195" s="23">
        <v>4</v>
      </c>
      <c r="G195" s="23">
        <v>3</v>
      </c>
      <c r="I195">
        <f t="shared" si="3"/>
        <v>3</v>
      </c>
      <c r="J195">
        <f t="shared" si="4"/>
        <v>1.3333333333333333</v>
      </c>
      <c r="K195">
        <f t="shared" si="5"/>
        <v>0.75</v>
      </c>
    </row>
    <row r="196" spans="2:11" hidden="1">
      <c r="B196" s="23"/>
      <c r="C196" s="23">
        <v>19</v>
      </c>
      <c r="D196" s="23">
        <v>2</v>
      </c>
      <c r="E196" s="23">
        <v>2</v>
      </c>
      <c r="F196" s="23">
        <v>1</v>
      </c>
      <c r="G196" s="23">
        <v>1</v>
      </c>
      <c r="I196">
        <f t="shared" si="3"/>
        <v>1</v>
      </c>
      <c r="J196">
        <f t="shared" si="4"/>
        <v>0.5</v>
      </c>
      <c r="K196">
        <f t="shared" si="5"/>
        <v>1</v>
      </c>
    </row>
    <row r="197" spans="2:11" hidden="1">
      <c r="B197" s="23"/>
      <c r="C197" s="23">
        <v>18</v>
      </c>
      <c r="D197" s="23">
        <v>4</v>
      </c>
      <c r="E197" s="23">
        <v>1</v>
      </c>
      <c r="F197" s="23">
        <v>1</v>
      </c>
      <c r="G197" s="23">
        <v>1</v>
      </c>
      <c r="I197">
        <f t="shared" si="3"/>
        <v>0.25</v>
      </c>
      <c r="J197">
        <f t="shared" si="4"/>
        <v>1</v>
      </c>
      <c r="K197">
        <f t="shared" si="5"/>
        <v>1</v>
      </c>
    </row>
    <row r="198" spans="2:11" hidden="1">
      <c r="B198" s="23"/>
      <c r="C198" s="23">
        <v>16</v>
      </c>
      <c r="D198" s="23">
        <v>2</v>
      </c>
      <c r="E198" s="23">
        <v>1</v>
      </c>
      <c r="F198" s="23">
        <v>1</v>
      </c>
      <c r="G198" s="23">
        <v>1</v>
      </c>
      <c r="I198">
        <f t="shared" si="3"/>
        <v>0.5</v>
      </c>
      <c r="J198">
        <f t="shared" si="4"/>
        <v>1</v>
      </c>
      <c r="K198">
        <f t="shared" si="5"/>
        <v>1</v>
      </c>
    </row>
    <row r="199" spans="2:11" hidden="1">
      <c r="B199" s="23"/>
      <c r="C199" s="23">
        <v>13</v>
      </c>
      <c r="D199" s="23">
        <v>2</v>
      </c>
      <c r="E199" s="23">
        <v>3</v>
      </c>
      <c r="F199" s="23">
        <v>3</v>
      </c>
      <c r="G199" s="23">
        <v>3</v>
      </c>
      <c r="I199">
        <f t="shared" si="3"/>
        <v>1.5</v>
      </c>
      <c r="J199">
        <f t="shared" si="4"/>
        <v>1</v>
      </c>
      <c r="K199">
        <f t="shared" si="5"/>
        <v>1</v>
      </c>
    </row>
    <row r="200" spans="2:11" hidden="1">
      <c r="B200" s="23"/>
      <c r="C200" s="23"/>
      <c r="D200" s="23">
        <v>3</v>
      </c>
      <c r="E200" s="23">
        <v>2</v>
      </c>
      <c r="F200" s="23">
        <v>3</v>
      </c>
      <c r="G200" s="23">
        <v>3</v>
      </c>
      <c r="I200">
        <f t="shared" si="3"/>
        <v>0.66666666666666663</v>
      </c>
      <c r="J200">
        <f t="shared" si="4"/>
        <v>1.5</v>
      </c>
      <c r="K200">
        <f t="shared" si="5"/>
        <v>1</v>
      </c>
    </row>
    <row r="201" spans="2:11" hidden="1">
      <c r="B201" s="23"/>
      <c r="C201" s="23"/>
      <c r="D201" s="23">
        <v>1</v>
      </c>
      <c r="E201" s="23">
        <v>4</v>
      </c>
      <c r="F201" s="23">
        <v>4</v>
      </c>
      <c r="G201" s="23">
        <v>4</v>
      </c>
      <c r="I201">
        <f t="shared" si="3"/>
        <v>4</v>
      </c>
      <c r="J201">
        <f t="shared" si="4"/>
        <v>1</v>
      </c>
      <c r="K201">
        <f t="shared" si="5"/>
        <v>1</v>
      </c>
    </row>
    <row r="202" spans="2:11" hidden="1">
      <c r="B202" s="23"/>
      <c r="C202" s="23"/>
      <c r="D202" s="23">
        <v>1</v>
      </c>
      <c r="E202" s="23">
        <v>2</v>
      </c>
      <c r="F202" s="23">
        <v>2</v>
      </c>
      <c r="G202" s="23">
        <v>1</v>
      </c>
      <c r="I202">
        <f t="shared" si="3"/>
        <v>2</v>
      </c>
      <c r="J202">
        <f t="shared" si="4"/>
        <v>1</v>
      </c>
      <c r="K202">
        <f t="shared" si="5"/>
        <v>0.5</v>
      </c>
    </row>
    <row r="203" spans="2:11" hidden="1">
      <c r="B203" s="23"/>
      <c r="C203" s="23"/>
      <c r="D203" s="23">
        <v>4</v>
      </c>
      <c r="E203" s="23">
        <v>3</v>
      </c>
      <c r="F203" s="23">
        <v>1</v>
      </c>
      <c r="G203" s="23">
        <v>2</v>
      </c>
      <c r="I203">
        <f t="shared" si="3"/>
        <v>0.75</v>
      </c>
      <c r="J203">
        <f t="shared" si="4"/>
        <v>0.33333333333333331</v>
      </c>
      <c r="K203">
        <f t="shared" si="5"/>
        <v>2</v>
      </c>
    </row>
    <row r="204" spans="2:11" hidden="1">
      <c r="B204" s="23"/>
      <c r="C204" s="23"/>
      <c r="D204" s="23">
        <v>1</v>
      </c>
      <c r="E204" s="23">
        <v>3</v>
      </c>
      <c r="F204" s="23">
        <v>3</v>
      </c>
      <c r="G204" s="23">
        <v>3</v>
      </c>
      <c r="I204">
        <f t="shared" si="3"/>
        <v>3</v>
      </c>
      <c r="J204">
        <f t="shared" si="4"/>
        <v>1</v>
      </c>
      <c r="K204">
        <f t="shared" si="5"/>
        <v>1</v>
      </c>
    </row>
    <row r="205" spans="2:11" hidden="1">
      <c r="B205" s="23"/>
      <c r="C205" s="23"/>
      <c r="D205" s="23">
        <v>2</v>
      </c>
      <c r="E205" s="23">
        <v>3</v>
      </c>
      <c r="F205" s="23">
        <v>3</v>
      </c>
      <c r="G205" s="23">
        <v>3</v>
      </c>
      <c r="I205">
        <f t="shared" si="3"/>
        <v>1.5</v>
      </c>
      <c r="J205">
        <f t="shared" si="4"/>
        <v>1</v>
      </c>
      <c r="K205">
        <f t="shared" si="5"/>
        <v>1</v>
      </c>
    </row>
    <row r="206" spans="2:11" hidden="1">
      <c r="B206" s="23"/>
      <c r="C206" s="23"/>
      <c r="D206" s="23">
        <v>3</v>
      </c>
      <c r="E206" s="23">
        <v>3</v>
      </c>
      <c r="F206" s="23">
        <v>3</v>
      </c>
      <c r="G206" s="23">
        <v>3</v>
      </c>
      <c r="I206">
        <f t="shared" si="3"/>
        <v>1</v>
      </c>
      <c r="J206">
        <f t="shared" si="4"/>
        <v>1</v>
      </c>
      <c r="K206">
        <f t="shared" si="5"/>
        <v>1</v>
      </c>
    </row>
    <row r="207" spans="2:11" hidden="1">
      <c r="B207" s="23"/>
      <c r="C207" s="23"/>
      <c r="D207" s="23">
        <v>2</v>
      </c>
      <c r="E207" s="23">
        <v>1</v>
      </c>
      <c r="F207" s="23">
        <v>1</v>
      </c>
      <c r="G207" s="23">
        <v>2</v>
      </c>
      <c r="I207">
        <f t="shared" si="3"/>
        <v>0.5</v>
      </c>
      <c r="J207">
        <f t="shared" si="4"/>
        <v>1</v>
      </c>
      <c r="K207">
        <f t="shared" si="5"/>
        <v>2</v>
      </c>
    </row>
    <row r="208" spans="2:11" hidden="1">
      <c r="B208" s="23"/>
      <c r="C208" s="23"/>
      <c r="D208" s="23">
        <v>2</v>
      </c>
      <c r="E208" s="23">
        <v>1</v>
      </c>
      <c r="F208" s="23">
        <v>1</v>
      </c>
      <c r="G208" s="23">
        <v>1</v>
      </c>
      <c r="I208">
        <f t="shared" si="3"/>
        <v>0.5</v>
      </c>
      <c r="J208">
        <f t="shared" si="4"/>
        <v>1</v>
      </c>
      <c r="K208">
        <f t="shared" si="5"/>
        <v>1</v>
      </c>
    </row>
    <row r="209" spans="2:11" hidden="1">
      <c r="B209" s="23"/>
      <c r="C209" s="23"/>
      <c r="D209" s="23">
        <v>3</v>
      </c>
      <c r="E209" s="23">
        <v>2</v>
      </c>
      <c r="F209" s="23">
        <v>4</v>
      </c>
      <c r="G209" s="23">
        <v>3</v>
      </c>
      <c r="I209">
        <f t="shared" si="3"/>
        <v>0.66666666666666663</v>
      </c>
      <c r="J209">
        <f t="shared" si="4"/>
        <v>2</v>
      </c>
      <c r="K209">
        <f t="shared" si="5"/>
        <v>0.75</v>
      </c>
    </row>
    <row r="210" spans="2:11" hidden="1">
      <c r="B210" s="23"/>
      <c r="C210" s="23"/>
      <c r="D210" s="23">
        <v>1</v>
      </c>
      <c r="E210" s="23">
        <v>3</v>
      </c>
      <c r="F210" s="23">
        <v>3</v>
      </c>
      <c r="G210" s="23">
        <v>3</v>
      </c>
      <c r="I210">
        <f t="shared" si="3"/>
        <v>3</v>
      </c>
      <c r="J210">
        <f t="shared" si="4"/>
        <v>1</v>
      </c>
      <c r="K210">
        <f t="shared" si="5"/>
        <v>1</v>
      </c>
    </row>
    <row r="211" spans="2:11">
      <c r="B211" s="23">
        <v>5</v>
      </c>
      <c r="C211" s="23">
        <f>SUM(C191:C210)</f>
        <v>185</v>
      </c>
      <c r="D211" s="23">
        <f>5-D191+D192+5-D193+D194+D195+5-D196+5-D197+D198+D199+5-D200+D201+D202+5-D203+5-D204+D205+5-D206+D207+D208+5-D209+D210</f>
        <v>37</v>
      </c>
      <c r="E211" s="23">
        <f>5-E191+5-E192+E193+E194+5-E195+E196+E197+E198+5-E199+5-E200+5-E201+E202+E203+E204+5-E205+5-E206+E207+E208+5-E209+5-E210</f>
        <v>39</v>
      </c>
      <c r="F211" s="23">
        <f>5-F191+5-F192+F193+F194+5-F195+F196+F197+F198+5-F199+5-F200+5-F201+F202+F203+F204+5-F205+5-F206+F207+F208+5-F209+5-F210</f>
        <v>29</v>
      </c>
      <c r="G211" s="23">
        <f>5-G191+5-G192+G193+G194+5-G195+G196+G197+G198+5-G199+5-G200+5-G201+G202+G203+G204+5-G205+5-G206+G207+G208+5-G209+5-G210</f>
        <v>32</v>
      </c>
      <c r="I211">
        <f t="shared" si="3"/>
        <v>1.0540540540540539</v>
      </c>
      <c r="J211">
        <f t="shared" si="4"/>
        <v>0.74358974358974361</v>
      </c>
      <c r="K211">
        <f t="shared" si="5"/>
        <v>1.103448275862069</v>
      </c>
    </row>
    <row r="212" spans="2:11" hidden="1">
      <c r="B212" s="23">
        <v>6</v>
      </c>
      <c r="C212" s="23">
        <v>26</v>
      </c>
      <c r="D212" s="23">
        <v>3</v>
      </c>
      <c r="E212" s="23">
        <v>4</v>
      </c>
      <c r="F212" s="23">
        <v>3</v>
      </c>
      <c r="G212" s="23">
        <v>4</v>
      </c>
      <c r="I212">
        <f t="shared" si="3"/>
        <v>1.3333333333333333</v>
      </c>
      <c r="J212">
        <f t="shared" si="4"/>
        <v>0.75</v>
      </c>
      <c r="K212">
        <f t="shared" si="5"/>
        <v>1.3333333333333333</v>
      </c>
    </row>
    <row r="213" spans="2:11" hidden="1">
      <c r="B213" s="23"/>
      <c r="C213" s="23">
        <v>25</v>
      </c>
      <c r="D213" s="23">
        <v>2</v>
      </c>
      <c r="E213" s="23">
        <v>4</v>
      </c>
      <c r="F213" s="23">
        <v>4</v>
      </c>
      <c r="G213" s="23">
        <v>4</v>
      </c>
      <c r="I213">
        <f t="shared" si="3"/>
        <v>2</v>
      </c>
      <c r="J213">
        <f t="shared" si="4"/>
        <v>1</v>
      </c>
      <c r="K213">
        <f t="shared" si="5"/>
        <v>1</v>
      </c>
    </row>
    <row r="214" spans="2:11" hidden="1">
      <c r="B214" s="23"/>
      <c r="C214" s="23">
        <v>20</v>
      </c>
      <c r="D214" s="23">
        <v>3</v>
      </c>
      <c r="E214" s="23">
        <v>1</v>
      </c>
      <c r="F214" s="23">
        <v>1</v>
      </c>
      <c r="G214" s="23">
        <v>1</v>
      </c>
      <c r="I214">
        <f t="shared" si="3"/>
        <v>0.33333333333333331</v>
      </c>
      <c r="J214">
        <f t="shared" si="4"/>
        <v>1</v>
      </c>
      <c r="K214">
        <f t="shared" si="5"/>
        <v>1</v>
      </c>
    </row>
    <row r="215" spans="2:11" hidden="1">
      <c r="B215" s="23"/>
      <c r="C215" s="23">
        <v>20</v>
      </c>
      <c r="D215" s="23">
        <v>1</v>
      </c>
      <c r="E215" s="23">
        <v>1</v>
      </c>
      <c r="F215" s="23">
        <v>1</v>
      </c>
      <c r="G215" s="23">
        <v>1</v>
      </c>
      <c r="I215">
        <f t="shared" si="3"/>
        <v>1</v>
      </c>
      <c r="J215">
        <f t="shared" si="4"/>
        <v>1</v>
      </c>
      <c r="K215">
        <f t="shared" si="5"/>
        <v>1</v>
      </c>
    </row>
    <row r="216" spans="2:11" hidden="1">
      <c r="B216" s="23"/>
      <c r="C216" s="23">
        <v>19</v>
      </c>
      <c r="D216" s="23">
        <v>1</v>
      </c>
      <c r="E216" s="23">
        <v>4</v>
      </c>
      <c r="F216" s="23">
        <v>4</v>
      </c>
      <c r="G216" s="23">
        <v>4</v>
      </c>
      <c r="I216">
        <f t="shared" si="3"/>
        <v>4</v>
      </c>
      <c r="J216">
        <f t="shared" si="4"/>
        <v>1</v>
      </c>
      <c r="K216">
        <f t="shared" si="5"/>
        <v>1</v>
      </c>
    </row>
    <row r="217" spans="2:11" hidden="1">
      <c r="B217" s="23"/>
      <c r="C217" s="23">
        <v>18</v>
      </c>
      <c r="D217" s="23">
        <v>2</v>
      </c>
      <c r="E217" s="23">
        <v>1</v>
      </c>
      <c r="F217" s="23">
        <v>1</v>
      </c>
      <c r="G217" s="23">
        <v>1</v>
      </c>
      <c r="I217">
        <f t="shared" si="3"/>
        <v>0.5</v>
      </c>
      <c r="J217">
        <f t="shared" si="4"/>
        <v>1</v>
      </c>
      <c r="K217">
        <f t="shared" si="5"/>
        <v>1</v>
      </c>
    </row>
    <row r="218" spans="2:11" hidden="1">
      <c r="B218" s="23"/>
      <c r="C218" s="23"/>
      <c r="D218" s="23">
        <v>3</v>
      </c>
      <c r="E218" s="23">
        <v>1</v>
      </c>
      <c r="F218" s="23">
        <v>1</v>
      </c>
      <c r="G218" s="23">
        <v>1</v>
      </c>
      <c r="I218">
        <f t="shared" si="3"/>
        <v>0.33333333333333331</v>
      </c>
      <c r="J218">
        <f t="shared" si="4"/>
        <v>1</v>
      </c>
      <c r="K218">
        <f t="shared" si="5"/>
        <v>1</v>
      </c>
    </row>
    <row r="219" spans="2:11" hidden="1">
      <c r="B219" s="23"/>
      <c r="C219" s="23"/>
      <c r="D219" s="23">
        <v>1</v>
      </c>
      <c r="E219" s="23">
        <v>1</v>
      </c>
      <c r="F219" s="23">
        <v>1</v>
      </c>
      <c r="G219" s="23">
        <v>1</v>
      </c>
      <c r="I219">
        <f t="shared" si="3"/>
        <v>1</v>
      </c>
      <c r="J219">
        <f t="shared" si="4"/>
        <v>1</v>
      </c>
      <c r="K219">
        <f t="shared" si="5"/>
        <v>1</v>
      </c>
    </row>
    <row r="220" spans="2:11" hidden="1">
      <c r="B220" s="23"/>
      <c r="C220" s="23"/>
      <c r="D220" s="23">
        <v>1</v>
      </c>
      <c r="E220" s="23">
        <v>4</v>
      </c>
      <c r="F220" s="23">
        <v>4</v>
      </c>
      <c r="G220" s="23">
        <v>4</v>
      </c>
      <c r="I220">
        <f t="shared" si="3"/>
        <v>4</v>
      </c>
      <c r="J220">
        <f t="shared" si="4"/>
        <v>1</v>
      </c>
      <c r="K220">
        <f t="shared" si="5"/>
        <v>1</v>
      </c>
    </row>
    <row r="221" spans="2:11" hidden="1">
      <c r="B221" s="23"/>
      <c r="C221" s="23"/>
      <c r="D221" s="23">
        <v>4</v>
      </c>
      <c r="E221" s="23">
        <v>4</v>
      </c>
      <c r="F221" s="23">
        <v>4</v>
      </c>
      <c r="G221" s="23">
        <v>4</v>
      </c>
      <c r="I221">
        <f t="shared" si="3"/>
        <v>1</v>
      </c>
      <c r="J221">
        <f t="shared" si="4"/>
        <v>1</v>
      </c>
      <c r="K221">
        <f t="shared" si="5"/>
        <v>1</v>
      </c>
    </row>
    <row r="222" spans="2:11" hidden="1">
      <c r="B222" s="23"/>
      <c r="C222" s="23"/>
      <c r="D222" s="23">
        <v>1</v>
      </c>
      <c r="E222" s="23">
        <v>4</v>
      </c>
      <c r="F222" s="23">
        <v>4</v>
      </c>
      <c r="G222" s="23">
        <v>4</v>
      </c>
      <c r="I222">
        <f t="shared" si="3"/>
        <v>4</v>
      </c>
      <c r="J222">
        <f t="shared" si="4"/>
        <v>1</v>
      </c>
      <c r="K222">
        <f t="shared" si="5"/>
        <v>1</v>
      </c>
    </row>
    <row r="223" spans="2:11" hidden="1">
      <c r="B223" s="23"/>
      <c r="C223" s="23"/>
      <c r="D223" s="23">
        <v>1</v>
      </c>
      <c r="E223" s="23">
        <v>1</v>
      </c>
      <c r="F223" s="23">
        <v>1</v>
      </c>
      <c r="G223" s="23">
        <v>1</v>
      </c>
      <c r="I223">
        <f t="shared" si="3"/>
        <v>1</v>
      </c>
      <c r="J223">
        <f t="shared" si="4"/>
        <v>1</v>
      </c>
      <c r="K223">
        <f t="shared" si="5"/>
        <v>1</v>
      </c>
    </row>
    <row r="224" spans="2:11" hidden="1">
      <c r="B224" s="23"/>
      <c r="C224" s="23"/>
      <c r="D224" s="23">
        <v>4</v>
      </c>
      <c r="E224" s="23">
        <v>1</v>
      </c>
      <c r="F224" s="23">
        <v>1</v>
      </c>
      <c r="G224" s="23">
        <v>1</v>
      </c>
      <c r="I224">
        <f t="shared" si="3"/>
        <v>0.25</v>
      </c>
      <c r="J224">
        <f t="shared" si="4"/>
        <v>1</v>
      </c>
      <c r="K224">
        <f t="shared" si="5"/>
        <v>1</v>
      </c>
    </row>
    <row r="225" spans="2:11" hidden="1">
      <c r="B225" s="23"/>
      <c r="C225" s="23"/>
      <c r="D225" s="23">
        <v>3</v>
      </c>
      <c r="E225" s="23">
        <v>1</v>
      </c>
      <c r="F225" s="23">
        <v>1</v>
      </c>
      <c r="G225" s="23">
        <v>1</v>
      </c>
      <c r="I225">
        <f t="shared" si="3"/>
        <v>0.33333333333333331</v>
      </c>
      <c r="J225">
        <f t="shared" si="4"/>
        <v>1</v>
      </c>
      <c r="K225">
        <f t="shared" si="5"/>
        <v>1</v>
      </c>
    </row>
    <row r="226" spans="2:11" hidden="1">
      <c r="B226" s="23"/>
      <c r="C226" s="23"/>
      <c r="D226" s="23">
        <v>1</v>
      </c>
      <c r="E226" s="23">
        <v>4</v>
      </c>
      <c r="F226" s="23">
        <v>3</v>
      </c>
      <c r="G226" s="23">
        <v>4</v>
      </c>
      <c r="I226">
        <f t="shared" si="3"/>
        <v>4</v>
      </c>
      <c r="J226">
        <f t="shared" si="4"/>
        <v>0.75</v>
      </c>
      <c r="K226">
        <f t="shared" si="5"/>
        <v>1.3333333333333333</v>
      </c>
    </row>
    <row r="227" spans="2:11" hidden="1">
      <c r="B227" s="23"/>
      <c r="C227" s="23"/>
      <c r="D227" s="23">
        <v>4</v>
      </c>
      <c r="E227" s="23">
        <v>4</v>
      </c>
      <c r="F227" s="23">
        <v>4</v>
      </c>
      <c r="G227" s="23">
        <v>4</v>
      </c>
      <c r="I227">
        <f t="shared" si="3"/>
        <v>1</v>
      </c>
      <c r="J227">
        <f t="shared" si="4"/>
        <v>1</v>
      </c>
      <c r="K227">
        <f t="shared" si="5"/>
        <v>1</v>
      </c>
    </row>
    <row r="228" spans="2:11" hidden="1">
      <c r="B228" s="23"/>
      <c r="C228" s="23"/>
      <c r="D228" s="23">
        <v>1</v>
      </c>
      <c r="E228" s="23">
        <v>1</v>
      </c>
      <c r="F228" s="23">
        <v>1</v>
      </c>
      <c r="G228" s="23">
        <v>1</v>
      </c>
      <c r="I228">
        <f t="shared" si="3"/>
        <v>1</v>
      </c>
      <c r="J228">
        <f t="shared" si="4"/>
        <v>1</v>
      </c>
      <c r="K228">
        <f t="shared" si="5"/>
        <v>1</v>
      </c>
    </row>
    <row r="229" spans="2:11" hidden="1">
      <c r="B229" s="23"/>
      <c r="C229" s="23"/>
      <c r="D229" s="23">
        <v>1</v>
      </c>
      <c r="E229" s="23">
        <v>1</v>
      </c>
      <c r="F229" s="23">
        <v>1</v>
      </c>
      <c r="G229" s="23">
        <v>1</v>
      </c>
      <c r="I229">
        <f t="shared" si="3"/>
        <v>1</v>
      </c>
      <c r="J229">
        <f t="shared" si="4"/>
        <v>1</v>
      </c>
      <c r="K229">
        <f t="shared" si="5"/>
        <v>1</v>
      </c>
    </row>
    <row r="230" spans="2:11" hidden="1">
      <c r="B230" s="23"/>
      <c r="C230" s="23"/>
      <c r="D230" s="23">
        <v>4</v>
      </c>
      <c r="E230" s="23">
        <v>1</v>
      </c>
      <c r="F230" s="23">
        <v>1</v>
      </c>
      <c r="G230" s="23">
        <v>4</v>
      </c>
      <c r="I230">
        <f t="shared" si="3"/>
        <v>0.25</v>
      </c>
      <c r="J230">
        <f t="shared" si="4"/>
        <v>1</v>
      </c>
      <c r="K230">
        <f t="shared" si="5"/>
        <v>4</v>
      </c>
    </row>
    <row r="231" spans="2:11" hidden="1">
      <c r="B231" s="23"/>
      <c r="C231" s="23"/>
      <c r="D231" s="23">
        <v>2</v>
      </c>
      <c r="E231" s="23">
        <v>4</v>
      </c>
      <c r="F231" s="23">
        <v>3</v>
      </c>
      <c r="G231" s="23">
        <v>4</v>
      </c>
      <c r="I231">
        <f t="shared" si="3"/>
        <v>2</v>
      </c>
      <c r="J231">
        <f t="shared" si="4"/>
        <v>0.75</v>
      </c>
      <c r="K231">
        <f t="shared" si="5"/>
        <v>1.3333333333333333</v>
      </c>
    </row>
    <row r="232" spans="2:11">
      <c r="B232" s="23">
        <v>6</v>
      </c>
      <c r="C232" s="23">
        <f>SUM(C212:C231)</f>
        <v>128</v>
      </c>
      <c r="D232" s="23">
        <f>5-D212+D213+5-D214+D215+D216+5-D217+5-D218+D219+D220+5-D221+D222+D223+5-D224+5-D225+D226+5-D227+D228+D229+5-D230+D231</f>
        <v>28</v>
      </c>
      <c r="E232" s="23">
        <f>5-E212+5-E213+E214+E215+5-E216+E217+E218+E219+5-E220+5-E221+5-E222+E223+E224+E225+5-E226+5-E227+E228+E229+5-E230+5-E231</f>
        <v>23</v>
      </c>
      <c r="F232" s="23">
        <f>5-F212+5-F213+F214+F215+5-F216+F217+F218+F219+5-F220+5-F221+5-F222+F223+F224+F225+5-F226+5-F227+F228+F229+5-F230+5-F231</f>
        <v>26</v>
      </c>
      <c r="G232" s="23">
        <f>5-G212+5-G213+G214+G215+5-G216+G217+G218+G219+5-G220+5-G221+5-G222+G223+G224+G225+5-G226+5-G227+G228+G229+5-G230+5-G231</f>
        <v>20</v>
      </c>
      <c r="I232">
        <f t="shared" si="3"/>
        <v>0.8214285714285714</v>
      </c>
      <c r="J232">
        <f t="shared" si="4"/>
        <v>1.1304347826086956</v>
      </c>
      <c r="K232">
        <f t="shared" si="5"/>
        <v>0.76923076923076927</v>
      </c>
    </row>
    <row r="233" spans="2:11" hidden="1">
      <c r="B233" s="23">
        <v>7</v>
      </c>
      <c r="C233" s="23">
        <v>34</v>
      </c>
      <c r="D233" s="23">
        <v>3</v>
      </c>
      <c r="E233" s="23">
        <v>4</v>
      </c>
      <c r="F233" s="23">
        <v>3</v>
      </c>
      <c r="G233" s="23">
        <v>4</v>
      </c>
      <c r="I233">
        <f t="shared" si="3"/>
        <v>1.3333333333333333</v>
      </c>
      <c r="J233">
        <f t="shared" si="4"/>
        <v>0.75</v>
      </c>
      <c r="K233">
        <f t="shared" si="5"/>
        <v>1.3333333333333333</v>
      </c>
    </row>
    <row r="234" spans="2:11" hidden="1">
      <c r="B234" s="23"/>
      <c r="C234" s="23">
        <v>20</v>
      </c>
      <c r="D234" s="23">
        <v>1</v>
      </c>
      <c r="E234" s="23">
        <v>4</v>
      </c>
      <c r="F234" s="23">
        <v>4</v>
      </c>
      <c r="G234" s="23">
        <v>4</v>
      </c>
      <c r="I234">
        <f t="shared" si="3"/>
        <v>4</v>
      </c>
      <c r="J234">
        <f t="shared" si="4"/>
        <v>1</v>
      </c>
      <c r="K234">
        <f t="shared" si="5"/>
        <v>1</v>
      </c>
    </row>
    <row r="235" spans="2:11" hidden="1">
      <c r="B235" s="23"/>
      <c r="C235" s="23">
        <v>13</v>
      </c>
      <c r="D235" s="23">
        <v>4</v>
      </c>
      <c r="E235" s="23">
        <v>1</v>
      </c>
      <c r="F235" s="23">
        <v>1</v>
      </c>
      <c r="G235" s="23">
        <v>1</v>
      </c>
      <c r="I235">
        <f t="shared" si="3"/>
        <v>0.25</v>
      </c>
      <c r="J235">
        <f t="shared" si="4"/>
        <v>1</v>
      </c>
      <c r="K235">
        <f t="shared" si="5"/>
        <v>1</v>
      </c>
    </row>
    <row r="236" spans="2:11" hidden="1">
      <c r="B236" s="23"/>
      <c r="C236" s="23">
        <v>11</v>
      </c>
      <c r="D236" s="23">
        <v>1</v>
      </c>
      <c r="E236" s="23">
        <v>1</v>
      </c>
      <c r="F236" s="23">
        <v>1</v>
      </c>
      <c r="G236" s="23">
        <v>1</v>
      </c>
      <c r="I236">
        <f t="shared" si="3"/>
        <v>1</v>
      </c>
      <c r="J236">
        <f t="shared" si="4"/>
        <v>1</v>
      </c>
      <c r="K236">
        <f t="shared" si="5"/>
        <v>1</v>
      </c>
    </row>
    <row r="237" spans="2:11" hidden="1">
      <c r="B237" s="23"/>
      <c r="C237" s="23"/>
      <c r="D237" s="23">
        <v>1</v>
      </c>
      <c r="E237" s="23">
        <v>4</v>
      </c>
      <c r="F237" s="23">
        <v>4</v>
      </c>
      <c r="G237" s="23">
        <v>4</v>
      </c>
      <c r="I237">
        <f t="shared" si="3"/>
        <v>4</v>
      </c>
      <c r="J237">
        <f t="shared" si="4"/>
        <v>1</v>
      </c>
      <c r="K237">
        <f t="shared" si="5"/>
        <v>1</v>
      </c>
    </row>
    <row r="238" spans="2:11" hidden="1">
      <c r="B238" s="23"/>
      <c r="C238" s="23"/>
      <c r="D238" s="23">
        <v>4</v>
      </c>
      <c r="E238" s="23">
        <v>1</v>
      </c>
      <c r="F238" s="23">
        <v>1</v>
      </c>
      <c r="G238" s="23">
        <v>1</v>
      </c>
      <c r="I238">
        <f t="shared" si="3"/>
        <v>0.25</v>
      </c>
      <c r="J238">
        <f t="shared" si="4"/>
        <v>1</v>
      </c>
      <c r="K238">
        <f t="shared" si="5"/>
        <v>1</v>
      </c>
    </row>
    <row r="239" spans="2:11" hidden="1">
      <c r="B239" s="23"/>
      <c r="C239" s="23"/>
      <c r="D239" s="23">
        <v>3</v>
      </c>
      <c r="E239" s="23">
        <v>1</v>
      </c>
      <c r="F239" s="23">
        <v>1</v>
      </c>
      <c r="G239" s="23">
        <v>1</v>
      </c>
      <c r="I239">
        <f t="shared" si="3"/>
        <v>0.33333333333333331</v>
      </c>
      <c r="J239">
        <f t="shared" si="4"/>
        <v>1</v>
      </c>
      <c r="K239">
        <f t="shared" si="5"/>
        <v>1</v>
      </c>
    </row>
    <row r="240" spans="2:11" hidden="1">
      <c r="B240" s="23"/>
      <c r="C240" s="23"/>
      <c r="D240" s="23">
        <v>1</v>
      </c>
      <c r="E240" s="23">
        <v>1</v>
      </c>
      <c r="F240" s="23">
        <v>1</v>
      </c>
      <c r="G240" s="23">
        <v>1</v>
      </c>
      <c r="I240">
        <f t="shared" si="3"/>
        <v>1</v>
      </c>
      <c r="J240">
        <f t="shared" si="4"/>
        <v>1</v>
      </c>
      <c r="K240">
        <f t="shared" si="5"/>
        <v>1</v>
      </c>
    </row>
    <row r="241" spans="2:11" hidden="1">
      <c r="B241" s="23"/>
      <c r="C241" s="23"/>
      <c r="D241" s="23">
        <v>2</v>
      </c>
      <c r="E241" s="23">
        <v>4</v>
      </c>
      <c r="F241" s="23">
        <v>4</v>
      </c>
      <c r="G241" s="23">
        <v>4</v>
      </c>
      <c r="I241">
        <f t="shared" si="3"/>
        <v>2</v>
      </c>
      <c r="J241">
        <f t="shared" si="4"/>
        <v>1</v>
      </c>
      <c r="K241">
        <f t="shared" si="5"/>
        <v>1</v>
      </c>
    </row>
    <row r="242" spans="2:11" hidden="1">
      <c r="B242" s="23"/>
      <c r="C242" s="23"/>
      <c r="D242" s="23">
        <v>4</v>
      </c>
      <c r="E242" s="23">
        <v>4</v>
      </c>
      <c r="F242" s="23">
        <v>4</v>
      </c>
      <c r="G242" s="23">
        <v>4</v>
      </c>
      <c r="I242">
        <f t="shared" si="3"/>
        <v>1</v>
      </c>
      <c r="J242">
        <f t="shared" si="4"/>
        <v>1</v>
      </c>
      <c r="K242">
        <f t="shared" si="5"/>
        <v>1</v>
      </c>
    </row>
    <row r="243" spans="2:11" hidden="1">
      <c r="B243" s="23"/>
      <c r="C243" s="23"/>
      <c r="D243" s="23">
        <v>1</v>
      </c>
      <c r="E243" s="23">
        <v>4</v>
      </c>
      <c r="F243" s="23">
        <v>4</v>
      </c>
      <c r="G243" s="23">
        <v>4</v>
      </c>
      <c r="I243">
        <f t="shared" si="3"/>
        <v>4</v>
      </c>
      <c r="J243">
        <f t="shared" si="4"/>
        <v>1</v>
      </c>
      <c r="K243">
        <f t="shared" si="5"/>
        <v>1</v>
      </c>
    </row>
    <row r="244" spans="2:11" hidden="1">
      <c r="B244" s="23"/>
      <c r="C244" s="23"/>
      <c r="D244" s="23">
        <v>1</v>
      </c>
      <c r="E244" s="23">
        <v>1</v>
      </c>
      <c r="F244" s="23">
        <v>4</v>
      </c>
      <c r="G244" s="23">
        <v>1</v>
      </c>
      <c r="I244">
        <f t="shared" si="3"/>
        <v>1</v>
      </c>
      <c r="J244">
        <f t="shared" si="4"/>
        <v>4</v>
      </c>
      <c r="K244">
        <f t="shared" si="5"/>
        <v>0.25</v>
      </c>
    </row>
    <row r="245" spans="2:11" hidden="1">
      <c r="B245" s="23"/>
      <c r="C245" s="23"/>
      <c r="D245" s="23">
        <v>4</v>
      </c>
      <c r="E245" s="23">
        <v>1</v>
      </c>
      <c r="F245" s="23">
        <v>3</v>
      </c>
      <c r="G245" s="23">
        <v>1</v>
      </c>
      <c r="I245">
        <f t="shared" si="3"/>
        <v>0.25</v>
      </c>
      <c r="J245">
        <f t="shared" si="4"/>
        <v>3</v>
      </c>
      <c r="K245">
        <f t="shared" si="5"/>
        <v>0.33333333333333331</v>
      </c>
    </row>
    <row r="246" spans="2:11" hidden="1">
      <c r="B246" s="23"/>
      <c r="C246" s="23"/>
      <c r="D246" s="23">
        <v>3</v>
      </c>
      <c r="E246" s="23">
        <v>1</v>
      </c>
      <c r="F246" s="23">
        <v>1</v>
      </c>
      <c r="G246" s="23">
        <v>1</v>
      </c>
      <c r="I246">
        <f t="shared" si="3"/>
        <v>0.33333333333333331</v>
      </c>
      <c r="J246">
        <f t="shared" si="4"/>
        <v>1</v>
      </c>
      <c r="K246">
        <f t="shared" si="5"/>
        <v>1</v>
      </c>
    </row>
    <row r="247" spans="2:11" hidden="1">
      <c r="B247" s="23"/>
      <c r="C247" s="23"/>
      <c r="D247" s="23">
        <v>1</v>
      </c>
      <c r="E247" s="23">
        <v>4</v>
      </c>
      <c r="F247" s="23">
        <v>3</v>
      </c>
      <c r="G247" s="23">
        <v>4</v>
      </c>
      <c r="I247">
        <f t="shared" si="3"/>
        <v>4</v>
      </c>
      <c r="J247">
        <f t="shared" si="4"/>
        <v>0.75</v>
      </c>
      <c r="K247">
        <f t="shared" si="5"/>
        <v>1.3333333333333333</v>
      </c>
    </row>
    <row r="248" spans="2:11" hidden="1">
      <c r="B248" s="23"/>
      <c r="C248" s="23"/>
      <c r="D248" s="23">
        <v>4</v>
      </c>
      <c r="E248" s="23">
        <v>4</v>
      </c>
      <c r="F248" s="23">
        <v>4</v>
      </c>
      <c r="G248" s="23">
        <v>4</v>
      </c>
      <c r="I248">
        <f t="shared" si="3"/>
        <v>1</v>
      </c>
      <c r="J248">
        <f t="shared" si="4"/>
        <v>1</v>
      </c>
      <c r="K248">
        <f t="shared" si="5"/>
        <v>1</v>
      </c>
    </row>
    <row r="249" spans="2:11" hidden="1">
      <c r="B249" s="23"/>
      <c r="C249" s="23"/>
      <c r="D249" s="23">
        <v>2</v>
      </c>
      <c r="E249" s="23">
        <v>1</v>
      </c>
      <c r="F249" s="23">
        <v>1</v>
      </c>
      <c r="G249" s="23">
        <v>1</v>
      </c>
      <c r="I249">
        <f t="shared" si="3"/>
        <v>0.5</v>
      </c>
      <c r="J249">
        <f t="shared" si="4"/>
        <v>1</v>
      </c>
      <c r="K249">
        <f t="shared" si="5"/>
        <v>1</v>
      </c>
    </row>
    <row r="250" spans="2:11" hidden="1">
      <c r="B250" s="23"/>
      <c r="C250" s="23"/>
      <c r="D250" s="23">
        <v>1</v>
      </c>
      <c r="E250" s="23">
        <v>1</v>
      </c>
      <c r="F250" s="23">
        <v>1</v>
      </c>
      <c r="G250" s="23">
        <v>1</v>
      </c>
      <c r="I250">
        <f t="shared" si="3"/>
        <v>1</v>
      </c>
      <c r="J250">
        <f t="shared" si="4"/>
        <v>1</v>
      </c>
      <c r="K250">
        <f t="shared" si="5"/>
        <v>1</v>
      </c>
    </row>
    <row r="251" spans="2:11" hidden="1">
      <c r="B251" s="23"/>
      <c r="C251" s="23"/>
      <c r="D251" s="23">
        <v>4</v>
      </c>
      <c r="E251" s="23">
        <v>4</v>
      </c>
      <c r="F251" s="23">
        <v>3</v>
      </c>
      <c r="G251" s="23">
        <v>4</v>
      </c>
      <c r="I251">
        <f t="shared" si="3"/>
        <v>1</v>
      </c>
      <c r="J251">
        <f t="shared" si="4"/>
        <v>0.75</v>
      </c>
      <c r="K251">
        <f t="shared" si="5"/>
        <v>1.3333333333333333</v>
      </c>
    </row>
    <row r="252" spans="2:11" hidden="1">
      <c r="B252" s="23"/>
      <c r="C252" s="23"/>
      <c r="D252" s="23">
        <v>1</v>
      </c>
      <c r="E252" s="23">
        <v>4</v>
      </c>
      <c r="F252" s="23">
        <v>4</v>
      </c>
      <c r="G252" s="23">
        <v>4</v>
      </c>
      <c r="I252">
        <f t="shared" si="3"/>
        <v>4</v>
      </c>
      <c r="J252">
        <f t="shared" si="4"/>
        <v>1</v>
      </c>
      <c r="K252">
        <f t="shared" si="5"/>
        <v>1</v>
      </c>
    </row>
    <row r="253" spans="2:11">
      <c r="B253" s="23">
        <v>7</v>
      </c>
      <c r="C253" s="23">
        <f>SUM(C233:C252)</f>
        <v>78</v>
      </c>
      <c r="D253" s="23">
        <f>5-D233+D234+5-D235+D236+D237+5-D238+5-D239+D240+D241+5-D242+D243+D244+5-D245+5-D246+D247+5-D248+D249+D250+5-D251+D252</f>
        <v>25</v>
      </c>
      <c r="E253" s="23">
        <f>5-E233+5-E234+E235+E236+5-E237+E238+E239+E240+5-E241+5-E242+5-E243+E244+E245+E246+5-E247+5-E248+E249+E250+5-E251+5-E252</f>
        <v>20</v>
      </c>
      <c r="F253" s="23">
        <f>5-F233+5-F234+F235+F236+5-F237+F238+F239+F240+5-F241+5-F242+5-F243+F244+F245+F246+5-F247+5-F248+F249+F250+5-F251+5-F252</f>
        <v>28</v>
      </c>
      <c r="G253" s="23">
        <f>5-G233+5-G234+G235+G236+5-G237+G238+G239+G240+5-G241+5-G242+5-G243+G244+G245+G246+5-G247+5-G248+G249+G250+5-G251+5-G252</f>
        <v>20</v>
      </c>
      <c r="I253">
        <f t="shared" si="3"/>
        <v>0.8</v>
      </c>
      <c r="J253">
        <f t="shared" si="4"/>
        <v>1.4</v>
      </c>
      <c r="K253">
        <f t="shared" si="5"/>
        <v>0.7142857142857143</v>
      </c>
    </row>
    <row r="254" spans="2:11" hidden="1">
      <c r="B254" s="23">
        <v>8</v>
      </c>
      <c r="C254" s="23">
        <v>63</v>
      </c>
      <c r="D254" s="23">
        <v>4</v>
      </c>
      <c r="E254" s="23">
        <v>4</v>
      </c>
      <c r="F254" s="23">
        <v>3</v>
      </c>
      <c r="G254" s="23">
        <v>4</v>
      </c>
      <c r="I254">
        <f t="shared" si="3"/>
        <v>1</v>
      </c>
      <c r="J254">
        <f t="shared" si="4"/>
        <v>0.75</v>
      </c>
      <c r="K254">
        <f t="shared" si="5"/>
        <v>1.3333333333333333</v>
      </c>
    </row>
    <row r="255" spans="2:11" hidden="1">
      <c r="B255" s="23"/>
      <c r="C255" s="23">
        <v>44</v>
      </c>
      <c r="D255" s="23">
        <v>1</v>
      </c>
      <c r="E255" s="23">
        <v>4</v>
      </c>
      <c r="F255" s="23">
        <v>4</v>
      </c>
      <c r="G255" s="23">
        <v>4</v>
      </c>
      <c r="I255">
        <f t="shared" si="3"/>
        <v>4</v>
      </c>
      <c r="J255">
        <f t="shared" si="4"/>
        <v>1</v>
      </c>
      <c r="K255">
        <f t="shared" si="5"/>
        <v>1</v>
      </c>
    </row>
    <row r="256" spans="2:11" hidden="1">
      <c r="B256" s="23"/>
      <c r="C256" s="23">
        <v>36</v>
      </c>
      <c r="D256" s="23">
        <v>4</v>
      </c>
      <c r="E256" s="23">
        <v>2</v>
      </c>
      <c r="F256" s="23">
        <v>2</v>
      </c>
      <c r="G256" s="23">
        <v>2</v>
      </c>
      <c r="I256">
        <f t="shared" ref="I256:I319" si="6">E256/D256</f>
        <v>0.5</v>
      </c>
      <c r="J256">
        <f t="shared" ref="J256:J319" si="7">F256/E256</f>
        <v>1</v>
      </c>
      <c r="K256">
        <f t="shared" ref="K256:K319" si="8">G256/F256</f>
        <v>1</v>
      </c>
    </row>
    <row r="257" spans="2:11" hidden="1">
      <c r="B257" s="23"/>
      <c r="C257" s="23">
        <v>28</v>
      </c>
      <c r="D257" s="23">
        <v>1</v>
      </c>
      <c r="E257" s="23">
        <v>1</v>
      </c>
      <c r="F257" s="23">
        <v>1</v>
      </c>
      <c r="G257" s="23">
        <v>1</v>
      </c>
      <c r="I257">
        <f t="shared" si="6"/>
        <v>1</v>
      </c>
      <c r="J257">
        <f t="shared" si="7"/>
        <v>1</v>
      </c>
      <c r="K257">
        <f t="shared" si="8"/>
        <v>1</v>
      </c>
    </row>
    <row r="258" spans="2:11" hidden="1">
      <c r="B258" s="23"/>
      <c r="C258" s="23">
        <v>24</v>
      </c>
      <c r="D258" s="23">
        <v>1</v>
      </c>
      <c r="E258" s="23">
        <v>4</v>
      </c>
      <c r="F258" s="23">
        <v>4</v>
      </c>
      <c r="G258" s="23">
        <v>4</v>
      </c>
      <c r="I258">
        <f t="shared" si="6"/>
        <v>4</v>
      </c>
      <c r="J258">
        <f t="shared" si="7"/>
        <v>1</v>
      </c>
      <c r="K258">
        <f t="shared" si="8"/>
        <v>1</v>
      </c>
    </row>
    <row r="259" spans="2:11" hidden="1">
      <c r="B259" s="23"/>
      <c r="C259" s="23">
        <v>20</v>
      </c>
      <c r="D259" s="23">
        <v>3</v>
      </c>
      <c r="E259" s="23">
        <v>1</v>
      </c>
      <c r="F259" s="23">
        <v>1</v>
      </c>
      <c r="G259" s="23">
        <v>1</v>
      </c>
      <c r="I259">
        <f t="shared" si="6"/>
        <v>0.33333333333333331</v>
      </c>
      <c r="J259">
        <f t="shared" si="7"/>
        <v>1</v>
      </c>
      <c r="K259">
        <f t="shared" si="8"/>
        <v>1</v>
      </c>
    </row>
    <row r="260" spans="2:11" hidden="1">
      <c r="B260" s="23"/>
      <c r="C260" s="23">
        <v>20</v>
      </c>
      <c r="D260" s="23">
        <v>4</v>
      </c>
      <c r="E260" s="23">
        <v>1</v>
      </c>
      <c r="F260" s="23">
        <v>1</v>
      </c>
      <c r="G260" s="23">
        <v>1</v>
      </c>
      <c r="I260">
        <f t="shared" si="6"/>
        <v>0.25</v>
      </c>
      <c r="J260">
        <f t="shared" si="7"/>
        <v>1</v>
      </c>
      <c r="K260">
        <f t="shared" si="8"/>
        <v>1</v>
      </c>
    </row>
    <row r="261" spans="2:11" hidden="1">
      <c r="B261" s="23"/>
      <c r="C261" s="23">
        <v>20</v>
      </c>
      <c r="D261" s="23">
        <v>1</v>
      </c>
      <c r="E261" s="23">
        <v>1</v>
      </c>
      <c r="F261" s="23">
        <v>1</v>
      </c>
      <c r="G261" s="23">
        <v>1</v>
      </c>
      <c r="I261">
        <f t="shared" si="6"/>
        <v>1</v>
      </c>
      <c r="J261">
        <f t="shared" si="7"/>
        <v>1</v>
      </c>
      <c r="K261">
        <f t="shared" si="8"/>
        <v>1</v>
      </c>
    </row>
    <row r="262" spans="2:11" hidden="1">
      <c r="B262" s="23"/>
      <c r="C262" s="23">
        <v>19</v>
      </c>
      <c r="D262" s="23">
        <v>1</v>
      </c>
      <c r="E262" s="23">
        <v>4</v>
      </c>
      <c r="F262" s="23">
        <v>4</v>
      </c>
      <c r="G262" s="23">
        <v>4</v>
      </c>
      <c r="I262">
        <f t="shared" si="6"/>
        <v>4</v>
      </c>
      <c r="J262">
        <f t="shared" si="7"/>
        <v>1</v>
      </c>
      <c r="K262">
        <f t="shared" si="8"/>
        <v>1</v>
      </c>
    </row>
    <row r="263" spans="2:11" hidden="1">
      <c r="B263" s="23"/>
      <c r="C263" s="23">
        <v>13</v>
      </c>
      <c r="D263" s="23">
        <v>4</v>
      </c>
      <c r="E263" s="23">
        <v>3</v>
      </c>
      <c r="F263" s="23">
        <v>3</v>
      </c>
      <c r="G263" s="23">
        <v>3</v>
      </c>
      <c r="I263">
        <f t="shared" si="6"/>
        <v>0.75</v>
      </c>
      <c r="J263">
        <f t="shared" si="7"/>
        <v>1</v>
      </c>
      <c r="K263">
        <f t="shared" si="8"/>
        <v>1</v>
      </c>
    </row>
    <row r="264" spans="2:11" hidden="1">
      <c r="B264" s="23"/>
      <c r="C264" s="23">
        <v>12</v>
      </c>
      <c r="D264" s="23">
        <v>1</v>
      </c>
      <c r="E264" s="23">
        <v>1</v>
      </c>
      <c r="F264" s="23">
        <v>1</v>
      </c>
      <c r="G264" s="23">
        <v>1</v>
      </c>
      <c r="I264">
        <f t="shared" si="6"/>
        <v>1</v>
      </c>
      <c r="J264">
        <f t="shared" si="7"/>
        <v>1</v>
      </c>
      <c r="K264">
        <f t="shared" si="8"/>
        <v>1</v>
      </c>
    </row>
    <row r="265" spans="2:11" hidden="1">
      <c r="B265" s="23"/>
      <c r="C265" s="23"/>
      <c r="D265" s="23">
        <v>1</v>
      </c>
      <c r="E265" s="23">
        <v>1</v>
      </c>
      <c r="F265" s="23">
        <v>2</v>
      </c>
      <c r="G265" s="23">
        <v>1</v>
      </c>
      <c r="I265">
        <f t="shared" si="6"/>
        <v>1</v>
      </c>
      <c r="J265">
        <f t="shared" si="7"/>
        <v>2</v>
      </c>
      <c r="K265">
        <f t="shared" si="8"/>
        <v>0.5</v>
      </c>
    </row>
    <row r="266" spans="2:11" hidden="1">
      <c r="B266" s="23"/>
      <c r="C266" s="23"/>
      <c r="D266" s="23">
        <v>4</v>
      </c>
      <c r="E266" s="23">
        <v>1</v>
      </c>
      <c r="F266" s="23">
        <v>1</v>
      </c>
      <c r="G266" s="23">
        <v>1</v>
      </c>
      <c r="I266">
        <f t="shared" si="6"/>
        <v>0.25</v>
      </c>
      <c r="J266">
        <f t="shared" si="7"/>
        <v>1</v>
      </c>
      <c r="K266">
        <f t="shared" si="8"/>
        <v>1</v>
      </c>
    </row>
    <row r="267" spans="2:11" hidden="1">
      <c r="B267" s="23"/>
      <c r="C267" s="23"/>
      <c r="D267" s="23">
        <v>1</v>
      </c>
      <c r="E267" s="23">
        <v>1</v>
      </c>
      <c r="F267" s="23">
        <v>1</v>
      </c>
      <c r="G267" s="23">
        <v>1</v>
      </c>
      <c r="I267">
        <f t="shared" si="6"/>
        <v>1</v>
      </c>
      <c r="J267">
        <f t="shared" si="7"/>
        <v>1</v>
      </c>
      <c r="K267">
        <f t="shared" si="8"/>
        <v>1</v>
      </c>
    </row>
    <row r="268" spans="2:11" hidden="1">
      <c r="B268" s="23"/>
      <c r="C268" s="23"/>
      <c r="D268" s="23">
        <v>1</v>
      </c>
      <c r="E268" s="23">
        <v>3</v>
      </c>
      <c r="F268" s="23">
        <v>3</v>
      </c>
      <c r="G268" s="23">
        <v>3</v>
      </c>
      <c r="I268">
        <f t="shared" si="6"/>
        <v>3</v>
      </c>
      <c r="J268">
        <f t="shared" si="7"/>
        <v>1</v>
      </c>
      <c r="K268">
        <f t="shared" si="8"/>
        <v>1</v>
      </c>
    </row>
    <row r="269" spans="2:11" hidden="1">
      <c r="B269" s="23"/>
      <c r="C269" s="23"/>
      <c r="D269" s="23">
        <v>4</v>
      </c>
      <c r="E269" s="23">
        <v>4</v>
      </c>
      <c r="F269" s="23">
        <v>4</v>
      </c>
      <c r="G269" s="23">
        <v>4</v>
      </c>
      <c r="I269">
        <f t="shared" si="6"/>
        <v>1</v>
      </c>
      <c r="J269">
        <f t="shared" si="7"/>
        <v>1</v>
      </c>
      <c r="K269">
        <f t="shared" si="8"/>
        <v>1</v>
      </c>
    </row>
    <row r="270" spans="2:11" hidden="1">
      <c r="B270" s="23"/>
      <c r="C270" s="23"/>
      <c r="D270" s="23">
        <v>1</v>
      </c>
      <c r="E270" s="23">
        <v>1</v>
      </c>
      <c r="F270" s="23">
        <v>1</v>
      </c>
      <c r="G270" s="23">
        <v>1</v>
      </c>
      <c r="I270">
        <f t="shared" si="6"/>
        <v>1</v>
      </c>
      <c r="J270">
        <f t="shared" si="7"/>
        <v>1</v>
      </c>
      <c r="K270">
        <f t="shared" si="8"/>
        <v>1</v>
      </c>
    </row>
    <row r="271" spans="2:11" hidden="1">
      <c r="B271" s="23"/>
      <c r="C271" s="23"/>
      <c r="D271" s="23">
        <v>1</v>
      </c>
      <c r="E271" s="23">
        <v>1</v>
      </c>
      <c r="F271" s="23">
        <v>1</v>
      </c>
      <c r="G271" s="23">
        <v>1</v>
      </c>
      <c r="I271">
        <f t="shared" si="6"/>
        <v>1</v>
      </c>
      <c r="J271">
        <f t="shared" si="7"/>
        <v>1</v>
      </c>
      <c r="K271">
        <f t="shared" si="8"/>
        <v>1</v>
      </c>
    </row>
    <row r="272" spans="2:11" hidden="1">
      <c r="B272" s="23"/>
      <c r="C272" s="23"/>
      <c r="D272" s="23">
        <v>4</v>
      </c>
      <c r="E272" s="23">
        <v>4</v>
      </c>
      <c r="F272" s="23">
        <v>4</v>
      </c>
      <c r="G272" s="23">
        <v>4</v>
      </c>
      <c r="I272">
        <f t="shared" si="6"/>
        <v>1</v>
      </c>
      <c r="J272">
        <f t="shared" si="7"/>
        <v>1</v>
      </c>
      <c r="K272">
        <f t="shared" si="8"/>
        <v>1</v>
      </c>
    </row>
    <row r="273" spans="2:11" hidden="1">
      <c r="B273" s="23"/>
      <c r="C273" s="23"/>
      <c r="D273" s="23">
        <v>1</v>
      </c>
      <c r="E273" s="23">
        <v>4</v>
      </c>
      <c r="F273" s="23">
        <v>3</v>
      </c>
      <c r="G273" s="23">
        <v>3</v>
      </c>
      <c r="I273">
        <f t="shared" si="6"/>
        <v>4</v>
      </c>
      <c r="J273">
        <f t="shared" si="7"/>
        <v>0.75</v>
      </c>
      <c r="K273">
        <f t="shared" si="8"/>
        <v>1</v>
      </c>
    </row>
    <row r="274" spans="2:11">
      <c r="B274" s="23">
        <v>8</v>
      </c>
      <c r="C274" s="23">
        <f>SUM(C254:C273)</f>
        <v>299</v>
      </c>
      <c r="D274" s="23">
        <f>5-D254+D255+5-D256+D257+D258+5-D259+5-D260+D261+D262+5-D263+D264+D265+5-D266+5-D267+D268+5-D269+D270+D271+5-D272+D273</f>
        <v>24</v>
      </c>
      <c r="E274" s="23">
        <f>5-E254+5-E255+E256+E257+5-E258+E259+E260+E261+5-E262+5-E263+5-E264+E265+E266+E267+5-E268+5-E269+E270+E271+5-E272+5-E273</f>
        <v>26</v>
      </c>
      <c r="F274" s="23">
        <f>5-F254+5-F255+F256+F257+5-F258+F259+F260+F261+5-F262+5-F263+5-F264+F265+F266+F267+5-F268+5-F269+F270+F271+5-F272+5-F273</f>
        <v>29</v>
      </c>
      <c r="G274" s="23">
        <f>5-G254+5-G255+G256+G257+5-G258+G259+G260+G261+5-G262+5-G263+5-G264+G265+G266+G267+5-G268+5-G269+G270+G271+5-G272+5-G273</f>
        <v>27</v>
      </c>
      <c r="I274">
        <f t="shared" si="6"/>
        <v>1.0833333333333333</v>
      </c>
      <c r="J274">
        <f t="shared" si="7"/>
        <v>1.1153846153846154</v>
      </c>
      <c r="K274">
        <f t="shared" si="8"/>
        <v>0.93103448275862066</v>
      </c>
    </row>
    <row r="275" spans="2:11" hidden="1">
      <c r="B275" s="23">
        <v>9</v>
      </c>
      <c r="C275" s="23">
        <v>50</v>
      </c>
      <c r="D275" s="23">
        <v>4</v>
      </c>
      <c r="E275" s="23">
        <v>4</v>
      </c>
      <c r="F275" s="23">
        <v>3</v>
      </c>
      <c r="G275" s="23">
        <v>4</v>
      </c>
      <c r="I275">
        <f t="shared" si="6"/>
        <v>1</v>
      </c>
      <c r="J275">
        <f t="shared" si="7"/>
        <v>0.75</v>
      </c>
      <c r="K275">
        <f t="shared" si="8"/>
        <v>1.3333333333333333</v>
      </c>
    </row>
    <row r="276" spans="2:11" hidden="1">
      <c r="B276" s="23"/>
      <c r="C276" s="23">
        <v>38</v>
      </c>
      <c r="D276" s="23">
        <v>2</v>
      </c>
      <c r="E276" s="23">
        <v>4</v>
      </c>
      <c r="F276" s="23">
        <v>4</v>
      </c>
      <c r="G276" s="23">
        <v>4</v>
      </c>
      <c r="I276">
        <f t="shared" si="6"/>
        <v>2</v>
      </c>
      <c r="J276">
        <f t="shared" si="7"/>
        <v>1</v>
      </c>
      <c r="K276">
        <f t="shared" si="8"/>
        <v>1</v>
      </c>
    </row>
    <row r="277" spans="2:11" hidden="1">
      <c r="B277" s="23"/>
      <c r="C277" s="23">
        <v>36</v>
      </c>
      <c r="D277" s="23">
        <v>4</v>
      </c>
      <c r="E277" s="23">
        <v>2</v>
      </c>
      <c r="F277" s="23">
        <v>2</v>
      </c>
      <c r="G277" s="23">
        <v>1</v>
      </c>
      <c r="I277">
        <f t="shared" si="6"/>
        <v>0.5</v>
      </c>
      <c r="J277">
        <f t="shared" si="7"/>
        <v>1</v>
      </c>
      <c r="K277">
        <f t="shared" si="8"/>
        <v>0.5</v>
      </c>
    </row>
    <row r="278" spans="2:11" hidden="1">
      <c r="B278" s="23"/>
      <c r="C278" s="23">
        <v>29</v>
      </c>
      <c r="D278" s="23">
        <v>1</v>
      </c>
      <c r="E278" s="23">
        <v>1</v>
      </c>
      <c r="F278" s="23">
        <v>2</v>
      </c>
      <c r="G278" s="23">
        <v>4</v>
      </c>
      <c r="I278">
        <f t="shared" si="6"/>
        <v>1</v>
      </c>
      <c r="J278">
        <f t="shared" si="7"/>
        <v>2</v>
      </c>
      <c r="K278">
        <f t="shared" si="8"/>
        <v>2</v>
      </c>
    </row>
    <row r="279" spans="2:11" hidden="1">
      <c r="B279" s="23"/>
      <c r="C279" s="23">
        <v>26</v>
      </c>
      <c r="D279" s="23">
        <v>1</v>
      </c>
      <c r="E279" s="23">
        <v>4</v>
      </c>
      <c r="F279" s="23">
        <v>4</v>
      </c>
      <c r="G279" s="23">
        <v>4</v>
      </c>
      <c r="I279">
        <f t="shared" si="6"/>
        <v>4</v>
      </c>
      <c r="J279">
        <f t="shared" si="7"/>
        <v>1</v>
      </c>
      <c r="K279">
        <f t="shared" si="8"/>
        <v>1</v>
      </c>
    </row>
    <row r="280" spans="2:11" hidden="1">
      <c r="B280" s="23"/>
      <c r="C280" s="23">
        <v>26</v>
      </c>
      <c r="D280" s="23">
        <v>3</v>
      </c>
      <c r="E280" s="23">
        <v>1</v>
      </c>
      <c r="F280" s="23">
        <v>2</v>
      </c>
      <c r="G280" s="23">
        <v>1</v>
      </c>
      <c r="I280">
        <f t="shared" si="6"/>
        <v>0.33333333333333331</v>
      </c>
      <c r="J280">
        <f t="shared" si="7"/>
        <v>2</v>
      </c>
      <c r="K280">
        <f t="shared" si="8"/>
        <v>0.5</v>
      </c>
    </row>
    <row r="281" spans="2:11" hidden="1">
      <c r="B281" s="23"/>
      <c r="C281" s="23">
        <v>25</v>
      </c>
      <c r="D281" s="23">
        <v>3</v>
      </c>
      <c r="E281" s="23">
        <v>1</v>
      </c>
      <c r="F281" s="23">
        <v>2</v>
      </c>
      <c r="G281" s="23">
        <v>1</v>
      </c>
      <c r="I281">
        <f t="shared" si="6"/>
        <v>0.33333333333333331</v>
      </c>
      <c r="J281">
        <f t="shared" si="7"/>
        <v>2</v>
      </c>
      <c r="K281">
        <f t="shared" si="8"/>
        <v>0.5</v>
      </c>
    </row>
    <row r="282" spans="2:11" hidden="1">
      <c r="B282" s="23"/>
      <c r="C282" s="23">
        <v>24</v>
      </c>
      <c r="D282" s="23">
        <v>2</v>
      </c>
      <c r="E282" s="23">
        <v>1</v>
      </c>
      <c r="F282" s="23">
        <v>1</v>
      </c>
      <c r="G282" s="23">
        <v>1</v>
      </c>
      <c r="I282">
        <f t="shared" si="6"/>
        <v>0.5</v>
      </c>
      <c r="J282">
        <f t="shared" si="7"/>
        <v>1</v>
      </c>
      <c r="K282">
        <f t="shared" si="8"/>
        <v>1</v>
      </c>
    </row>
    <row r="283" spans="2:11" hidden="1">
      <c r="B283" s="23"/>
      <c r="C283" s="23">
        <v>20</v>
      </c>
      <c r="D283" s="23">
        <v>2</v>
      </c>
      <c r="E283" s="23">
        <v>4</v>
      </c>
      <c r="F283" s="23">
        <v>4</v>
      </c>
      <c r="G283" s="23">
        <v>4</v>
      </c>
      <c r="I283">
        <f t="shared" si="6"/>
        <v>2</v>
      </c>
      <c r="J283">
        <f t="shared" si="7"/>
        <v>1</v>
      </c>
      <c r="K283">
        <f t="shared" si="8"/>
        <v>1</v>
      </c>
    </row>
    <row r="284" spans="2:11" hidden="1">
      <c r="B284" s="23"/>
      <c r="C284" s="23">
        <v>20</v>
      </c>
      <c r="D284" s="23">
        <v>4</v>
      </c>
      <c r="E284" s="23">
        <v>4</v>
      </c>
      <c r="F284" s="23">
        <v>4</v>
      </c>
      <c r="G284" s="23">
        <v>4</v>
      </c>
      <c r="I284">
        <f t="shared" si="6"/>
        <v>1</v>
      </c>
      <c r="J284">
        <f t="shared" si="7"/>
        <v>1</v>
      </c>
      <c r="K284">
        <f t="shared" si="8"/>
        <v>1</v>
      </c>
    </row>
    <row r="285" spans="2:11" hidden="1">
      <c r="B285" s="23"/>
      <c r="C285" s="23">
        <v>20</v>
      </c>
      <c r="D285" s="23">
        <v>2</v>
      </c>
      <c r="E285" s="23">
        <v>4</v>
      </c>
      <c r="F285" s="23">
        <v>4</v>
      </c>
      <c r="G285" s="23">
        <v>4</v>
      </c>
      <c r="I285">
        <f t="shared" si="6"/>
        <v>2</v>
      </c>
      <c r="J285">
        <f t="shared" si="7"/>
        <v>1</v>
      </c>
      <c r="K285">
        <f t="shared" si="8"/>
        <v>1</v>
      </c>
    </row>
    <row r="286" spans="2:11" hidden="1">
      <c r="B286" s="23"/>
      <c r="C286" s="23">
        <v>18</v>
      </c>
      <c r="D286" s="23">
        <v>1</v>
      </c>
      <c r="E286" s="23">
        <v>2</v>
      </c>
      <c r="F286" s="23">
        <v>4</v>
      </c>
      <c r="G286" s="23">
        <v>1</v>
      </c>
      <c r="I286">
        <f t="shared" si="6"/>
        <v>2</v>
      </c>
      <c r="J286">
        <f t="shared" si="7"/>
        <v>2</v>
      </c>
      <c r="K286">
        <f t="shared" si="8"/>
        <v>0.25</v>
      </c>
    </row>
    <row r="287" spans="2:11" hidden="1">
      <c r="B287" s="23"/>
      <c r="C287" s="23">
        <v>11</v>
      </c>
      <c r="D287" s="23">
        <v>4</v>
      </c>
      <c r="E287" s="23">
        <v>2</v>
      </c>
      <c r="F287" s="23">
        <v>2</v>
      </c>
      <c r="G287" s="23">
        <v>2</v>
      </c>
      <c r="I287">
        <f t="shared" si="6"/>
        <v>0.5</v>
      </c>
      <c r="J287">
        <f t="shared" si="7"/>
        <v>1</v>
      </c>
      <c r="K287">
        <f t="shared" si="8"/>
        <v>1</v>
      </c>
    </row>
    <row r="288" spans="2:11" hidden="1">
      <c r="B288" s="23"/>
      <c r="C288" s="23"/>
      <c r="D288" s="23">
        <v>2</v>
      </c>
      <c r="E288" s="23">
        <v>2</v>
      </c>
      <c r="F288" s="23">
        <v>1</v>
      </c>
      <c r="G288" s="23">
        <v>2</v>
      </c>
      <c r="I288">
        <f t="shared" si="6"/>
        <v>1</v>
      </c>
      <c r="J288">
        <f t="shared" si="7"/>
        <v>0.5</v>
      </c>
      <c r="K288">
        <f t="shared" si="8"/>
        <v>2</v>
      </c>
    </row>
    <row r="289" spans="2:11" hidden="1">
      <c r="B289" s="23"/>
      <c r="C289" s="23"/>
      <c r="D289" s="23">
        <v>2</v>
      </c>
      <c r="E289" s="23">
        <v>4</v>
      </c>
      <c r="F289" s="23">
        <v>4</v>
      </c>
      <c r="G289" s="23">
        <v>4</v>
      </c>
      <c r="I289">
        <f t="shared" si="6"/>
        <v>2</v>
      </c>
      <c r="J289">
        <f t="shared" si="7"/>
        <v>1</v>
      </c>
      <c r="K289">
        <f t="shared" si="8"/>
        <v>1</v>
      </c>
    </row>
    <row r="290" spans="2:11" hidden="1">
      <c r="B290" s="23"/>
      <c r="C290" s="23"/>
      <c r="D290" s="23">
        <v>4</v>
      </c>
      <c r="E290" s="23">
        <v>4</v>
      </c>
      <c r="F290" s="23">
        <v>4</v>
      </c>
      <c r="G290" s="23">
        <v>4</v>
      </c>
      <c r="I290">
        <f t="shared" si="6"/>
        <v>1</v>
      </c>
      <c r="J290">
        <f t="shared" si="7"/>
        <v>1</v>
      </c>
      <c r="K290">
        <f t="shared" si="8"/>
        <v>1</v>
      </c>
    </row>
    <row r="291" spans="2:11" hidden="1">
      <c r="B291" s="23"/>
      <c r="C291" s="23"/>
      <c r="D291" s="23">
        <v>2</v>
      </c>
      <c r="E291" s="23">
        <v>1</v>
      </c>
      <c r="F291" s="23">
        <v>2</v>
      </c>
      <c r="G291" s="23">
        <v>1</v>
      </c>
      <c r="I291">
        <f t="shared" si="6"/>
        <v>0.5</v>
      </c>
      <c r="J291">
        <f t="shared" si="7"/>
        <v>2</v>
      </c>
      <c r="K291">
        <f t="shared" si="8"/>
        <v>0.5</v>
      </c>
    </row>
    <row r="292" spans="2:11" hidden="1">
      <c r="B292" s="23"/>
      <c r="C292" s="23"/>
      <c r="D292" s="23">
        <v>2</v>
      </c>
      <c r="E292" s="23">
        <v>2</v>
      </c>
      <c r="F292" s="23">
        <v>1</v>
      </c>
      <c r="G292" s="23">
        <v>2</v>
      </c>
      <c r="I292">
        <f t="shared" si="6"/>
        <v>1</v>
      </c>
      <c r="J292">
        <f t="shared" si="7"/>
        <v>0.5</v>
      </c>
      <c r="K292">
        <f t="shared" si="8"/>
        <v>2</v>
      </c>
    </row>
    <row r="293" spans="2:11" hidden="1">
      <c r="B293" s="23"/>
      <c r="C293" s="23"/>
      <c r="D293" s="23">
        <v>3</v>
      </c>
      <c r="E293" s="23">
        <v>4</v>
      </c>
      <c r="F293" s="23">
        <v>3</v>
      </c>
      <c r="G293" s="23">
        <v>3</v>
      </c>
      <c r="I293">
        <f t="shared" si="6"/>
        <v>1.3333333333333333</v>
      </c>
      <c r="J293">
        <f t="shared" si="7"/>
        <v>0.75</v>
      </c>
      <c r="K293">
        <f t="shared" si="8"/>
        <v>1</v>
      </c>
    </row>
    <row r="294" spans="2:11" hidden="1">
      <c r="B294" s="23"/>
      <c r="C294" s="23"/>
      <c r="D294" s="23">
        <v>2</v>
      </c>
      <c r="E294" s="23">
        <v>4</v>
      </c>
      <c r="F294" s="23">
        <v>4</v>
      </c>
      <c r="G294" s="23">
        <v>4</v>
      </c>
      <c r="I294">
        <f t="shared" si="6"/>
        <v>2</v>
      </c>
      <c r="J294">
        <f t="shared" si="7"/>
        <v>1</v>
      </c>
      <c r="K294">
        <f t="shared" si="8"/>
        <v>1</v>
      </c>
    </row>
    <row r="295" spans="2:11">
      <c r="B295" s="23">
        <v>9</v>
      </c>
      <c r="C295" s="23">
        <f>SUM(C275:C294)</f>
        <v>343</v>
      </c>
      <c r="D295" s="23">
        <f>5-D275+D276+5-D277+D278+D279+5-D280+5-D281+D282+D283+5-D284+D285+D286+5-D287+5-D288+D289+5-D290+D291+D292+5-D293+D294</f>
        <v>33</v>
      </c>
      <c r="E295" s="23">
        <f>5-E275+5-E276+E277+E278+5-E279+E280+E281+E282+5-E283+5-E284+5-E285+E286+E287+E288+5-E289+5-E290+E291+E292+5-E293+5-E294</f>
        <v>25</v>
      </c>
      <c r="F295" s="23">
        <f>5-F275+5-F276+F277+F278+5-F279+F280+F281+F282+5-F283+5-F284+5-F285+F286+F287+F288+5-F289+5-F290+F291+F292+5-F293+5-F294</f>
        <v>31</v>
      </c>
      <c r="G295" s="23">
        <f>5-G275+5-G276+G277+G278+5-G279+G280+G281+G282+5-G283+5-G284+5-G285+G286+G287+G288+5-G289+5-G290+G291+G292+5-G293+5-G294</f>
        <v>27</v>
      </c>
      <c r="I295">
        <f t="shared" si="6"/>
        <v>0.75757575757575757</v>
      </c>
      <c r="J295">
        <f t="shared" si="7"/>
        <v>1.24</v>
      </c>
      <c r="K295">
        <f t="shared" si="8"/>
        <v>0.87096774193548387</v>
      </c>
    </row>
    <row r="296" spans="2:11" hidden="1">
      <c r="B296" s="23">
        <v>10</v>
      </c>
      <c r="C296" s="23">
        <v>28</v>
      </c>
      <c r="D296" s="23">
        <v>3</v>
      </c>
      <c r="E296" s="23">
        <v>2</v>
      </c>
      <c r="F296" s="23">
        <v>3</v>
      </c>
      <c r="G296" s="23">
        <v>3</v>
      </c>
      <c r="I296">
        <f t="shared" si="6"/>
        <v>0.66666666666666663</v>
      </c>
      <c r="J296">
        <f t="shared" si="7"/>
        <v>1.5</v>
      </c>
      <c r="K296">
        <f t="shared" si="8"/>
        <v>1</v>
      </c>
    </row>
    <row r="297" spans="2:11" hidden="1">
      <c r="B297" s="23"/>
      <c r="C297" s="23">
        <v>19</v>
      </c>
      <c r="D297" s="23">
        <v>2</v>
      </c>
      <c r="E297" s="23">
        <v>2</v>
      </c>
      <c r="F297" s="23">
        <v>3</v>
      </c>
      <c r="G297" s="23">
        <v>3</v>
      </c>
      <c r="I297">
        <f t="shared" si="6"/>
        <v>1</v>
      </c>
      <c r="J297">
        <f t="shared" si="7"/>
        <v>1.5</v>
      </c>
      <c r="K297">
        <f t="shared" si="8"/>
        <v>1</v>
      </c>
    </row>
    <row r="298" spans="2:11" hidden="1">
      <c r="B298" s="23"/>
      <c r="C298" s="23">
        <v>16</v>
      </c>
      <c r="D298" s="23">
        <v>4</v>
      </c>
      <c r="E298" s="23">
        <v>3</v>
      </c>
      <c r="F298" s="23">
        <v>2</v>
      </c>
      <c r="G298" s="23">
        <v>2</v>
      </c>
      <c r="I298">
        <f t="shared" si="6"/>
        <v>0.75</v>
      </c>
      <c r="J298">
        <f t="shared" si="7"/>
        <v>0.66666666666666663</v>
      </c>
      <c r="K298">
        <f t="shared" si="8"/>
        <v>1</v>
      </c>
    </row>
    <row r="299" spans="2:11" hidden="1">
      <c r="B299" s="23"/>
      <c r="C299" s="23"/>
      <c r="D299" s="23">
        <v>1</v>
      </c>
      <c r="E299" s="23">
        <v>3</v>
      </c>
      <c r="F299" s="23">
        <v>3</v>
      </c>
      <c r="G299" s="23">
        <v>2</v>
      </c>
      <c r="I299">
        <f t="shared" si="6"/>
        <v>3</v>
      </c>
      <c r="J299">
        <f t="shared" si="7"/>
        <v>1</v>
      </c>
      <c r="K299">
        <f t="shared" si="8"/>
        <v>0.66666666666666663</v>
      </c>
    </row>
    <row r="300" spans="2:11" hidden="1">
      <c r="B300" s="23"/>
      <c r="C300" s="23"/>
      <c r="D300" s="23">
        <v>1</v>
      </c>
      <c r="E300" s="23">
        <v>2</v>
      </c>
      <c r="F300" s="23">
        <v>3</v>
      </c>
      <c r="G300" s="23">
        <v>3</v>
      </c>
      <c r="I300">
        <f t="shared" si="6"/>
        <v>2</v>
      </c>
      <c r="J300">
        <f t="shared" si="7"/>
        <v>1.5</v>
      </c>
      <c r="K300">
        <f t="shared" si="8"/>
        <v>1</v>
      </c>
    </row>
    <row r="301" spans="2:11" hidden="1">
      <c r="B301" s="23"/>
      <c r="C301" s="23"/>
      <c r="D301" s="23">
        <v>3</v>
      </c>
      <c r="E301" s="23">
        <v>3</v>
      </c>
      <c r="F301" s="23">
        <v>2</v>
      </c>
      <c r="G301" s="23">
        <v>2</v>
      </c>
      <c r="I301">
        <f t="shared" si="6"/>
        <v>1</v>
      </c>
      <c r="J301">
        <f t="shared" si="7"/>
        <v>0.66666666666666663</v>
      </c>
      <c r="K301">
        <f t="shared" si="8"/>
        <v>1</v>
      </c>
    </row>
    <row r="302" spans="2:11" hidden="1">
      <c r="B302" s="23"/>
      <c r="C302" s="23"/>
      <c r="D302" s="23">
        <v>3</v>
      </c>
      <c r="E302" s="23">
        <v>3</v>
      </c>
      <c r="F302" s="23">
        <v>1</v>
      </c>
      <c r="G302" s="23">
        <v>1</v>
      </c>
      <c r="I302">
        <f t="shared" si="6"/>
        <v>1</v>
      </c>
      <c r="J302">
        <f t="shared" si="7"/>
        <v>0.33333333333333331</v>
      </c>
      <c r="K302">
        <f t="shared" si="8"/>
        <v>1</v>
      </c>
    </row>
    <row r="303" spans="2:11" hidden="1">
      <c r="B303" s="23"/>
      <c r="C303" s="23"/>
      <c r="D303" s="23">
        <v>1</v>
      </c>
      <c r="E303" s="23">
        <v>2</v>
      </c>
      <c r="F303" s="23">
        <v>1</v>
      </c>
      <c r="G303" s="23">
        <v>1</v>
      </c>
      <c r="I303">
        <f t="shared" si="6"/>
        <v>2</v>
      </c>
      <c r="J303">
        <f t="shared" si="7"/>
        <v>0.5</v>
      </c>
      <c r="K303">
        <f t="shared" si="8"/>
        <v>1</v>
      </c>
    </row>
    <row r="304" spans="2:11" hidden="1">
      <c r="B304" s="23"/>
      <c r="C304" s="23"/>
      <c r="D304" s="23">
        <v>1</v>
      </c>
      <c r="E304" s="23">
        <v>2</v>
      </c>
      <c r="F304" s="23">
        <v>2</v>
      </c>
      <c r="G304" s="23">
        <v>2</v>
      </c>
      <c r="I304">
        <f t="shared" si="6"/>
        <v>2</v>
      </c>
      <c r="J304">
        <f t="shared" si="7"/>
        <v>1</v>
      </c>
      <c r="K304">
        <f t="shared" si="8"/>
        <v>1</v>
      </c>
    </row>
    <row r="305" spans="2:11" hidden="1">
      <c r="B305" s="23"/>
      <c r="C305" s="23"/>
      <c r="D305" s="23">
        <v>3</v>
      </c>
      <c r="E305" s="23">
        <v>2</v>
      </c>
      <c r="F305" s="23">
        <v>3</v>
      </c>
      <c r="G305" s="23">
        <v>2</v>
      </c>
      <c r="I305">
        <f t="shared" si="6"/>
        <v>0.66666666666666663</v>
      </c>
      <c r="J305">
        <f t="shared" si="7"/>
        <v>1.5</v>
      </c>
      <c r="K305">
        <f t="shared" si="8"/>
        <v>0.66666666666666663</v>
      </c>
    </row>
    <row r="306" spans="2:11" hidden="1">
      <c r="B306" s="23"/>
      <c r="C306" s="23"/>
      <c r="D306" s="23">
        <v>1</v>
      </c>
      <c r="E306" s="23">
        <v>3</v>
      </c>
      <c r="F306" s="23">
        <v>3</v>
      </c>
      <c r="G306" s="23">
        <v>2</v>
      </c>
      <c r="I306">
        <f t="shared" si="6"/>
        <v>3</v>
      </c>
      <c r="J306">
        <f t="shared" si="7"/>
        <v>1</v>
      </c>
      <c r="K306">
        <f t="shared" si="8"/>
        <v>0.66666666666666663</v>
      </c>
    </row>
    <row r="307" spans="2:11" hidden="1">
      <c r="B307" s="23"/>
      <c r="C307" s="23"/>
      <c r="D307" s="23">
        <v>1</v>
      </c>
      <c r="E307" s="23">
        <v>3</v>
      </c>
      <c r="F307" s="23">
        <v>2</v>
      </c>
      <c r="G307" s="23">
        <v>2</v>
      </c>
      <c r="I307">
        <f t="shared" si="6"/>
        <v>3</v>
      </c>
      <c r="J307">
        <f t="shared" si="7"/>
        <v>0.66666666666666663</v>
      </c>
      <c r="K307">
        <f t="shared" si="8"/>
        <v>1</v>
      </c>
    </row>
    <row r="308" spans="2:11" hidden="1">
      <c r="B308" s="23"/>
      <c r="C308" s="23"/>
      <c r="D308" s="23">
        <v>3</v>
      </c>
      <c r="E308" s="23">
        <v>3</v>
      </c>
      <c r="F308" s="23">
        <v>3</v>
      </c>
      <c r="G308" s="23">
        <v>2</v>
      </c>
      <c r="I308">
        <f t="shared" si="6"/>
        <v>1</v>
      </c>
      <c r="J308">
        <f t="shared" si="7"/>
        <v>1</v>
      </c>
      <c r="K308">
        <f t="shared" si="8"/>
        <v>0.66666666666666663</v>
      </c>
    </row>
    <row r="309" spans="2:11" hidden="1">
      <c r="B309" s="23"/>
      <c r="C309" s="23"/>
      <c r="D309" s="23">
        <v>4</v>
      </c>
      <c r="E309" s="23">
        <v>2</v>
      </c>
      <c r="F309" s="23">
        <v>1</v>
      </c>
      <c r="G309" s="23">
        <v>2</v>
      </c>
      <c r="I309">
        <f t="shared" si="6"/>
        <v>0.5</v>
      </c>
      <c r="J309">
        <f t="shared" si="7"/>
        <v>0.5</v>
      </c>
      <c r="K309">
        <f t="shared" si="8"/>
        <v>2</v>
      </c>
    </row>
    <row r="310" spans="2:11" hidden="1">
      <c r="B310" s="23"/>
      <c r="C310" s="23"/>
      <c r="D310" s="23">
        <v>1</v>
      </c>
      <c r="E310" s="23">
        <v>2</v>
      </c>
      <c r="F310" s="23">
        <v>3</v>
      </c>
      <c r="G310" s="23">
        <v>3</v>
      </c>
      <c r="I310">
        <f t="shared" si="6"/>
        <v>2</v>
      </c>
      <c r="J310">
        <f t="shared" si="7"/>
        <v>1.5</v>
      </c>
      <c r="K310">
        <f t="shared" si="8"/>
        <v>1</v>
      </c>
    </row>
    <row r="311" spans="2:11" hidden="1">
      <c r="B311" s="23"/>
      <c r="C311" s="23"/>
      <c r="D311" s="23">
        <v>3</v>
      </c>
      <c r="E311" s="23">
        <v>2</v>
      </c>
      <c r="F311" s="23">
        <v>3</v>
      </c>
      <c r="G311" s="23">
        <v>3</v>
      </c>
      <c r="I311">
        <f t="shared" si="6"/>
        <v>0.66666666666666663</v>
      </c>
      <c r="J311">
        <f t="shared" si="7"/>
        <v>1.5</v>
      </c>
      <c r="K311">
        <f t="shared" si="8"/>
        <v>1</v>
      </c>
    </row>
    <row r="312" spans="2:11" hidden="1">
      <c r="B312" s="23"/>
      <c r="C312" s="23"/>
      <c r="D312" s="23">
        <v>1</v>
      </c>
      <c r="E312" s="23">
        <v>3</v>
      </c>
      <c r="F312" s="23">
        <v>2</v>
      </c>
      <c r="G312" s="23">
        <v>3</v>
      </c>
      <c r="I312">
        <f t="shared" si="6"/>
        <v>3</v>
      </c>
      <c r="J312">
        <f t="shared" si="7"/>
        <v>0.66666666666666663</v>
      </c>
      <c r="K312">
        <f t="shared" si="8"/>
        <v>1.5</v>
      </c>
    </row>
    <row r="313" spans="2:11" hidden="1">
      <c r="B313" s="23"/>
      <c r="C313" s="23"/>
      <c r="D313" s="23">
        <v>1</v>
      </c>
      <c r="E313" s="23">
        <v>2</v>
      </c>
      <c r="F313" s="23">
        <v>1</v>
      </c>
      <c r="G313" s="23">
        <v>2</v>
      </c>
      <c r="I313">
        <f t="shared" si="6"/>
        <v>2</v>
      </c>
      <c r="J313">
        <f t="shared" si="7"/>
        <v>0.5</v>
      </c>
      <c r="K313">
        <f t="shared" si="8"/>
        <v>2</v>
      </c>
    </row>
    <row r="314" spans="2:11" hidden="1">
      <c r="B314" s="23"/>
      <c r="C314" s="23"/>
      <c r="D314" s="23">
        <v>3</v>
      </c>
      <c r="E314" s="23">
        <v>1</v>
      </c>
      <c r="F314" s="23">
        <v>1</v>
      </c>
      <c r="G314" s="23">
        <v>2</v>
      </c>
      <c r="I314">
        <f t="shared" si="6"/>
        <v>0.33333333333333331</v>
      </c>
      <c r="J314">
        <f t="shared" si="7"/>
        <v>1</v>
      </c>
      <c r="K314">
        <f t="shared" si="8"/>
        <v>2</v>
      </c>
    </row>
    <row r="315" spans="2:11" hidden="1">
      <c r="B315" s="23"/>
      <c r="C315" s="23"/>
      <c r="D315" s="23">
        <v>2</v>
      </c>
      <c r="E315" s="23">
        <v>2</v>
      </c>
      <c r="F315" s="23">
        <v>3</v>
      </c>
      <c r="G315" s="23">
        <v>3</v>
      </c>
      <c r="I315">
        <f t="shared" si="6"/>
        <v>1</v>
      </c>
      <c r="J315">
        <f t="shared" si="7"/>
        <v>1.5</v>
      </c>
      <c r="K315">
        <f t="shared" si="8"/>
        <v>1</v>
      </c>
    </row>
    <row r="316" spans="2:11">
      <c r="B316" s="23">
        <v>10</v>
      </c>
      <c r="C316" s="23">
        <f>SUM(C296:C315)</f>
        <v>63</v>
      </c>
      <c r="D316" s="23">
        <f>5-D296+D297+5-D298+D299+D300+5-D301+5-D302+D303+D304+5-D305+D306+D307+5-D308+5-D309+D310+5-D311+D312+D313+5-D314+D315</f>
        <v>29</v>
      </c>
      <c r="E316" s="23">
        <f>5-E296+5-E297+E298+E299+5-E300+E301+E302+E303+5-E304+5-E305+5-E306+E307+E308+E309+5-E310+5-E311+E312+E313+5-E314+5-E315</f>
        <v>57</v>
      </c>
      <c r="F316" s="23">
        <f>5-F296+5-F297+F298+F299+5-F300+F301+F302+F303+5-F304+5-F305+5-F306+F307+F308+F309+5-F310+5-F311+F312+F313+5-F314+5-F315</f>
        <v>41</v>
      </c>
      <c r="G316" s="23">
        <f>5-G296+5-G297+G298+G299+5-G300+G301+G302+G303+5-G304+5-G305+5-G306+G307+G308+G309+5-G310+5-G311+G312+G313+5-G314+5-G315</f>
        <v>43</v>
      </c>
      <c r="I316">
        <f t="shared" si="6"/>
        <v>1.9655172413793103</v>
      </c>
      <c r="J316">
        <f t="shared" si="7"/>
        <v>0.7192982456140351</v>
      </c>
      <c r="K316">
        <f t="shared" si="8"/>
        <v>1.0487804878048781</v>
      </c>
    </row>
    <row r="317" spans="2:11" hidden="1">
      <c r="B317" s="23">
        <v>11</v>
      </c>
      <c r="C317" s="23">
        <v>20</v>
      </c>
      <c r="D317" s="23">
        <v>3</v>
      </c>
      <c r="E317" s="23">
        <v>2</v>
      </c>
      <c r="F317" s="23">
        <v>2</v>
      </c>
      <c r="G317" s="23">
        <v>3</v>
      </c>
      <c r="I317">
        <f t="shared" si="6"/>
        <v>0.66666666666666663</v>
      </c>
      <c r="J317">
        <f t="shared" si="7"/>
        <v>1</v>
      </c>
      <c r="K317">
        <f t="shared" si="8"/>
        <v>1.5</v>
      </c>
    </row>
    <row r="318" spans="2:11" hidden="1">
      <c r="B318" s="23"/>
      <c r="C318" s="23">
        <v>13</v>
      </c>
      <c r="D318" s="23">
        <v>2</v>
      </c>
      <c r="E318" s="23">
        <v>2</v>
      </c>
      <c r="F318" s="23">
        <v>2</v>
      </c>
      <c r="G318" s="23">
        <v>3</v>
      </c>
      <c r="I318">
        <f t="shared" si="6"/>
        <v>1</v>
      </c>
      <c r="J318">
        <f t="shared" si="7"/>
        <v>1</v>
      </c>
      <c r="K318">
        <f t="shared" si="8"/>
        <v>1.5</v>
      </c>
    </row>
    <row r="319" spans="2:11" hidden="1">
      <c r="B319" s="23"/>
      <c r="C319" s="23">
        <v>12</v>
      </c>
      <c r="D319" s="23">
        <v>2</v>
      </c>
      <c r="E319" s="23">
        <v>3</v>
      </c>
      <c r="F319" s="23">
        <v>3</v>
      </c>
      <c r="G319" s="23">
        <v>2</v>
      </c>
      <c r="I319">
        <f t="shared" si="6"/>
        <v>1.5</v>
      </c>
      <c r="J319">
        <f t="shared" si="7"/>
        <v>1</v>
      </c>
      <c r="K319">
        <f t="shared" si="8"/>
        <v>0.66666666666666663</v>
      </c>
    </row>
    <row r="320" spans="2:11" hidden="1">
      <c r="B320" s="23"/>
      <c r="C320" s="23"/>
      <c r="D320" s="23">
        <v>2</v>
      </c>
      <c r="E320" s="23">
        <v>1</v>
      </c>
      <c r="F320" s="23">
        <v>2</v>
      </c>
      <c r="G320" s="23">
        <v>1</v>
      </c>
      <c r="I320">
        <f t="shared" ref="I320:I383" si="9">E320/D320</f>
        <v>0.5</v>
      </c>
      <c r="J320">
        <f t="shared" ref="J320:J383" si="10">F320/E320</f>
        <v>2</v>
      </c>
      <c r="K320">
        <f t="shared" ref="K320:K383" si="11">G320/F320</f>
        <v>0.5</v>
      </c>
    </row>
    <row r="321" spans="2:11" hidden="1">
      <c r="B321" s="23"/>
      <c r="C321" s="23"/>
      <c r="D321" s="23">
        <v>2</v>
      </c>
      <c r="E321" s="23">
        <v>3</v>
      </c>
      <c r="F321" s="23">
        <v>2</v>
      </c>
      <c r="G321" s="23">
        <v>3</v>
      </c>
      <c r="I321">
        <f t="shared" si="9"/>
        <v>1.5</v>
      </c>
      <c r="J321">
        <f t="shared" si="10"/>
        <v>0.66666666666666663</v>
      </c>
      <c r="K321">
        <f t="shared" si="11"/>
        <v>1.5</v>
      </c>
    </row>
    <row r="322" spans="2:11" hidden="1">
      <c r="B322" s="23"/>
      <c r="C322" s="23"/>
      <c r="D322" s="23">
        <v>2</v>
      </c>
      <c r="E322" s="23">
        <v>1</v>
      </c>
      <c r="F322" s="23">
        <v>1</v>
      </c>
      <c r="G322" s="23">
        <v>1</v>
      </c>
      <c r="I322">
        <f t="shared" si="9"/>
        <v>0.5</v>
      </c>
      <c r="J322">
        <f t="shared" si="10"/>
        <v>1</v>
      </c>
      <c r="K322">
        <f t="shared" si="11"/>
        <v>1</v>
      </c>
    </row>
    <row r="323" spans="2:11" hidden="1">
      <c r="B323" s="23"/>
      <c r="C323" s="23"/>
      <c r="D323" s="23">
        <v>2</v>
      </c>
      <c r="E323" s="23">
        <v>1</v>
      </c>
      <c r="F323" s="23">
        <v>1</v>
      </c>
      <c r="G323" s="23">
        <v>1</v>
      </c>
      <c r="I323">
        <f t="shared" si="9"/>
        <v>0.5</v>
      </c>
      <c r="J323">
        <f t="shared" si="10"/>
        <v>1</v>
      </c>
      <c r="K323">
        <f t="shared" si="11"/>
        <v>1</v>
      </c>
    </row>
    <row r="324" spans="2:11" hidden="1">
      <c r="B324" s="23"/>
      <c r="C324" s="23"/>
      <c r="D324" s="23">
        <v>3</v>
      </c>
      <c r="E324" s="23">
        <v>2</v>
      </c>
      <c r="F324" s="23">
        <v>1</v>
      </c>
      <c r="G324" s="23">
        <v>2</v>
      </c>
      <c r="I324">
        <f t="shared" si="9"/>
        <v>0.66666666666666663</v>
      </c>
      <c r="J324">
        <f t="shared" si="10"/>
        <v>0.5</v>
      </c>
      <c r="K324">
        <f t="shared" si="11"/>
        <v>2</v>
      </c>
    </row>
    <row r="325" spans="2:11" hidden="1">
      <c r="B325" s="23"/>
      <c r="C325" s="23"/>
      <c r="D325" s="23">
        <v>3</v>
      </c>
      <c r="E325" s="23">
        <v>3</v>
      </c>
      <c r="F325" s="23">
        <v>3</v>
      </c>
      <c r="G325" s="23">
        <v>3</v>
      </c>
      <c r="I325">
        <f t="shared" si="9"/>
        <v>1</v>
      </c>
      <c r="J325">
        <f t="shared" si="10"/>
        <v>1</v>
      </c>
      <c r="K325">
        <f t="shared" si="11"/>
        <v>1</v>
      </c>
    </row>
    <row r="326" spans="2:11" hidden="1">
      <c r="B326" s="23"/>
      <c r="C326" s="23"/>
      <c r="D326" s="23">
        <v>3</v>
      </c>
      <c r="E326" s="23">
        <v>3</v>
      </c>
      <c r="F326" s="23">
        <v>2</v>
      </c>
      <c r="G326" s="23">
        <v>3</v>
      </c>
      <c r="I326">
        <f t="shared" si="9"/>
        <v>1</v>
      </c>
      <c r="J326">
        <f t="shared" si="10"/>
        <v>0.66666666666666663</v>
      </c>
      <c r="K326">
        <f t="shared" si="11"/>
        <v>1.5</v>
      </c>
    </row>
    <row r="327" spans="2:11" hidden="1">
      <c r="B327" s="23"/>
      <c r="C327" s="23"/>
      <c r="D327" s="23">
        <v>1</v>
      </c>
      <c r="E327" s="23">
        <v>2</v>
      </c>
      <c r="F327" s="23">
        <v>2</v>
      </c>
      <c r="G327" s="23">
        <v>2</v>
      </c>
      <c r="I327">
        <f t="shared" si="9"/>
        <v>2</v>
      </c>
      <c r="J327">
        <f t="shared" si="10"/>
        <v>1</v>
      </c>
      <c r="K327">
        <f t="shared" si="11"/>
        <v>1</v>
      </c>
    </row>
    <row r="328" spans="2:11" hidden="1">
      <c r="B328" s="23"/>
      <c r="C328" s="23"/>
      <c r="D328" s="23">
        <v>4</v>
      </c>
      <c r="E328" s="23">
        <v>2</v>
      </c>
      <c r="F328" s="23">
        <v>3</v>
      </c>
      <c r="G328" s="23">
        <v>1</v>
      </c>
      <c r="I328">
        <f t="shared" si="9"/>
        <v>0.5</v>
      </c>
      <c r="J328">
        <f t="shared" si="10"/>
        <v>1.5</v>
      </c>
      <c r="K328">
        <f t="shared" si="11"/>
        <v>0.33333333333333331</v>
      </c>
    </row>
    <row r="329" spans="2:11" hidden="1">
      <c r="B329" s="23"/>
      <c r="C329" s="23"/>
      <c r="D329" s="23">
        <v>3</v>
      </c>
      <c r="E329" s="23">
        <v>2</v>
      </c>
      <c r="F329" s="23">
        <v>2</v>
      </c>
      <c r="G329" s="23">
        <v>1</v>
      </c>
      <c r="I329">
        <f t="shared" si="9"/>
        <v>0.66666666666666663</v>
      </c>
      <c r="J329">
        <f t="shared" si="10"/>
        <v>1</v>
      </c>
      <c r="K329">
        <f t="shared" si="11"/>
        <v>0.5</v>
      </c>
    </row>
    <row r="330" spans="2:11" hidden="1">
      <c r="B330" s="23"/>
      <c r="C330" s="23"/>
      <c r="D330" s="23">
        <v>1</v>
      </c>
      <c r="E330" s="23">
        <v>1</v>
      </c>
      <c r="F330" s="23">
        <v>1</v>
      </c>
      <c r="G330" s="23">
        <v>1</v>
      </c>
      <c r="I330">
        <f t="shared" si="9"/>
        <v>1</v>
      </c>
      <c r="J330">
        <f t="shared" si="10"/>
        <v>1</v>
      </c>
      <c r="K330">
        <f t="shared" si="11"/>
        <v>1</v>
      </c>
    </row>
    <row r="331" spans="2:11" hidden="1">
      <c r="B331" s="23"/>
      <c r="C331" s="23"/>
      <c r="D331" s="23">
        <v>3</v>
      </c>
      <c r="E331" s="23">
        <v>2</v>
      </c>
      <c r="F331" s="23">
        <v>2</v>
      </c>
      <c r="G331" s="23">
        <v>3</v>
      </c>
      <c r="I331">
        <f t="shared" si="9"/>
        <v>0.66666666666666663</v>
      </c>
      <c r="J331">
        <f t="shared" si="10"/>
        <v>1</v>
      </c>
      <c r="K331">
        <f t="shared" si="11"/>
        <v>1.5</v>
      </c>
    </row>
    <row r="332" spans="2:11" hidden="1">
      <c r="B332" s="23"/>
      <c r="C332" s="23"/>
      <c r="D332" s="23">
        <v>3</v>
      </c>
      <c r="E332" s="23">
        <v>3</v>
      </c>
      <c r="F332" s="23">
        <v>2</v>
      </c>
      <c r="G332" s="23">
        <v>3</v>
      </c>
      <c r="I332">
        <f t="shared" si="9"/>
        <v>1</v>
      </c>
      <c r="J332">
        <f t="shared" si="10"/>
        <v>0.66666666666666663</v>
      </c>
      <c r="K332">
        <f t="shared" si="11"/>
        <v>1.5</v>
      </c>
    </row>
    <row r="333" spans="2:11" hidden="1">
      <c r="B333" s="23"/>
      <c r="C333" s="23"/>
      <c r="D333" s="23">
        <v>3</v>
      </c>
      <c r="E333" s="23">
        <v>2</v>
      </c>
      <c r="F333" s="23">
        <v>1</v>
      </c>
      <c r="G333" s="23">
        <v>2</v>
      </c>
      <c r="I333">
        <f t="shared" si="9"/>
        <v>0.66666666666666663</v>
      </c>
      <c r="J333">
        <f t="shared" si="10"/>
        <v>0.5</v>
      </c>
      <c r="K333">
        <f t="shared" si="11"/>
        <v>2</v>
      </c>
    </row>
    <row r="334" spans="2:11" hidden="1">
      <c r="B334" s="23"/>
      <c r="C334" s="23"/>
      <c r="D334" s="23">
        <v>2</v>
      </c>
      <c r="E334" s="23">
        <v>1</v>
      </c>
      <c r="F334" s="23">
        <v>1</v>
      </c>
      <c r="G334" s="23">
        <v>1</v>
      </c>
      <c r="I334">
        <f t="shared" si="9"/>
        <v>0.5</v>
      </c>
      <c r="J334">
        <f t="shared" si="10"/>
        <v>1</v>
      </c>
      <c r="K334">
        <f t="shared" si="11"/>
        <v>1</v>
      </c>
    </row>
    <row r="335" spans="2:11" hidden="1">
      <c r="B335" s="23"/>
      <c r="C335" s="23"/>
      <c r="D335" s="23">
        <v>2</v>
      </c>
      <c r="E335" s="23">
        <v>3</v>
      </c>
      <c r="F335" s="23">
        <v>3</v>
      </c>
      <c r="G335" s="23">
        <v>3</v>
      </c>
      <c r="I335">
        <f t="shared" si="9"/>
        <v>1.5</v>
      </c>
      <c r="J335">
        <f t="shared" si="10"/>
        <v>1</v>
      </c>
      <c r="K335">
        <f t="shared" si="11"/>
        <v>1</v>
      </c>
    </row>
    <row r="336" spans="2:11" hidden="1">
      <c r="B336" s="23"/>
      <c r="C336" s="23"/>
      <c r="D336" s="23">
        <v>3</v>
      </c>
      <c r="E336" s="23">
        <v>3</v>
      </c>
      <c r="F336" s="23">
        <v>2</v>
      </c>
      <c r="G336" s="23">
        <v>3</v>
      </c>
      <c r="I336">
        <f t="shared" si="9"/>
        <v>1</v>
      </c>
      <c r="J336">
        <f t="shared" si="10"/>
        <v>0.66666666666666663</v>
      </c>
      <c r="K336">
        <f t="shared" si="11"/>
        <v>1.5</v>
      </c>
    </row>
    <row r="337" spans="2:11">
      <c r="B337" s="23">
        <v>11</v>
      </c>
      <c r="C337" s="23">
        <f>SUM(C317:C336)</f>
        <v>45</v>
      </c>
      <c r="D337" s="23">
        <f>5-D317+D318+5-D319+D320+D321+5-D322+5-D323+D324+D325+5-D326+D327+D328+5-D329+5-D330+D331+5-D332+D333+D334+5-D335+D336</f>
        <v>52</v>
      </c>
      <c r="E337" s="23">
        <f>5-E317+5-E318+E319+E320+5-E321+E322+E323+E324+5-E325+5-E326+5-E327+E328+E329+E330+5-E331+5-E332+E333+E334+5-E335+5-E336</f>
        <v>40</v>
      </c>
      <c r="F337" s="23">
        <f>5-F317+5-F318+F319+F320+5-F321+F322+F323+F324+5-F325+5-F326+5-F327+F328+F329+F330+5-F331+5-F332+F333+F334+5-F335+5-F336</f>
        <v>44</v>
      </c>
      <c r="G337" s="23">
        <f>5-G317+5-G318+G319+G320+5-G321+G322+G323+G324+5-G325+5-G326+5-G327+G328+G329+G330+5-G331+5-G332+G333+G334+5-G335+5-G336</f>
        <v>34</v>
      </c>
      <c r="I337">
        <f t="shared" si="9"/>
        <v>0.76923076923076927</v>
      </c>
      <c r="J337">
        <f t="shared" si="10"/>
        <v>1.1000000000000001</v>
      </c>
      <c r="K337">
        <f t="shared" si="11"/>
        <v>0.77272727272727271</v>
      </c>
    </row>
    <row r="338" spans="2:11" hidden="1">
      <c r="B338" s="23">
        <v>12</v>
      </c>
      <c r="C338" s="23">
        <v>25</v>
      </c>
      <c r="D338" s="23">
        <v>3</v>
      </c>
      <c r="E338" s="23">
        <v>3</v>
      </c>
      <c r="F338" s="23">
        <v>3</v>
      </c>
      <c r="G338" s="23">
        <v>3</v>
      </c>
      <c r="I338">
        <f t="shared" si="9"/>
        <v>1</v>
      </c>
      <c r="J338">
        <f t="shared" si="10"/>
        <v>1</v>
      </c>
      <c r="K338">
        <f t="shared" si="11"/>
        <v>1</v>
      </c>
    </row>
    <row r="339" spans="2:11" hidden="1">
      <c r="B339" s="23"/>
      <c r="C339" s="23">
        <v>20</v>
      </c>
      <c r="D339" s="23">
        <v>3</v>
      </c>
      <c r="E339" s="23">
        <v>3</v>
      </c>
      <c r="F339" s="23">
        <v>3</v>
      </c>
      <c r="G339" s="23">
        <v>3</v>
      </c>
      <c r="I339">
        <f t="shared" si="9"/>
        <v>1</v>
      </c>
      <c r="J339">
        <f t="shared" si="10"/>
        <v>1</v>
      </c>
      <c r="K339">
        <f t="shared" si="11"/>
        <v>1</v>
      </c>
    </row>
    <row r="340" spans="2:11" hidden="1">
      <c r="B340" s="23"/>
      <c r="C340" s="23">
        <v>20</v>
      </c>
      <c r="D340" s="23">
        <v>3</v>
      </c>
      <c r="E340" s="23">
        <v>2</v>
      </c>
      <c r="F340" s="23">
        <v>2</v>
      </c>
      <c r="G340" s="23">
        <v>2</v>
      </c>
      <c r="I340">
        <f t="shared" si="9"/>
        <v>0.66666666666666663</v>
      </c>
      <c r="J340">
        <f t="shared" si="10"/>
        <v>1</v>
      </c>
      <c r="K340">
        <f t="shared" si="11"/>
        <v>1</v>
      </c>
    </row>
    <row r="341" spans="2:11" hidden="1">
      <c r="B341" s="23"/>
      <c r="C341" s="23">
        <v>20</v>
      </c>
      <c r="D341" s="23">
        <v>2</v>
      </c>
      <c r="E341" s="23">
        <v>3</v>
      </c>
      <c r="F341" s="23">
        <v>2</v>
      </c>
      <c r="G341" s="23">
        <v>2</v>
      </c>
      <c r="I341">
        <f t="shared" si="9"/>
        <v>1.5</v>
      </c>
      <c r="J341">
        <f t="shared" si="10"/>
        <v>0.66666666666666663</v>
      </c>
      <c r="K341">
        <f t="shared" si="11"/>
        <v>1</v>
      </c>
    </row>
    <row r="342" spans="2:11" hidden="1">
      <c r="B342" s="23"/>
      <c r="C342" s="23">
        <v>18</v>
      </c>
      <c r="D342" s="23">
        <v>1</v>
      </c>
      <c r="E342" s="23">
        <v>3</v>
      </c>
      <c r="F342" s="23">
        <v>3</v>
      </c>
      <c r="G342" s="23">
        <v>3</v>
      </c>
      <c r="I342">
        <f t="shared" si="9"/>
        <v>3</v>
      </c>
      <c r="J342">
        <f t="shared" si="10"/>
        <v>1</v>
      </c>
      <c r="K342">
        <f t="shared" si="11"/>
        <v>1</v>
      </c>
    </row>
    <row r="343" spans="2:11" hidden="1">
      <c r="B343" s="23"/>
      <c r="C343" s="23"/>
      <c r="D343" s="23">
        <v>3</v>
      </c>
      <c r="E343" s="23">
        <v>1</v>
      </c>
      <c r="F343" s="23">
        <v>1</v>
      </c>
      <c r="G343" s="23">
        <v>1</v>
      </c>
      <c r="I343">
        <f t="shared" si="9"/>
        <v>0.33333333333333331</v>
      </c>
      <c r="J343">
        <f t="shared" si="10"/>
        <v>1</v>
      </c>
      <c r="K343">
        <f t="shared" si="11"/>
        <v>1</v>
      </c>
    </row>
    <row r="344" spans="2:11" hidden="1">
      <c r="B344" s="23"/>
      <c r="C344" s="23"/>
      <c r="D344" s="23">
        <v>2</v>
      </c>
      <c r="E344" s="23">
        <v>2</v>
      </c>
      <c r="F344" s="23">
        <v>2</v>
      </c>
      <c r="G344" s="23">
        <v>1</v>
      </c>
      <c r="I344">
        <f t="shared" si="9"/>
        <v>1</v>
      </c>
      <c r="J344">
        <f t="shared" si="10"/>
        <v>1</v>
      </c>
      <c r="K344">
        <f t="shared" si="11"/>
        <v>0.5</v>
      </c>
    </row>
    <row r="345" spans="2:11" hidden="1">
      <c r="B345" s="23"/>
      <c r="C345" s="23"/>
      <c r="D345" s="23">
        <v>2</v>
      </c>
      <c r="E345" s="23">
        <v>2</v>
      </c>
      <c r="F345" s="23">
        <v>2</v>
      </c>
      <c r="G345" s="23">
        <v>1</v>
      </c>
      <c r="I345">
        <f t="shared" si="9"/>
        <v>1</v>
      </c>
      <c r="J345">
        <f t="shared" si="10"/>
        <v>1</v>
      </c>
      <c r="K345">
        <f t="shared" si="11"/>
        <v>0.5</v>
      </c>
    </row>
    <row r="346" spans="2:11" hidden="1">
      <c r="B346" s="23"/>
      <c r="C346" s="23"/>
      <c r="D346" s="23">
        <v>1</v>
      </c>
      <c r="E346" s="23">
        <v>3</v>
      </c>
      <c r="F346" s="23">
        <v>2</v>
      </c>
      <c r="G346" s="23">
        <v>3</v>
      </c>
      <c r="I346">
        <f t="shared" si="9"/>
        <v>3</v>
      </c>
      <c r="J346">
        <f t="shared" si="10"/>
        <v>0.66666666666666663</v>
      </c>
      <c r="K346">
        <f t="shared" si="11"/>
        <v>1.5</v>
      </c>
    </row>
    <row r="347" spans="2:11" hidden="1">
      <c r="B347" s="23"/>
      <c r="C347" s="23"/>
      <c r="D347" s="23">
        <v>3</v>
      </c>
      <c r="E347" s="23">
        <v>3</v>
      </c>
      <c r="F347" s="23">
        <v>3</v>
      </c>
      <c r="G347" s="23">
        <v>3</v>
      </c>
      <c r="I347">
        <f t="shared" si="9"/>
        <v>1</v>
      </c>
      <c r="J347">
        <f t="shared" si="10"/>
        <v>1</v>
      </c>
      <c r="K347">
        <f t="shared" si="11"/>
        <v>1</v>
      </c>
    </row>
    <row r="348" spans="2:11" hidden="1">
      <c r="B348" s="23"/>
      <c r="C348" s="23"/>
      <c r="D348" s="23">
        <v>1</v>
      </c>
      <c r="E348" s="23">
        <v>3</v>
      </c>
      <c r="F348" s="23">
        <v>3</v>
      </c>
      <c r="G348" s="23">
        <v>3</v>
      </c>
      <c r="I348">
        <f t="shared" si="9"/>
        <v>3</v>
      </c>
      <c r="J348">
        <f t="shared" si="10"/>
        <v>1</v>
      </c>
      <c r="K348">
        <f t="shared" si="11"/>
        <v>1</v>
      </c>
    </row>
    <row r="349" spans="2:11" hidden="1">
      <c r="B349" s="23"/>
      <c r="C349" s="23"/>
      <c r="D349" s="23">
        <v>2</v>
      </c>
      <c r="E349" s="23">
        <v>2</v>
      </c>
      <c r="F349" s="23">
        <v>2</v>
      </c>
      <c r="G349" s="23">
        <v>1</v>
      </c>
      <c r="I349">
        <f t="shared" si="9"/>
        <v>1</v>
      </c>
      <c r="J349">
        <f t="shared" si="10"/>
        <v>1</v>
      </c>
      <c r="K349">
        <f t="shared" si="11"/>
        <v>0.5</v>
      </c>
    </row>
    <row r="350" spans="2:11" hidden="1">
      <c r="B350" s="23"/>
      <c r="C350" s="23"/>
      <c r="D350" s="23">
        <v>3</v>
      </c>
      <c r="E350" s="23">
        <v>2</v>
      </c>
      <c r="F350" s="23">
        <v>1</v>
      </c>
      <c r="G350" s="23">
        <v>1</v>
      </c>
      <c r="I350">
        <f t="shared" si="9"/>
        <v>0.66666666666666663</v>
      </c>
      <c r="J350">
        <f t="shared" si="10"/>
        <v>0.5</v>
      </c>
      <c r="K350">
        <f t="shared" si="11"/>
        <v>1</v>
      </c>
    </row>
    <row r="351" spans="2:11" hidden="1">
      <c r="B351" s="23"/>
      <c r="C351" s="23"/>
      <c r="D351" s="23">
        <v>3</v>
      </c>
      <c r="E351" s="23">
        <v>2</v>
      </c>
      <c r="F351" s="23">
        <v>2</v>
      </c>
      <c r="G351" s="23">
        <v>2</v>
      </c>
      <c r="I351">
        <f t="shared" si="9"/>
        <v>0.66666666666666663</v>
      </c>
      <c r="J351">
        <f t="shared" si="10"/>
        <v>1</v>
      </c>
      <c r="K351">
        <f t="shared" si="11"/>
        <v>1</v>
      </c>
    </row>
    <row r="352" spans="2:11" hidden="1">
      <c r="B352" s="23"/>
      <c r="C352" s="23"/>
      <c r="D352" s="23">
        <v>1</v>
      </c>
      <c r="E352" s="23">
        <v>3</v>
      </c>
      <c r="F352" s="23">
        <v>3</v>
      </c>
      <c r="G352" s="23">
        <v>3</v>
      </c>
      <c r="I352">
        <f t="shared" si="9"/>
        <v>3</v>
      </c>
      <c r="J352">
        <f t="shared" si="10"/>
        <v>1</v>
      </c>
      <c r="K352">
        <f t="shared" si="11"/>
        <v>1</v>
      </c>
    </row>
    <row r="353" spans="2:11" hidden="1">
      <c r="B353" s="23"/>
      <c r="C353" s="23"/>
      <c r="D353" s="23">
        <v>3</v>
      </c>
      <c r="E353" s="23">
        <v>3</v>
      </c>
      <c r="F353" s="23">
        <v>3</v>
      </c>
      <c r="G353" s="23">
        <v>3</v>
      </c>
      <c r="I353">
        <f t="shared" si="9"/>
        <v>1</v>
      </c>
      <c r="J353">
        <f t="shared" si="10"/>
        <v>1</v>
      </c>
      <c r="K353">
        <f t="shared" si="11"/>
        <v>1</v>
      </c>
    </row>
    <row r="354" spans="2:11" hidden="1">
      <c r="B354" s="23"/>
      <c r="C354" s="23"/>
      <c r="D354" s="23">
        <v>1</v>
      </c>
      <c r="E354" s="23">
        <v>2</v>
      </c>
      <c r="F354" s="23">
        <v>2</v>
      </c>
      <c r="G354" s="23">
        <v>1</v>
      </c>
      <c r="I354">
        <f t="shared" si="9"/>
        <v>2</v>
      </c>
      <c r="J354">
        <f t="shared" si="10"/>
        <v>1</v>
      </c>
      <c r="K354">
        <f t="shared" si="11"/>
        <v>0.5</v>
      </c>
    </row>
    <row r="355" spans="2:11" hidden="1">
      <c r="B355" s="23"/>
      <c r="C355" s="23"/>
      <c r="D355" s="23">
        <v>1</v>
      </c>
      <c r="E355" s="23">
        <v>1</v>
      </c>
      <c r="F355" s="23">
        <v>1</v>
      </c>
      <c r="G355" s="23">
        <v>2</v>
      </c>
      <c r="I355">
        <f t="shared" si="9"/>
        <v>1</v>
      </c>
      <c r="J355">
        <f t="shared" si="10"/>
        <v>1</v>
      </c>
      <c r="K355">
        <f t="shared" si="11"/>
        <v>2</v>
      </c>
    </row>
    <row r="356" spans="2:11" hidden="1">
      <c r="B356" s="23"/>
      <c r="C356" s="23"/>
      <c r="D356" s="23">
        <v>3</v>
      </c>
      <c r="E356" s="23">
        <v>3</v>
      </c>
      <c r="F356" s="23">
        <v>3</v>
      </c>
      <c r="G356" s="23">
        <v>3</v>
      </c>
      <c r="I356">
        <f t="shared" si="9"/>
        <v>1</v>
      </c>
      <c r="J356">
        <f t="shared" si="10"/>
        <v>1</v>
      </c>
      <c r="K356">
        <f t="shared" si="11"/>
        <v>1</v>
      </c>
    </row>
    <row r="357" spans="2:11" hidden="1">
      <c r="B357" s="23"/>
      <c r="C357" s="23"/>
      <c r="D357" s="23">
        <v>2</v>
      </c>
      <c r="E357" s="23">
        <v>3</v>
      </c>
      <c r="F357" s="23">
        <v>3</v>
      </c>
      <c r="G357" s="23">
        <v>3</v>
      </c>
      <c r="I357">
        <f t="shared" si="9"/>
        <v>1.5</v>
      </c>
      <c r="J357">
        <f t="shared" si="10"/>
        <v>1</v>
      </c>
      <c r="K357">
        <f t="shared" si="11"/>
        <v>1</v>
      </c>
    </row>
    <row r="358" spans="2:11">
      <c r="B358" s="23">
        <v>12</v>
      </c>
      <c r="C358" s="23">
        <f>SUM(C338:C357)</f>
        <v>103</v>
      </c>
      <c r="D358" s="23">
        <f>5-D338+D339+5-D340+D341+D342+5-D343+5-D344+D345+D346+5-D347+D348+D349+5-D350+5-D351+D352+5-D353+D354+D355+5-D356+D357</f>
        <v>36</v>
      </c>
      <c r="E358" s="23">
        <f>5-E338+5-E339+E340+E341+5-E342+E343+E344+E345+5-E346+5-E347+5-E348+E349+E350+E351+5-E352+5-E353+E354+E355+5-E356+5-E357</f>
        <v>39</v>
      </c>
      <c r="F358" s="23">
        <f>5-F338+5-F339+F340+F341+5-F342+F343+F344+F345+5-F346+5-F347+5-F348+F349+F350+F351+5-F352+5-F353+F354+F355+5-F356+5-F357</f>
        <v>38</v>
      </c>
      <c r="G358" s="23">
        <f>5-G338+5-G339+G340+G341+5-G342+G343+G344+G345+5-G346+5-G347+5-G348+G349+G350+G351+5-G352+5-G353+G354+G355+5-G356+5-G357</f>
        <v>34</v>
      </c>
      <c r="I358">
        <f t="shared" si="9"/>
        <v>1.0833333333333333</v>
      </c>
      <c r="J358">
        <f t="shared" si="10"/>
        <v>0.97435897435897434</v>
      </c>
      <c r="K358">
        <f t="shared" si="11"/>
        <v>0.89473684210526316</v>
      </c>
    </row>
    <row r="359" spans="2:11" hidden="1">
      <c r="B359" s="23">
        <v>13</v>
      </c>
      <c r="C359" s="23">
        <v>44</v>
      </c>
      <c r="D359" s="23">
        <v>3</v>
      </c>
      <c r="E359" s="23">
        <v>3</v>
      </c>
      <c r="F359" s="23">
        <v>2</v>
      </c>
      <c r="G359" s="23">
        <v>4</v>
      </c>
      <c r="I359">
        <f t="shared" si="9"/>
        <v>1</v>
      </c>
      <c r="J359">
        <f t="shared" si="10"/>
        <v>0.66666666666666663</v>
      </c>
      <c r="K359">
        <f t="shared" si="11"/>
        <v>2</v>
      </c>
    </row>
    <row r="360" spans="2:11" hidden="1">
      <c r="B360" s="23"/>
      <c r="C360" s="23">
        <v>36</v>
      </c>
      <c r="D360" s="23">
        <v>1</v>
      </c>
      <c r="E360" s="23">
        <v>4</v>
      </c>
      <c r="F360" s="23">
        <v>4</v>
      </c>
      <c r="G360" s="23">
        <v>4</v>
      </c>
      <c r="I360">
        <f t="shared" si="9"/>
        <v>4</v>
      </c>
      <c r="J360">
        <f t="shared" si="10"/>
        <v>1</v>
      </c>
      <c r="K360">
        <f t="shared" si="11"/>
        <v>1</v>
      </c>
    </row>
    <row r="361" spans="2:11" hidden="1">
      <c r="B361" s="23"/>
      <c r="C361" s="23">
        <v>26</v>
      </c>
      <c r="D361" s="23">
        <v>4</v>
      </c>
      <c r="E361" s="23">
        <v>2</v>
      </c>
      <c r="F361" s="23">
        <v>3</v>
      </c>
      <c r="G361" s="23">
        <v>2</v>
      </c>
      <c r="I361">
        <f t="shared" si="9"/>
        <v>0.5</v>
      </c>
      <c r="J361">
        <f t="shared" si="10"/>
        <v>1.5</v>
      </c>
      <c r="K361">
        <f t="shared" si="11"/>
        <v>0.66666666666666663</v>
      </c>
    </row>
    <row r="362" spans="2:11" hidden="1">
      <c r="B362" s="23"/>
      <c r="C362" s="23">
        <v>20</v>
      </c>
      <c r="D362" s="23">
        <v>1</v>
      </c>
      <c r="E362" s="23">
        <v>1</v>
      </c>
      <c r="F362" s="23">
        <v>1</v>
      </c>
      <c r="G362" s="23">
        <v>1</v>
      </c>
      <c r="I362">
        <f t="shared" si="9"/>
        <v>1</v>
      </c>
      <c r="J362">
        <f t="shared" si="10"/>
        <v>1</v>
      </c>
      <c r="K362">
        <f t="shared" si="11"/>
        <v>1</v>
      </c>
    </row>
    <row r="363" spans="2:11" hidden="1">
      <c r="B363" s="23"/>
      <c r="C363" s="23">
        <v>20</v>
      </c>
      <c r="D363" s="23">
        <v>2</v>
      </c>
      <c r="E363" s="23">
        <v>3</v>
      </c>
      <c r="F363" s="23">
        <v>3</v>
      </c>
      <c r="G363" s="23">
        <v>4</v>
      </c>
      <c r="I363">
        <f t="shared" si="9"/>
        <v>1.5</v>
      </c>
      <c r="J363">
        <f t="shared" si="10"/>
        <v>1</v>
      </c>
      <c r="K363">
        <f t="shared" si="11"/>
        <v>1.3333333333333333</v>
      </c>
    </row>
    <row r="364" spans="2:11" hidden="1">
      <c r="B364" s="23"/>
      <c r="C364" s="23">
        <v>20</v>
      </c>
      <c r="D364" s="23">
        <v>3</v>
      </c>
      <c r="E364" s="23">
        <v>1</v>
      </c>
      <c r="F364" s="23">
        <v>1</v>
      </c>
      <c r="G364" s="23">
        <v>1</v>
      </c>
      <c r="I364">
        <f t="shared" si="9"/>
        <v>0.33333333333333331</v>
      </c>
      <c r="J364">
        <f t="shared" si="10"/>
        <v>1</v>
      </c>
      <c r="K364">
        <f t="shared" si="11"/>
        <v>1</v>
      </c>
    </row>
    <row r="365" spans="2:11" hidden="1">
      <c r="B365" s="23"/>
      <c r="C365" s="23">
        <v>19</v>
      </c>
      <c r="D365" s="23">
        <v>3</v>
      </c>
      <c r="E365" s="23">
        <v>2</v>
      </c>
      <c r="F365" s="23">
        <v>1</v>
      </c>
      <c r="G365" s="23">
        <v>2</v>
      </c>
      <c r="I365">
        <f t="shared" si="9"/>
        <v>0.66666666666666663</v>
      </c>
      <c r="J365">
        <f t="shared" si="10"/>
        <v>0.5</v>
      </c>
      <c r="K365">
        <f t="shared" si="11"/>
        <v>2</v>
      </c>
    </row>
    <row r="366" spans="2:11" hidden="1">
      <c r="B366" s="23"/>
      <c r="C366" s="23">
        <v>18</v>
      </c>
      <c r="D366" s="23">
        <v>3</v>
      </c>
      <c r="E366" s="23">
        <v>3</v>
      </c>
      <c r="F366" s="23">
        <v>3</v>
      </c>
      <c r="G366" s="23">
        <v>2</v>
      </c>
      <c r="I366">
        <f t="shared" si="9"/>
        <v>1</v>
      </c>
      <c r="J366">
        <f t="shared" si="10"/>
        <v>1</v>
      </c>
      <c r="K366">
        <f t="shared" si="11"/>
        <v>0.66666666666666663</v>
      </c>
    </row>
    <row r="367" spans="2:11" hidden="1">
      <c r="B367" s="23"/>
      <c r="C367" s="23">
        <v>17</v>
      </c>
      <c r="D367" s="23">
        <v>3</v>
      </c>
      <c r="E367" s="23">
        <v>3</v>
      </c>
      <c r="F367" s="23">
        <v>3</v>
      </c>
      <c r="G367" s="23">
        <v>3</v>
      </c>
      <c r="I367">
        <f t="shared" si="9"/>
        <v>1</v>
      </c>
      <c r="J367">
        <f t="shared" si="10"/>
        <v>1</v>
      </c>
      <c r="K367">
        <f t="shared" si="11"/>
        <v>1</v>
      </c>
    </row>
    <row r="368" spans="2:11" hidden="1">
      <c r="B368" s="23"/>
      <c r="C368" s="23">
        <v>15</v>
      </c>
      <c r="D368" s="23">
        <v>4</v>
      </c>
      <c r="E368" s="23">
        <v>4</v>
      </c>
      <c r="F368" s="23">
        <v>3</v>
      </c>
      <c r="G368" s="23">
        <v>4</v>
      </c>
      <c r="I368">
        <f t="shared" si="9"/>
        <v>1</v>
      </c>
      <c r="J368">
        <f t="shared" si="10"/>
        <v>0.75</v>
      </c>
      <c r="K368">
        <f t="shared" si="11"/>
        <v>1.3333333333333333</v>
      </c>
    </row>
    <row r="369" spans="2:11" hidden="1">
      <c r="B369" s="23"/>
      <c r="C369" s="23">
        <v>12</v>
      </c>
      <c r="D369" s="23">
        <v>1</v>
      </c>
      <c r="E369" s="23">
        <v>3</v>
      </c>
      <c r="F369" s="23">
        <v>4</v>
      </c>
      <c r="G369" s="23">
        <v>4</v>
      </c>
      <c r="I369">
        <f t="shared" si="9"/>
        <v>3</v>
      </c>
      <c r="J369">
        <f t="shared" si="10"/>
        <v>1.3333333333333333</v>
      </c>
      <c r="K369">
        <f t="shared" si="11"/>
        <v>1</v>
      </c>
    </row>
    <row r="370" spans="2:11" hidden="1">
      <c r="B370" s="23"/>
      <c r="C370" s="23">
        <v>11</v>
      </c>
      <c r="D370" s="23">
        <v>2</v>
      </c>
      <c r="E370" s="23">
        <v>2</v>
      </c>
      <c r="F370" s="23">
        <v>3</v>
      </c>
      <c r="G370" s="23">
        <v>2</v>
      </c>
      <c r="I370">
        <f t="shared" si="9"/>
        <v>1</v>
      </c>
      <c r="J370">
        <f t="shared" si="10"/>
        <v>1.5</v>
      </c>
      <c r="K370">
        <f t="shared" si="11"/>
        <v>0.66666666666666663</v>
      </c>
    </row>
    <row r="371" spans="2:11" hidden="1">
      <c r="B371" s="23"/>
      <c r="C371" s="23"/>
      <c r="D371" s="23">
        <v>4</v>
      </c>
      <c r="E371" s="23">
        <v>2</v>
      </c>
      <c r="F371" s="23">
        <v>1</v>
      </c>
      <c r="G371" s="23">
        <v>1</v>
      </c>
      <c r="I371">
        <f t="shared" si="9"/>
        <v>0.5</v>
      </c>
      <c r="J371">
        <f t="shared" si="10"/>
        <v>0.5</v>
      </c>
      <c r="K371">
        <f t="shared" si="11"/>
        <v>1</v>
      </c>
    </row>
    <row r="372" spans="2:11" hidden="1">
      <c r="B372" s="23"/>
      <c r="C372" s="23"/>
      <c r="D372" s="23">
        <v>3</v>
      </c>
      <c r="E372" s="23">
        <v>1</v>
      </c>
      <c r="F372" s="23">
        <v>2</v>
      </c>
      <c r="G372" s="23">
        <v>1</v>
      </c>
      <c r="I372">
        <f t="shared" si="9"/>
        <v>0.33333333333333331</v>
      </c>
      <c r="J372">
        <f t="shared" si="10"/>
        <v>2</v>
      </c>
      <c r="K372">
        <f t="shared" si="11"/>
        <v>0.5</v>
      </c>
    </row>
    <row r="373" spans="2:11" hidden="1">
      <c r="B373" s="23"/>
      <c r="C373" s="23"/>
      <c r="D373" s="23">
        <v>2</v>
      </c>
      <c r="E373" s="23">
        <v>3</v>
      </c>
      <c r="F373" s="23">
        <v>2</v>
      </c>
      <c r="G373" s="23">
        <v>3</v>
      </c>
      <c r="I373">
        <f t="shared" si="9"/>
        <v>1.5</v>
      </c>
      <c r="J373">
        <f t="shared" si="10"/>
        <v>0.66666666666666663</v>
      </c>
      <c r="K373">
        <f t="shared" si="11"/>
        <v>1.5</v>
      </c>
    </row>
    <row r="374" spans="2:11" hidden="1">
      <c r="B374" s="23"/>
      <c r="C374" s="23"/>
      <c r="D374" s="23">
        <v>4</v>
      </c>
      <c r="E374" s="23">
        <v>4</v>
      </c>
      <c r="F374" s="23">
        <v>3</v>
      </c>
      <c r="G374" s="23">
        <v>4</v>
      </c>
      <c r="I374">
        <f t="shared" si="9"/>
        <v>1</v>
      </c>
      <c r="J374">
        <f t="shared" si="10"/>
        <v>0.75</v>
      </c>
      <c r="K374">
        <f t="shared" si="11"/>
        <v>1.3333333333333333</v>
      </c>
    </row>
    <row r="375" spans="2:11" hidden="1">
      <c r="B375" s="23"/>
      <c r="C375" s="23"/>
      <c r="D375" s="23">
        <v>3</v>
      </c>
      <c r="E375" s="23">
        <v>3</v>
      </c>
      <c r="F375" s="23">
        <v>1</v>
      </c>
      <c r="G375" s="23">
        <v>1</v>
      </c>
      <c r="I375">
        <f t="shared" si="9"/>
        <v>1</v>
      </c>
      <c r="J375">
        <f t="shared" si="10"/>
        <v>0.33333333333333331</v>
      </c>
      <c r="K375">
        <f t="shared" si="11"/>
        <v>1</v>
      </c>
    </row>
    <row r="376" spans="2:11" hidden="1">
      <c r="B376" s="23"/>
      <c r="C376" s="23"/>
      <c r="D376" s="23">
        <v>4</v>
      </c>
      <c r="E376" s="23">
        <v>1</v>
      </c>
      <c r="F376" s="23">
        <v>1</v>
      </c>
      <c r="G376" s="23">
        <v>1</v>
      </c>
      <c r="I376">
        <f t="shared" si="9"/>
        <v>0.25</v>
      </c>
      <c r="J376">
        <f t="shared" si="10"/>
        <v>1</v>
      </c>
      <c r="K376">
        <f t="shared" si="11"/>
        <v>1</v>
      </c>
    </row>
    <row r="377" spans="2:11" hidden="1">
      <c r="B377" s="23"/>
      <c r="C377" s="23"/>
      <c r="D377" s="23">
        <v>4</v>
      </c>
      <c r="E377" s="23">
        <v>4</v>
      </c>
      <c r="F377" s="23">
        <v>3</v>
      </c>
      <c r="G377" s="23">
        <v>4</v>
      </c>
      <c r="I377">
        <f t="shared" si="9"/>
        <v>1</v>
      </c>
      <c r="J377">
        <f t="shared" si="10"/>
        <v>0.75</v>
      </c>
      <c r="K377">
        <f t="shared" si="11"/>
        <v>1.3333333333333333</v>
      </c>
    </row>
    <row r="378" spans="2:11" hidden="1">
      <c r="B378" s="23"/>
      <c r="C378" s="23"/>
      <c r="D378" s="23">
        <v>3</v>
      </c>
      <c r="E378" s="23">
        <v>3</v>
      </c>
      <c r="F378" s="23">
        <v>3</v>
      </c>
      <c r="G378" s="23">
        <v>4</v>
      </c>
      <c r="I378">
        <f t="shared" si="9"/>
        <v>1</v>
      </c>
      <c r="J378">
        <f t="shared" si="10"/>
        <v>1</v>
      </c>
      <c r="K378">
        <f t="shared" si="11"/>
        <v>1.3333333333333333</v>
      </c>
    </row>
    <row r="379" spans="2:11">
      <c r="B379" s="23">
        <v>13</v>
      </c>
      <c r="C379" s="23">
        <f>SUM(C359:C378)</f>
        <v>258</v>
      </c>
      <c r="D379" s="23">
        <f>5-D359+D360+5-D361+D362+D363+5-D364+5-D365+D366+D367+5-D368+D369+D370+5-D371+5-D372+D373+5-D374+D375+D376+5-D377+D378</f>
        <v>38</v>
      </c>
      <c r="E379" s="23">
        <f>5-E359+5-E360+E361+E362+5-E363+E364+E365+E366+5-E367+5-E368+5-E369+E370+E371+E372+5-E373+5-E374+E375+E376+5-E377+5-E378</f>
        <v>34</v>
      </c>
      <c r="F379" s="23">
        <f>5-F359+5-F360+F361+F362+5-F363+F364+F365+F366+5-F367+5-F368+5-F369+F370+F371+F372+5-F373+5-F374+F375+F376+5-F377+5-F378</f>
        <v>37</v>
      </c>
      <c r="G379" s="23">
        <f>5-G359+5-G360+G361+G362+5-G363+G364+G365+G366+5-G367+5-G368+5-G369+G370+G371+G372+5-G373+5-G374+G375+G376+5-G377+5-G378</f>
        <v>26</v>
      </c>
      <c r="I379">
        <f t="shared" si="9"/>
        <v>0.89473684210526316</v>
      </c>
      <c r="J379">
        <f t="shared" si="10"/>
        <v>1.088235294117647</v>
      </c>
      <c r="K379">
        <f t="shared" si="11"/>
        <v>0.70270270270270274</v>
      </c>
    </row>
    <row r="380" spans="2:11" hidden="1">
      <c r="B380">
        <v>14</v>
      </c>
      <c r="C380">
        <v>53</v>
      </c>
      <c r="D380">
        <v>4</v>
      </c>
      <c r="E380">
        <v>3</v>
      </c>
      <c r="F380">
        <v>2</v>
      </c>
      <c r="G380">
        <v>3</v>
      </c>
      <c r="I380">
        <f t="shared" si="9"/>
        <v>0.75</v>
      </c>
      <c r="J380">
        <f t="shared" si="10"/>
        <v>0.66666666666666663</v>
      </c>
      <c r="K380">
        <f t="shared" si="11"/>
        <v>1.5</v>
      </c>
    </row>
    <row r="381" spans="2:11" hidden="1">
      <c r="C381">
        <v>39</v>
      </c>
      <c r="D381">
        <v>2</v>
      </c>
      <c r="E381">
        <v>4</v>
      </c>
      <c r="F381">
        <v>3</v>
      </c>
      <c r="G381">
        <v>3</v>
      </c>
      <c r="I381">
        <f t="shared" si="9"/>
        <v>2</v>
      </c>
      <c r="J381">
        <f t="shared" si="10"/>
        <v>0.75</v>
      </c>
      <c r="K381">
        <f t="shared" si="11"/>
        <v>1</v>
      </c>
    </row>
    <row r="382" spans="2:11" hidden="1">
      <c r="C382">
        <v>25</v>
      </c>
      <c r="D382">
        <v>3</v>
      </c>
      <c r="E382">
        <v>3</v>
      </c>
      <c r="F382">
        <v>3</v>
      </c>
      <c r="G382">
        <v>2</v>
      </c>
      <c r="I382">
        <f t="shared" si="9"/>
        <v>1</v>
      </c>
      <c r="J382">
        <f t="shared" si="10"/>
        <v>1</v>
      </c>
      <c r="K382">
        <f t="shared" si="11"/>
        <v>0.66666666666666663</v>
      </c>
    </row>
    <row r="383" spans="2:11" hidden="1">
      <c r="C383">
        <v>13</v>
      </c>
      <c r="D383">
        <v>2</v>
      </c>
      <c r="E383">
        <v>3</v>
      </c>
      <c r="F383">
        <v>2</v>
      </c>
      <c r="G383">
        <v>3</v>
      </c>
      <c r="I383">
        <f t="shared" si="9"/>
        <v>1.5</v>
      </c>
      <c r="J383">
        <f t="shared" si="10"/>
        <v>0.66666666666666663</v>
      </c>
      <c r="K383">
        <f t="shared" si="11"/>
        <v>1.5</v>
      </c>
    </row>
    <row r="384" spans="2:11" hidden="1">
      <c r="C384">
        <v>12</v>
      </c>
      <c r="D384">
        <v>1</v>
      </c>
      <c r="E384">
        <v>2</v>
      </c>
      <c r="F384">
        <v>2</v>
      </c>
      <c r="G384">
        <v>3</v>
      </c>
      <c r="I384">
        <f t="shared" ref="I384:I447" si="12">E384/D384</f>
        <v>2</v>
      </c>
      <c r="J384">
        <f t="shared" ref="J384:J447" si="13">F384/E384</f>
        <v>1</v>
      </c>
      <c r="K384">
        <f t="shared" ref="K384:K447" si="14">G384/F384</f>
        <v>1.5</v>
      </c>
    </row>
    <row r="385" spans="2:11" hidden="1">
      <c r="D385">
        <v>2</v>
      </c>
      <c r="E385">
        <v>2</v>
      </c>
      <c r="F385">
        <v>1</v>
      </c>
      <c r="G385">
        <v>1</v>
      </c>
      <c r="I385">
        <f t="shared" si="12"/>
        <v>1</v>
      </c>
      <c r="J385">
        <f t="shared" si="13"/>
        <v>0.5</v>
      </c>
      <c r="K385">
        <f t="shared" si="14"/>
        <v>1</v>
      </c>
    </row>
    <row r="386" spans="2:11" hidden="1">
      <c r="D386">
        <v>3</v>
      </c>
      <c r="E386">
        <v>4</v>
      </c>
      <c r="F386">
        <v>3</v>
      </c>
      <c r="G386">
        <v>3</v>
      </c>
      <c r="I386">
        <f t="shared" si="12"/>
        <v>1.3333333333333333</v>
      </c>
      <c r="J386">
        <f t="shared" si="13"/>
        <v>0.75</v>
      </c>
      <c r="K386">
        <f t="shared" si="14"/>
        <v>1</v>
      </c>
    </row>
    <row r="387" spans="2:11" hidden="1">
      <c r="D387">
        <v>2</v>
      </c>
      <c r="E387">
        <v>4</v>
      </c>
      <c r="F387">
        <v>2</v>
      </c>
      <c r="G387">
        <v>2</v>
      </c>
      <c r="I387">
        <f t="shared" si="12"/>
        <v>2</v>
      </c>
      <c r="J387">
        <f t="shared" si="13"/>
        <v>0.5</v>
      </c>
      <c r="K387">
        <f t="shared" si="14"/>
        <v>1</v>
      </c>
    </row>
    <row r="388" spans="2:11" hidden="1">
      <c r="D388">
        <v>2</v>
      </c>
      <c r="E388">
        <v>3</v>
      </c>
      <c r="F388">
        <v>2</v>
      </c>
      <c r="G388">
        <v>2</v>
      </c>
      <c r="I388">
        <f t="shared" si="12"/>
        <v>1.5</v>
      </c>
      <c r="J388">
        <f t="shared" si="13"/>
        <v>0.66666666666666663</v>
      </c>
      <c r="K388">
        <f t="shared" si="14"/>
        <v>1</v>
      </c>
    </row>
    <row r="389" spans="2:11" hidden="1">
      <c r="D389">
        <v>4</v>
      </c>
      <c r="E389">
        <v>3</v>
      </c>
      <c r="F389">
        <v>3</v>
      </c>
      <c r="G389">
        <v>3</v>
      </c>
      <c r="I389">
        <f t="shared" si="12"/>
        <v>0.75</v>
      </c>
      <c r="J389">
        <f t="shared" si="13"/>
        <v>1</v>
      </c>
      <c r="K389">
        <f t="shared" si="14"/>
        <v>1</v>
      </c>
    </row>
    <row r="390" spans="2:11" hidden="1">
      <c r="D390">
        <v>2</v>
      </c>
      <c r="E390">
        <v>3</v>
      </c>
      <c r="F390">
        <v>3</v>
      </c>
      <c r="G390">
        <v>3</v>
      </c>
      <c r="I390">
        <f t="shared" si="12"/>
        <v>1.5</v>
      </c>
      <c r="J390">
        <f t="shared" si="13"/>
        <v>1</v>
      </c>
      <c r="K390">
        <f t="shared" si="14"/>
        <v>1</v>
      </c>
    </row>
    <row r="391" spans="2:11" hidden="1">
      <c r="D391">
        <v>2</v>
      </c>
      <c r="E391">
        <v>4</v>
      </c>
      <c r="F391">
        <v>2</v>
      </c>
      <c r="G391">
        <v>2</v>
      </c>
      <c r="I391">
        <f t="shared" si="12"/>
        <v>2</v>
      </c>
      <c r="J391">
        <f t="shared" si="13"/>
        <v>0.5</v>
      </c>
      <c r="K391">
        <f t="shared" si="14"/>
        <v>1</v>
      </c>
    </row>
    <row r="392" spans="2:11" hidden="1">
      <c r="D392">
        <v>3</v>
      </c>
      <c r="E392">
        <v>1</v>
      </c>
      <c r="F392">
        <v>1</v>
      </c>
      <c r="G392">
        <v>1</v>
      </c>
      <c r="I392">
        <f t="shared" si="12"/>
        <v>0.33333333333333331</v>
      </c>
      <c r="J392">
        <f t="shared" si="13"/>
        <v>1</v>
      </c>
      <c r="K392">
        <f t="shared" si="14"/>
        <v>1</v>
      </c>
    </row>
    <row r="393" spans="2:11" hidden="1">
      <c r="D393">
        <v>3</v>
      </c>
      <c r="E393">
        <v>2</v>
      </c>
      <c r="F393">
        <v>2</v>
      </c>
      <c r="G393">
        <v>3</v>
      </c>
      <c r="I393">
        <f t="shared" si="12"/>
        <v>0.66666666666666663</v>
      </c>
      <c r="J393">
        <f t="shared" si="13"/>
        <v>1</v>
      </c>
      <c r="K393">
        <f t="shared" si="14"/>
        <v>1.5</v>
      </c>
    </row>
    <row r="394" spans="2:11" hidden="1">
      <c r="D394">
        <v>2</v>
      </c>
      <c r="E394">
        <v>3</v>
      </c>
      <c r="F394">
        <v>3</v>
      </c>
      <c r="G394">
        <v>3</v>
      </c>
      <c r="I394">
        <f t="shared" si="12"/>
        <v>1.5</v>
      </c>
      <c r="J394">
        <f t="shared" si="13"/>
        <v>1</v>
      </c>
      <c r="K394">
        <f t="shared" si="14"/>
        <v>1</v>
      </c>
    </row>
    <row r="395" spans="2:11" hidden="1">
      <c r="D395">
        <v>3</v>
      </c>
      <c r="E395">
        <v>2</v>
      </c>
      <c r="F395">
        <v>3</v>
      </c>
      <c r="G395">
        <v>2</v>
      </c>
      <c r="I395">
        <f t="shared" si="12"/>
        <v>0.66666666666666663</v>
      </c>
      <c r="J395">
        <f t="shared" si="13"/>
        <v>1.5</v>
      </c>
      <c r="K395">
        <f t="shared" si="14"/>
        <v>0.66666666666666663</v>
      </c>
    </row>
    <row r="396" spans="2:11" hidden="1">
      <c r="D396">
        <v>2</v>
      </c>
      <c r="E396">
        <v>4</v>
      </c>
      <c r="F396">
        <v>3</v>
      </c>
      <c r="G396">
        <v>3</v>
      </c>
      <c r="I396">
        <f t="shared" si="12"/>
        <v>2</v>
      </c>
      <c r="J396">
        <f t="shared" si="13"/>
        <v>0.75</v>
      </c>
      <c r="K396">
        <f t="shared" si="14"/>
        <v>1</v>
      </c>
    </row>
    <row r="397" spans="2:11" hidden="1">
      <c r="D397">
        <v>3</v>
      </c>
      <c r="E397">
        <v>1</v>
      </c>
      <c r="F397">
        <v>1</v>
      </c>
      <c r="G397">
        <v>1</v>
      </c>
      <c r="I397">
        <f t="shared" si="12"/>
        <v>0.33333333333333331</v>
      </c>
      <c r="J397">
        <f t="shared" si="13"/>
        <v>1</v>
      </c>
      <c r="K397">
        <f t="shared" si="14"/>
        <v>1</v>
      </c>
    </row>
    <row r="398" spans="2:11" hidden="1">
      <c r="D398">
        <v>3</v>
      </c>
      <c r="E398">
        <v>2</v>
      </c>
      <c r="F398">
        <v>3</v>
      </c>
      <c r="G398">
        <v>2</v>
      </c>
      <c r="I398">
        <f t="shared" si="12"/>
        <v>0.66666666666666663</v>
      </c>
      <c r="J398">
        <f t="shared" si="13"/>
        <v>1.5</v>
      </c>
      <c r="K398">
        <f t="shared" si="14"/>
        <v>0.66666666666666663</v>
      </c>
    </row>
    <row r="399" spans="2:11" hidden="1">
      <c r="D399">
        <v>3</v>
      </c>
      <c r="E399">
        <v>2</v>
      </c>
      <c r="F399">
        <v>3</v>
      </c>
      <c r="G399">
        <v>3</v>
      </c>
      <c r="I399">
        <f t="shared" si="12"/>
        <v>0.66666666666666663</v>
      </c>
      <c r="J399">
        <f t="shared" si="13"/>
        <v>1.5</v>
      </c>
      <c r="K399">
        <f t="shared" si="14"/>
        <v>1</v>
      </c>
    </row>
    <row r="400" spans="2:11">
      <c r="B400">
        <v>14</v>
      </c>
      <c r="C400">
        <f>SUM(C380:C399)</f>
        <v>142</v>
      </c>
      <c r="D400">
        <f>5-D380+D381+5-D382+D383+D384+5-D385+5-D386+D387+D388+5-D389+D390+D391+5-D392+5-D393+D394+5-D395+D396+D397+5-D398+D399</f>
        <v>40</v>
      </c>
      <c r="E400">
        <f>5-E380+5-E381+E382+E383+5-E384+E385+E386+E387+5-E388+5-E389+5-E390+E391+E392+E393+5-E394+5-E395+E396+E397+5-E398+5-E399</f>
        <v>51</v>
      </c>
      <c r="F400">
        <f>5-F380+5-F381+F382+F383+5-F384+F385+F386+F387+5-F388+5-F389+5-F390+F391+F392+F393+5-F394+5-F395+F396+F397+5-F398+5-F399</f>
        <v>43</v>
      </c>
      <c r="G400">
        <f>5-G380+5-G381+G382+G383+5-G384+G385+G386+G387+5-G388+5-G389+5-G390+G391+G392+G393+5-G394+5-G395+G396+G397+5-G398+5-G399</f>
        <v>44</v>
      </c>
      <c r="I400">
        <f t="shared" si="12"/>
        <v>1.2749999999999999</v>
      </c>
      <c r="J400">
        <f t="shared" si="13"/>
        <v>0.84313725490196079</v>
      </c>
      <c r="K400">
        <f t="shared" si="14"/>
        <v>1.0232558139534884</v>
      </c>
    </row>
    <row r="401" spans="2:11" hidden="1">
      <c r="B401" s="23">
        <v>15</v>
      </c>
      <c r="C401" s="23">
        <v>0</v>
      </c>
      <c r="D401" s="23">
        <v>3</v>
      </c>
      <c r="E401" s="23">
        <v>2</v>
      </c>
      <c r="F401" s="23">
        <v>2</v>
      </c>
      <c r="G401" s="23">
        <v>3</v>
      </c>
      <c r="I401">
        <f t="shared" si="12"/>
        <v>0.66666666666666663</v>
      </c>
      <c r="J401">
        <f t="shared" si="13"/>
        <v>1</v>
      </c>
      <c r="K401">
        <f t="shared" si="14"/>
        <v>1.5</v>
      </c>
    </row>
    <row r="402" spans="2:11" hidden="1">
      <c r="B402" s="23"/>
      <c r="C402" s="23"/>
      <c r="D402" s="23">
        <v>2</v>
      </c>
      <c r="E402" s="23">
        <v>3</v>
      </c>
      <c r="F402" s="23">
        <v>3</v>
      </c>
      <c r="G402" s="23">
        <v>3</v>
      </c>
      <c r="I402">
        <f t="shared" si="12"/>
        <v>1.5</v>
      </c>
      <c r="J402">
        <f t="shared" si="13"/>
        <v>1</v>
      </c>
      <c r="K402">
        <f t="shared" si="14"/>
        <v>1</v>
      </c>
    </row>
    <row r="403" spans="2:11" hidden="1">
      <c r="B403" s="23"/>
      <c r="C403" s="23"/>
      <c r="D403" s="23">
        <v>3</v>
      </c>
      <c r="E403" s="23">
        <v>2</v>
      </c>
      <c r="F403" s="23">
        <v>3</v>
      </c>
      <c r="G403" s="23">
        <v>1</v>
      </c>
      <c r="I403">
        <f t="shared" si="12"/>
        <v>0.66666666666666663</v>
      </c>
      <c r="J403">
        <f t="shared" si="13"/>
        <v>1.5</v>
      </c>
      <c r="K403">
        <f t="shared" si="14"/>
        <v>0.33333333333333331</v>
      </c>
    </row>
    <row r="404" spans="2:11" hidden="1">
      <c r="B404" s="23"/>
      <c r="C404" s="23"/>
      <c r="D404" s="23">
        <v>1</v>
      </c>
      <c r="E404" s="23">
        <v>2</v>
      </c>
      <c r="F404" s="23">
        <v>2</v>
      </c>
      <c r="G404" s="23">
        <v>1</v>
      </c>
      <c r="I404">
        <f t="shared" si="12"/>
        <v>2</v>
      </c>
      <c r="J404">
        <f t="shared" si="13"/>
        <v>1</v>
      </c>
      <c r="K404">
        <f t="shared" si="14"/>
        <v>0.5</v>
      </c>
    </row>
    <row r="405" spans="2:11" hidden="1">
      <c r="B405" s="23"/>
      <c r="C405" s="23"/>
      <c r="D405" s="23">
        <v>1</v>
      </c>
      <c r="E405" s="23">
        <v>3</v>
      </c>
      <c r="F405" s="23">
        <v>2</v>
      </c>
      <c r="G405" s="23">
        <v>3</v>
      </c>
      <c r="I405">
        <f t="shared" si="12"/>
        <v>3</v>
      </c>
      <c r="J405">
        <f t="shared" si="13"/>
        <v>0.66666666666666663</v>
      </c>
      <c r="K405">
        <f t="shared" si="14"/>
        <v>1.5</v>
      </c>
    </row>
    <row r="406" spans="2:11" hidden="1">
      <c r="B406" s="23"/>
      <c r="C406" s="23"/>
      <c r="D406" s="23">
        <v>2</v>
      </c>
      <c r="E406" s="23">
        <v>2</v>
      </c>
      <c r="F406" s="23">
        <v>2</v>
      </c>
      <c r="G406" s="23">
        <v>1</v>
      </c>
      <c r="I406">
        <f t="shared" si="12"/>
        <v>1</v>
      </c>
      <c r="J406">
        <f t="shared" si="13"/>
        <v>1</v>
      </c>
      <c r="K406">
        <f t="shared" si="14"/>
        <v>0.5</v>
      </c>
    </row>
    <row r="407" spans="2:11" hidden="1">
      <c r="B407" s="23"/>
      <c r="C407" s="23"/>
      <c r="D407" s="23">
        <v>2</v>
      </c>
      <c r="E407" s="23">
        <v>2</v>
      </c>
      <c r="F407" s="23">
        <v>1</v>
      </c>
      <c r="G407" s="23">
        <v>1</v>
      </c>
      <c r="I407">
        <f t="shared" si="12"/>
        <v>1</v>
      </c>
      <c r="J407">
        <f t="shared" si="13"/>
        <v>0.5</v>
      </c>
      <c r="K407">
        <f t="shared" si="14"/>
        <v>1</v>
      </c>
    </row>
    <row r="408" spans="2:11" hidden="1">
      <c r="B408" s="23"/>
      <c r="C408" s="23"/>
      <c r="D408" s="23">
        <v>2</v>
      </c>
      <c r="E408" s="23">
        <v>1</v>
      </c>
      <c r="F408" s="23">
        <v>1</v>
      </c>
      <c r="G408" s="23">
        <v>1</v>
      </c>
      <c r="I408">
        <f t="shared" si="12"/>
        <v>0.5</v>
      </c>
      <c r="J408">
        <f t="shared" si="13"/>
        <v>1</v>
      </c>
      <c r="K408">
        <f t="shared" si="14"/>
        <v>1</v>
      </c>
    </row>
    <row r="409" spans="2:11" hidden="1">
      <c r="B409" s="23"/>
      <c r="C409" s="23"/>
      <c r="D409" s="23">
        <v>3</v>
      </c>
      <c r="E409" s="23">
        <v>2</v>
      </c>
      <c r="F409" s="23">
        <v>2</v>
      </c>
      <c r="G409" s="23">
        <v>2</v>
      </c>
      <c r="I409">
        <f t="shared" si="12"/>
        <v>0.66666666666666663</v>
      </c>
      <c r="J409">
        <f t="shared" si="13"/>
        <v>1</v>
      </c>
      <c r="K409">
        <f t="shared" si="14"/>
        <v>1</v>
      </c>
    </row>
    <row r="410" spans="2:11" hidden="1">
      <c r="B410" s="23"/>
      <c r="C410" s="23"/>
      <c r="D410" s="23">
        <v>4</v>
      </c>
      <c r="E410" s="23">
        <v>3</v>
      </c>
      <c r="F410" s="23">
        <v>3</v>
      </c>
      <c r="G410" s="23">
        <v>3</v>
      </c>
      <c r="I410">
        <f t="shared" si="12"/>
        <v>0.75</v>
      </c>
      <c r="J410">
        <f t="shared" si="13"/>
        <v>1</v>
      </c>
      <c r="K410">
        <f t="shared" si="14"/>
        <v>1</v>
      </c>
    </row>
    <row r="411" spans="2:11" hidden="1">
      <c r="B411" s="23"/>
      <c r="C411" s="23"/>
      <c r="D411" s="23">
        <v>1</v>
      </c>
      <c r="E411" s="23">
        <v>3</v>
      </c>
      <c r="F411" s="23">
        <v>2</v>
      </c>
      <c r="G411" s="23">
        <v>3</v>
      </c>
      <c r="I411">
        <f t="shared" si="12"/>
        <v>3</v>
      </c>
      <c r="J411">
        <f t="shared" si="13"/>
        <v>0.66666666666666663</v>
      </c>
      <c r="K411">
        <f t="shared" si="14"/>
        <v>1.5</v>
      </c>
    </row>
    <row r="412" spans="2:11" hidden="1">
      <c r="B412" s="23"/>
      <c r="C412" s="23"/>
      <c r="D412" s="23">
        <v>2</v>
      </c>
      <c r="E412" s="23">
        <v>2</v>
      </c>
      <c r="F412" s="23">
        <v>2</v>
      </c>
      <c r="G412" s="23">
        <v>1</v>
      </c>
      <c r="I412">
        <f t="shared" si="12"/>
        <v>1</v>
      </c>
      <c r="J412">
        <f t="shared" si="13"/>
        <v>1</v>
      </c>
      <c r="K412">
        <f t="shared" si="14"/>
        <v>0.5</v>
      </c>
    </row>
    <row r="413" spans="2:11" hidden="1">
      <c r="B413" s="23"/>
      <c r="C413" s="23"/>
      <c r="D413" s="23">
        <v>3</v>
      </c>
      <c r="E413" s="23">
        <v>1</v>
      </c>
      <c r="F413" s="23">
        <v>1</v>
      </c>
      <c r="G413" s="23">
        <v>1</v>
      </c>
      <c r="I413">
        <f t="shared" si="12"/>
        <v>0.33333333333333331</v>
      </c>
      <c r="J413">
        <f t="shared" si="13"/>
        <v>1</v>
      </c>
      <c r="K413">
        <f t="shared" si="14"/>
        <v>1</v>
      </c>
    </row>
    <row r="414" spans="2:11" hidden="1">
      <c r="B414" s="23"/>
      <c r="C414" s="23"/>
      <c r="D414" s="23">
        <v>2</v>
      </c>
      <c r="E414" s="23">
        <v>2</v>
      </c>
      <c r="F414" s="23">
        <v>1</v>
      </c>
      <c r="G414" s="23">
        <v>1</v>
      </c>
      <c r="I414">
        <f t="shared" si="12"/>
        <v>1</v>
      </c>
      <c r="J414">
        <f t="shared" si="13"/>
        <v>0.5</v>
      </c>
      <c r="K414">
        <f t="shared" si="14"/>
        <v>1</v>
      </c>
    </row>
    <row r="415" spans="2:11" hidden="1">
      <c r="B415" s="23"/>
      <c r="C415" s="23"/>
      <c r="D415" s="23">
        <v>2</v>
      </c>
      <c r="E415" s="23">
        <v>2</v>
      </c>
      <c r="F415" s="23">
        <v>2</v>
      </c>
      <c r="G415" s="23">
        <v>3</v>
      </c>
      <c r="I415">
        <f t="shared" si="12"/>
        <v>1</v>
      </c>
      <c r="J415">
        <f t="shared" si="13"/>
        <v>1</v>
      </c>
      <c r="K415">
        <f t="shared" si="14"/>
        <v>1.5</v>
      </c>
    </row>
    <row r="416" spans="2:11" hidden="1">
      <c r="B416" s="23"/>
      <c r="C416" s="23"/>
      <c r="D416" s="23">
        <v>3</v>
      </c>
      <c r="E416" s="23">
        <v>3</v>
      </c>
      <c r="F416" s="23">
        <v>3</v>
      </c>
      <c r="G416" s="23">
        <v>3</v>
      </c>
      <c r="I416">
        <f t="shared" si="12"/>
        <v>1</v>
      </c>
      <c r="J416">
        <f t="shared" si="13"/>
        <v>1</v>
      </c>
      <c r="K416">
        <f t="shared" si="14"/>
        <v>1</v>
      </c>
    </row>
    <row r="417" spans="2:11" hidden="1">
      <c r="B417" s="23"/>
      <c r="C417" s="23"/>
      <c r="D417" s="23">
        <v>2</v>
      </c>
      <c r="E417" s="23">
        <v>1</v>
      </c>
      <c r="F417" s="23">
        <v>1</v>
      </c>
      <c r="G417" s="23">
        <v>1</v>
      </c>
      <c r="I417">
        <f t="shared" si="12"/>
        <v>0.5</v>
      </c>
      <c r="J417">
        <f t="shared" si="13"/>
        <v>1</v>
      </c>
      <c r="K417">
        <f t="shared" si="14"/>
        <v>1</v>
      </c>
    </row>
    <row r="418" spans="2:11" hidden="1">
      <c r="B418" s="23"/>
      <c r="C418" s="23"/>
      <c r="D418" s="23">
        <v>3</v>
      </c>
      <c r="E418" s="23">
        <v>1</v>
      </c>
      <c r="F418" s="23">
        <v>1</v>
      </c>
      <c r="G418" s="23">
        <v>1</v>
      </c>
      <c r="I418">
        <f t="shared" si="12"/>
        <v>0.33333333333333331</v>
      </c>
      <c r="J418">
        <f t="shared" si="13"/>
        <v>1</v>
      </c>
      <c r="K418">
        <f t="shared" si="14"/>
        <v>1</v>
      </c>
    </row>
    <row r="419" spans="2:11" hidden="1">
      <c r="B419" s="23"/>
      <c r="C419" s="23"/>
      <c r="D419" s="23">
        <v>3</v>
      </c>
      <c r="E419" s="23">
        <v>3</v>
      </c>
      <c r="F419" s="23">
        <v>3</v>
      </c>
      <c r="G419" s="23">
        <v>3</v>
      </c>
      <c r="I419">
        <f t="shared" si="12"/>
        <v>1</v>
      </c>
      <c r="J419">
        <f t="shared" si="13"/>
        <v>1</v>
      </c>
      <c r="K419">
        <f t="shared" si="14"/>
        <v>1</v>
      </c>
    </row>
    <row r="420" spans="2:11" hidden="1">
      <c r="B420" s="23"/>
      <c r="C420" s="23"/>
      <c r="D420" s="23">
        <v>2</v>
      </c>
      <c r="E420" s="23">
        <v>3</v>
      </c>
      <c r="F420" s="23">
        <v>3</v>
      </c>
      <c r="G420" s="23">
        <v>3</v>
      </c>
      <c r="I420">
        <f t="shared" si="12"/>
        <v>1.5</v>
      </c>
      <c r="J420">
        <f t="shared" si="13"/>
        <v>1</v>
      </c>
      <c r="K420">
        <f t="shared" si="14"/>
        <v>1</v>
      </c>
    </row>
    <row r="421" spans="2:11">
      <c r="B421" s="23">
        <v>15</v>
      </c>
      <c r="C421" s="23">
        <f>SUM(C401:C420)</f>
        <v>0</v>
      </c>
      <c r="D421" s="23">
        <f>5-D401+D402+5-D403+D404+D405+5-D406+5-D407+D408+D409+5-D410+D411+D412+5-D413+5-D414+D415+5-D416+D417+D418+5-D419+D420</f>
        <v>41</v>
      </c>
      <c r="E421" s="23">
        <f>5-E401+5-E402+E403+E404+5-E405+E406+E407+E408+5-E409+5-E410+5-E411+E412+E413+E414+5-E415+5-E416+E417+E418+5-E419+5-E420</f>
        <v>39</v>
      </c>
      <c r="F421" s="23">
        <f>5-F401+5-F402+F403+F404+5-F405+F406+F407+F408+5-F409+5-F410+5-F411+F412+F413+F414+5-F415+5-F416+F417+F418+5-F419+5-F420</f>
        <v>40</v>
      </c>
      <c r="G421" s="23">
        <f>5-G401+5-G402+G403+G404+5-G405+G406+G407+G408+5-G409+5-G410+5-G411+G412+G413+G414+5-G415+5-G416+G417+G418+5-G419+5-G420</f>
        <v>31</v>
      </c>
      <c r="I421">
        <f t="shared" si="12"/>
        <v>0.95121951219512191</v>
      </c>
      <c r="J421">
        <f t="shared" si="13"/>
        <v>1.0256410256410255</v>
      </c>
      <c r="K421">
        <f t="shared" si="14"/>
        <v>0.77500000000000002</v>
      </c>
    </row>
    <row r="422" spans="2:11" hidden="1">
      <c r="B422" s="23">
        <v>16</v>
      </c>
      <c r="C422" s="23">
        <v>20</v>
      </c>
      <c r="D422" s="23">
        <v>4</v>
      </c>
      <c r="E422" s="23">
        <v>4</v>
      </c>
      <c r="F422" s="23">
        <v>2</v>
      </c>
      <c r="G422" s="23">
        <v>1</v>
      </c>
      <c r="I422">
        <f t="shared" si="12"/>
        <v>1</v>
      </c>
      <c r="J422">
        <f t="shared" si="13"/>
        <v>0.5</v>
      </c>
      <c r="K422">
        <f t="shared" si="14"/>
        <v>0.5</v>
      </c>
    </row>
    <row r="423" spans="2:11" hidden="1">
      <c r="B423" s="23"/>
      <c r="C423" s="23">
        <v>19</v>
      </c>
      <c r="D423" s="23">
        <v>2</v>
      </c>
      <c r="E423" s="23">
        <v>4</v>
      </c>
      <c r="F423" s="23">
        <v>2</v>
      </c>
      <c r="G423" s="23">
        <v>2</v>
      </c>
      <c r="I423">
        <f t="shared" si="12"/>
        <v>2</v>
      </c>
      <c r="J423">
        <f t="shared" si="13"/>
        <v>0.5</v>
      </c>
      <c r="K423">
        <f t="shared" si="14"/>
        <v>1</v>
      </c>
    </row>
    <row r="424" spans="2:11" hidden="1">
      <c r="B424" s="23"/>
      <c r="C424" s="23">
        <v>11</v>
      </c>
      <c r="D424" s="23">
        <v>4</v>
      </c>
      <c r="E424" s="23">
        <v>1</v>
      </c>
      <c r="F424" s="23">
        <v>3</v>
      </c>
      <c r="G424" s="23">
        <v>3</v>
      </c>
      <c r="I424">
        <f t="shared" si="12"/>
        <v>0.25</v>
      </c>
      <c r="J424">
        <f t="shared" si="13"/>
        <v>3</v>
      </c>
      <c r="K424">
        <f t="shared" si="14"/>
        <v>1</v>
      </c>
    </row>
    <row r="425" spans="2:11" hidden="1">
      <c r="B425" s="23"/>
      <c r="C425" s="23"/>
      <c r="D425" s="23">
        <v>3</v>
      </c>
      <c r="E425" s="23">
        <v>1</v>
      </c>
      <c r="F425" s="23">
        <v>3</v>
      </c>
      <c r="G425" s="23">
        <v>3</v>
      </c>
      <c r="I425">
        <f t="shared" si="12"/>
        <v>0.33333333333333331</v>
      </c>
      <c r="J425">
        <f t="shared" si="13"/>
        <v>3</v>
      </c>
      <c r="K425">
        <f t="shared" si="14"/>
        <v>1</v>
      </c>
    </row>
    <row r="426" spans="2:11" hidden="1">
      <c r="B426" s="23"/>
      <c r="C426" s="23"/>
      <c r="D426" s="23">
        <v>1</v>
      </c>
      <c r="E426" s="23">
        <v>4</v>
      </c>
      <c r="F426" s="23">
        <v>1</v>
      </c>
      <c r="G426" s="23">
        <v>2</v>
      </c>
      <c r="I426">
        <f t="shared" si="12"/>
        <v>4</v>
      </c>
      <c r="J426">
        <f t="shared" si="13"/>
        <v>0.25</v>
      </c>
      <c r="K426">
        <f t="shared" si="14"/>
        <v>2</v>
      </c>
    </row>
    <row r="427" spans="2:11" hidden="1">
      <c r="B427" s="23"/>
      <c r="C427" s="23"/>
      <c r="D427" s="23">
        <v>4</v>
      </c>
      <c r="E427" s="23">
        <v>1</v>
      </c>
      <c r="F427" s="23">
        <v>2</v>
      </c>
      <c r="G427" s="23">
        <v>3</v>
      </c>
      <c r="I427">
        <f t="shared" si="12"/>
        <v>0.25</v>
      </c>
      <c r="J427">
        <f t="shared" si="13"/>
        <v>2</v>
      </c>
      <c r="K427">
        <f t="shared" si="14"/>
        <v>1.5</v>
      </c>
    </row>
    <row r="428" spans="2:11" hidden="1">
      <c r="B428" s="23"/>
      <c r="C428" s="23"/>
      <c r="D428" s="23">
        <v>3</v>
      </c>
      <c r="E428" s="23">
        <v>1</v>
      </c>
      <c r="F428" s="23">
        <v>1</v>
      </c>
      <c r="G428" s="23">
        <v>1</v>
      </c>
      <c r="I428">
        <f t="shared" si="12"/>
        <v>0.33333333333333331</v>
      </c>
      <c r="J428">
        <f t="shared" si="13"/>
        <v>1</v>
      </c>
      <c r="K428">
        <f t="shared" si="14"/>
        <v>1</v>
      </c>
    </row>
    <row r="429" spans="2:11" hidden="1">
      <c r="B429" s="23"/>
      <c r="C429" s="23"/>
      <c r="D429" s="23">
        <v>1</v>
      </c>
      <c r="E429" s="23">
        <v>1</v>
      </c>
      <c r="F429" s="23">
        <v>1</v>
      </c>
      <c r="G429" s="23">
        <v>1</v>
      </c>
      <c r="I429">
        <f t="shared" si="12"/>
        <v>1</v>
      </c>
      <c r="J429">
        <f t="shared" si="13"/>
        <v>1</v>
      </c>
      <c r="K429">
        <f t="shared" si="14"/>
        <v>1</v>
      </c>
    </row>
    <row r="430" spans="2:11" hidden="1">
      <c r="B430" s="23"/>
      <c r="C430" s="23"/>
      <c r="D430" s="23">
        <v>1</v>
      </c>
      <c r="E430" s="23">
        <v>4</v>
      </c>
      <c r="F430" s="23">
        <v>1</v>
      </c>
      <c r="G430" s="23">
        <v>2</v>
      </c>
      <c r="I430">
        <f t="shared" si="12"/>
        <v>4</v>
      </c>
      <c r="J430">
        <f t="shared" si="13"/>
        <v>0.25</v>
      </c>
      <c r="K430">
        <f t="shared" si="14"/>
        <v>2</v>
      </c>
    </row>
    <row r="431" spans="2:11" hidden="1">
      <c r="B431" s="23"/>
      <c r="C431" s="23"/>
      <c r="D431" s="23">
        <v>4</v>
      </c>
      <c r="E431" s="23">
        <v>4</v>
      </c>
      <c r="F431" s="23">
        <v>2</v>
      </c>
      <c r="G431" s="23">
        <v>1</v>
      </c>
      <c r="I431">
        <f t="shared" si="12"/>
        <v>1</v>
      </c>
      <c r="J431">
        <f t="shared" si="13"/>
        <v>0.5</v>
      </c>
      <c r="K431">
        <f t="shared" si="14"/>
        <v>0.5</v>
      </c>
    </row>
    <row r="432" spans="2:11" hidden="1">
      <c r="B432" s="23"/>
      <c r="C432" s="23"/>
      <c r="D432" s="23">
        <v>1</v>
      </c>
      <c r="E432" s="23">
        <v>4</v>
      </c>
      <c r="F432" s="23">
        <v>2</v>
      </c>
      <c r="G432" s="23">
        <v>2</v>
      </c>
      <c r="I432">
        <f t="shared" si="12"/>
        <v>4</v>
      </c>
      <c r="J432">
        <f t="shared" si="13"/>
        <v>0.5</v>
      </c>
      <c r="K432">
        <f t="shared" si="14"/>
        <v>1</v>
      </c>
    </row>
    <row r="433" spans="2:11" hidden="1">
      <c r="B433" s="23"/>
      <c r="C433" s="23"/>
      <c r="D433" s="23">
        <v>2</v>
      </c>
      <c r="E433" s="23">
        <v>1</v>
      </c>
      <c r="F433" s="23">
        <v>2</v>
      </c>
      <c r="G433" s="23">
        <v>2</v>
      </c>
      <c r="I433">
        <f t="shared" si="12"/>
        <v>0.5</v>
      </c>
      <c r="J433">
        <f t="shared" si="13"/>
        <v>2</v>
      </c>
      <c r="K433">
        <f t="shared" si="14"/>
        <v>1</v>
      </c>
    </row>
    <row r="434" spans="2:11" hidden="1">
      <c r="B434" s="23"/>
      <c r="C434" s="23"/>
      <c r="D434" s="23">
        <v>3</v>
      </c>
      <c r="E434" s="23">
        <v>1</v>
      </c>
      <c r="F434" s="23">
        <v>1</v>
      </c>
      <c r="G434" s="23">
        <v>2</v>
      </c>
      <c r="I434">
        <f t="shared" si="12"/>
        <v>0.33333333333333331</v>
      </c>
      <c r="J434">
        <f t="shared" si="13"/>
        <v>1</v>
      </c>
      <c r="K434">
        <f t="shared" si="14"/>
        <v>2</v>
      </c>
    </row>
    <row r="435" spans="2:11" hidden="1">
      <c r="B435" s="23"/>
      <c r="C435" s="23"/>
      <c r="D435" s="23">
        <v>2</v>
      </c>
      <c r="E435" s="23">
        <v>1</v>
      </c>
      <c r="F435" s="23">
        <v>4</v>
      </c>
      <c r="G435" s="23">
        <v>1</v>
      </c>
      <c r="I435">
        <f t="shared" si="12"/>
        <v>0.5</v>
      </c>
      <c r="J435">
        <f t="shared" si="13"/>
        <v>4</v>
      </c>
      <c r="K435">
        <f t="shared" si="14"/>
        <v>0.25</v>
      </c>
    </row>
    <row r="436" spans="2:11" hidden="1">
      <c r="B436" s="23"/>
      <c r="C436" s="23"/>
      <c r="D436" s="23">
        <v>1</v>
      </c>
      <c r="E436" s="23">
        <v>4</v>
      </c>
      <c r="F436" s="23">
        <v>1</v>
      </c>
      <c r="G436" s="23">
        <v>1</v>
      </c>
      <c r="I436">
        <f t="shared" si="12"/>
        <v>4</v>
      </c>
      <c r="J436">
        <f t="shared" si="13"/>
        <v>0.25</v>
      </c>
      <c r="K436">
        <f t="shared" si="14"/>
        <v>1</v>
      </c>
    </row>
    <row r="437" spans="2:11" hidden="1">
      <c r="B437" s="23"/>
      <c r="C437" s="23"/>
      <c r="D437" s="23">
        <v>4</v>
      </c>
      <c r="E437" s="23">
        <v>4</v>
      </c>
      <c r="F437" s="23">
        <v>1</v>
      </c>
      <c r="G437" s="23">
        <v>2</v>
      </c>
      <c r="I437">
        <f t="shared" si="12"/>
        <v>1</v>
      </c>
      <c r="J437">
        <f t="shared" si="13"/>
        <v>0.25</v>
      </c>
      <c r="K437">
        <f t="shared" si="14"/>
        <v>2</v>
      </c>
    </row>
    <row r="438" spans="2:11" hidden="1">
      <c r="B438" s="23"/>
      <c r="C438" s="23"/>
      <c r="D438" s="23">
        <v>1</v>
      </c>
      <c r="E438" s="23">
        <v>1</v>
      </c>
      <c r="F438" s="23">
        <v>2</v>
      </c>
      <c r="G438" s="23">
        <v>2</v>
      </c>
      <c r="I438">
        <f t="shared" si="12"/>
        <v>1</v>
      </c>
      <c r="J438">
        <f t="shared" si="13"/>
        <v>2</v>
      </c>
      <c r="K438">
        <f t="shared" si="14"/>
        <v>1</v>
      </c>
    </row>
    <row r="439" spans="2:11" hidden="1">
      <c r="B439" s="23"/>
      <c r="C439" s="23"/>
      <c r="D439" s="23">
        <v>1</v>
      </c>
      <c r="E439" s="23">
        <v>1</v>
      </c>
      <c r="F439" s="23">
        <v>2</v>
      </c>
      <c r="G439" s="23">
        <v>1</v>
      </c>
      <c r="I439">
        <f t="shared" si="12"/>
        <v>1</v>
      </c>
      <c r="J439">
        <f t="shared" si="13"/>
        <v>2</v>
      </c>
      <c r="K439">
        <f t="shared" si="14"/>
        <v>0.5</v>
      </c>
    </row>
    <row r="440" spans="2:11" hidden="1">
      <c r="B440" s="23"/>
      <c r="C440" s="23"/>
      <c r="D440" s="23">
        <v>3</v>
      </c>
      <c r="E440" s="23">
        <v>4</v>
      </c>
      <c r="F440" s="23">
        <v>1</v>
      </c>
      <c r="G440" s="23">
        <v>1</v>
      </c>
      <c r="I440">
        <f t="shared" si="12"/>
        <v>1.3333333333333333</v>
      </c>
      <c r="J440">
        <f t="shared" si="13"/>
        <v>0.25</v>
      </c>
      <c r="K440">
        <f t="shared" si="14"/>
        <v>1</v>
      </c>
    </row>
    <row r="441" spans="2:11" hidden="1">
      <c r="B441" s="23"/>
      <c r="C441" s="23"/>
      <c r="D441" s="23">
        <v>1</v>
      </c>
      <c r="E441" s="23">
        <v>4</v>
      </c>
      <c r="F441" s="23">
        <v>2</v>
      </c>
      <c r="G441" s="23">
        <v>2</v>
      </c>
      <c r="I441">
        <f t="shared" si="12"/>
        <v>4</v>
      </c>
      <c r="J441">
        <f t="shared" si="13"/>
        <v>0.5</v>
      </c>
      <c r="K441">
        <f t="shared" si="14"/>
        <v>1</v>
      </c>
    </row>
    <row r="442" spans="2:11">
      <c r="B442" s="23">
        <v>16</v>
      </c>
      <c r="C442" s="23">
        <f>SUM(C422:C441)</f>
        <v>50</v>
      </c>
      <c r="D442" s="23">
        <f>5-D422+D423+5-D424+D425+D426+5-D427+5-D428+D429+D430+5-D431+D432+D433+5-D434+5-D435+D436+5-D437+D438+D439+5-D440+D441</f>
        <v>29</v>
      </c>
      <c r="E442" s="23">
        <f>5-E422+5-E423+E424+E425+5-E426+E427+E428+E429+5-E430+5-E431+5-E432+E433+E434+E435+5-E436+5-E437+E438+E439+5-E440+5-E441</f>
        <v>20</v>
      </c>
      <c r="F442" s="23">
        <f>5-F422+5-F423+F424+F425+5-F426+F427+F428+F429+5-F430+5-F431+5-F432+F433+F434+F435+5-F436+5-F437+F438+F439+5-F440+5-F441</f>
        <v>56</v>
      </c>
      <c r="G442" s="23">
        <f>5-G422+5-G423+G424+G425+5-G426+G427+G428+G429+5-G430+5-G431+5-G432+G433+G434+G435+5-G436+5-G437+G438+G439+5-G440+5-G441</f>
        <v>53</v>
      </c>
      <c r="I442">
        <f t="shared" si="12"/>
        <v>0.68965517241379315</v>
      </c>
      <c r="J442">
        <f t="shared" si="13"/>
        <v>2.8</v>
      </c>
      <c r="K442">
        <f t="shared" si="14"/>
        <v>0.9464285714285714</v>
      </c>
    </row>
    <row r="443" spans="2:11" hidden="1">
      <c r="B443" s="23">
        <v>17</v>
      </c>
      <c r="C443" s="23">
        <v>53</v>
      </c>
      <c r="D443" s="23">
        <v>2</v>
      </c>
      <c r="E443" s="23">
        <v>3</v>
      </c>
      <c r="F443" s="23">
        <v>2</v>
      </c>
      <c r="G443" s="23">
        <v>2</v>
      </c>
      <c r="I443">
        <f t="shared" si="12"/>
        <v>1.5</v>
      </c>
      <c r="J443">
        <f t="shared" si="13"/>
        <v>0.66666666666666663</v>
      </c>
      <c r="K443">
        <f t="shared" si="14"/>
        <v>1</v>
      </c>
    </row>
    <row r="444" spans="2:11" hidden="1">
      <c r="B444" s="23"/>
      <c r="C444" s="23">
        <v>44</v>
      </c>
      <c r="D444" s="23">
        <v>3</v>
      </c>
      <c r="E444" s="23">
        <v>3</v>
      </c>
      <c r="F444" s="23">
        <v>2</v>
      </c>
      <c r="G444" s="23">
        <v>2</v>
      </c>
      <c r="I444">
        <f t="shared" si="12"/>
        <v>1</v>
      </c>
      <c r="J444">
        <f t="shared" si="13"/>
        <v>0.66666666666666663</v>
      </c>
      <c r="K444">
        <f t="shared" si="14"/>
        <v>1</v>
      </c>
    </row>
    <row r="445" spans="2:11" hidden="1">
      <c r="B445" s="23"/>
      <c r="C445" s="23">
        <v>39</v>
      </c>
      <c r="D445" s="23">
        <v>2</v>
      </c>
      <c r="E445" s="23">
        <v>2</v>
      </c>
      <c r="F445" s="23">
        <v>2</v>
      </c>
      <c r="G445" s="23">
        <v>3</v>
      </c>
      <c r="I445">
        <f t="shared" si="12"/>
        <v>1</v>
      </c>
      <c r="J445">
        <f t="shared" si="13"/>
        <v>1</v>
      </c>
      <c r="K445">
        <f t="shared" si="14"/>
        <v>1.5</v>
      </c>
    </row>
    <row r="446" spans="2:11" hidden="1">
      <c r="B446" s="23"/>
      <c r="C446" s="23">
        <v>36</v>
      </c>
      <c r="D446" s="23">
        <v>3</v>
      </c>
      <c r="E446" s="23">
        <v>1</v>
      </c>
      <c r="F446" s="23">
        <v>2</v>
      </c>
      <c r="G446" s="23">
        <v>3</v>
      </c>
      <c r="I446">
        <f t="shared" si="12"/>
        <v>0.33333333333333331</v>
      </c>
      <c r="J446">
        <f t="shared" si="13"/>
        <v>2</v>
      </c>
      <c r="K446">
        <f t="shared" si="14"/>
        <v>1.5</v>
      </c>
    </row>
    <row r="447" spans="2:11" hidden="1">
      <c r="B447" s="23"/>
      <c r="C447" s="23">
        <v>29</v>
      </c>
      <c r="D447" s="23">
        <v>3</v>
      </c>
      <c r="E447" s="23">
        <v>3</v>
      </c>
      <c r="F447" s="23">
        <v>2</v>
      </c>
      <c r="G447" s="23">
        <v>2</v>
      </c>
      <c r="I447">
        <f t="shared" si="12"/>
        <v>1</v>
      </c>
      <c r="J447">
        <f t="shared" si="13"/>
        <v>0.66666666666666663</v>
      </c>
      <c r="K447">
        <f t="shared" si="14"/>
        <v>1</v>
      </c>
    </row>
    <row r="448" spans="2:11" hidden="1">
      <c r="B448" s="23"/>
      <c r="C448" s="23">
        <v>26</v>
      </c>
      <c r="D448" s="23">
        <v>2</v>
      </c>
      <c r="E448" s="23">
        <v>1</v>
      </c>
      <c r="F448" s="23">
        <v>2</v>
      </c>
      <c r="G448" s="23">
        <v>2</v>
      </c>
      <c r="I448">
        <f t="shared" ref="I448:I511" si="15">E448/D448</f>
        <v>0.5</v>
      </c>
      <c r="J448">
        <f t="shared" ref="J448:J511" si="16">F448/E448</f>
        <v>2</v>
      </c>
      <c r="K448">
        <f t="shared" ref="K448:K511" si="17">G448/F448</f>
        <v>1</v>
      </c>
    </row>
    <row r="449" spans="2:11" hidden="1">
      <c r="B449" s="23"/>
      <c r="C449" s="23">
        <v>25</v>
      </c>
      <c r="D449" s="23">
        <v>2</v>
      </c>
      <c r="E449" s="23">
        <v>2</v>
      </c>
      <c r="F449" s="23">
        <v>2</v>
      </c>
      <c r="G449" s="23">
        <v>1</v>
      </c>
      <c r="I449">
        <f t="shared" si="15"/>
        <v>1</v>
      </c>
      <c r="J449">
        <f t="shared" si="16"/>
        <v>1</v>
      </c>
      <c r="K449">
        <f t="shared" si="17"/>
        <v>0.5</v>
      </c>
    </row>
    <row r="450" spans="2:11" hidden="1">
      <c r="B450" s="23"/>
      <c r="C450" s="23">
        <v>20</v>
      </c>
      <c r="D450" s="23">
        <v>3</v>
      </c>
      <c r="E450" s="23">
        <v>2</v>
      </c>
      <c r="F450" s="23">
        <v>2</v>
      </c>
      <c r="G450" s="23">
        <v>1</v>
      </c>
      <c r="I450">
        <f t="shared" si="15"/>
        <v>0.66666666666666663</v>
      </c>
      <c r="J450">
        <f t="shared" si="16"/>
        <v>1</v>
      </c>
      <c r="K450">
        <f t="shared" si="17"/>
        <v>0.5</v>
      </c>
    </row>
    <row r="451" spans="2:11" hidden="1">
      <c r="B451" s="23"/>
      <c r="C451" s="23">
        <v>20</v>
      </c>
      <c r="D451" s="23">
        <v>3</v>
      </c>
      <c r="E451" s="23">
        <v>3</v>
      </c>
      <c r="F451" s="23">
        <v>2</v>
      </c>
      <c r="G451" s="23">
        <v>2</v>
      </c>
      <c r="I451">
        <f t="shared" si="15"/>
        <v>1</v>
      </c>
      <c r="J451">
        <f t="shared" si="16"/>
        <v>0.66666666666666663</v>
      </c>
      <c r="K451">
        <f t="shared" si="17"/>
        <v>1</v>
      </c>
    </row>
    <row r="452" spans="2:11" hidden="1">
      <c r="B452" s="23"/>
      <c r="C452" s="23">
        <v>20</v>
      </c>
      <c r="D452" s="23">
        <v>2</v>
      </c>
      <c r="E452" s="23">
        <v>3</v>
      </c>
      <c r="F452" s="23">
        <v>2</v>
      </c>
      <c r="G452" s="23">
        <v>2</v>
      </c>
      <c r="I452">
        <f t="shared" si="15"/>
        <v>1.5</v>
      </c>
      <c r="J452">
        <f t="shared" si="16"/>
        <v>0.66666666666666663</v>
      </c>
      <c r="K452">
        <f t="shared" si="17"/>
        <v>1</v>
      </c>
    </row>
    <row r="453" spans="2:11" hidden="1">
      <c r="B453" s="23"/>
      <c r="C453" s="23">
        <v>17</v>
      </c>
      <c r="D453" s="23">
        <v>3</v>
      </c>
      <c r="E453" s="23">
        <v>3</v>
      </c>
      <c r="F453" s="23">
        <v>2</v>
      </c>
      <c r="G453" s="23">
        <v>3</v>
      </c>
      <c r="I453">
        <f t="shared" si="15"/>
        <v>1</v>
      </c>
      <c r="J453">
        <f t="shared" si="16"/>
        <v>0.66666666666666663</v>
      </c>
      <c r="K453">
        <f t="shared" si="17"/>
        <v>1.5</v>
      </c>
    </row>
    <row r="454" spans="2:11" hidden="1">
      <c r="B454" s="23"/>
      <c r="C454" s="23">
        <v>11</v>
      </c>
      <c r="D454" s="23">
        <v>3</v>
      </c>
      <c r="E454" s="23">
        <v>2</v>
      </c>
      <c r="F454" s="23">
        <v>3</v>
      </c>
      <c r="G454" s="23">
        <v>2</v>
      </c>
      <c r="I454">
        <f t="shared" si="15"/>
        <v>0.66666666666666663</v>
      </c>
      <c r="J454">
        <f t="shared" si="16"/>
        <v>1.5</v>
      </c>
      <c r="K454">
        <f t="shared" si="17"/>
        <v>0.66666666666666663</v>
      </c>
    </row>
    <row r="455" spans="2:11" hidden="1">
      <c r="B455" s="23"/>
      <c r="C455" s="23"/>
      <c r="D455" s="23">
        <v>2</v>
      </c>
      <c r="E455" s="23">
        <v>1</v>
      </c>
      <c r="F455" s="23">
        <v>2</v>
      </c>
      <c r="G455" s="23">
        <v>3</v>
      </c>
      <c r="I455">
        <f t="shared" si="15"/>
        <v>0.5</v>
      </c>
      <c r="J455">
        <f t="shared" si="16"/>
        <v>2</v>
      </c>
      <c r="K455">
        <f t="shared" si="17"/>
        <v>1.5</v>
      </c>
    </row>
    <row r="456" spans="2:11" hidden="1">
      <c r="B456" s="23"/>
      <c r="C456" s="23"/>
      <c r="D456" s="23">
        <v>2</v>
      </c>
      <c r="E456" s="23">
        <v>2</v>
      </c>
      <c r="F456" s="23">
        <v>3</v>
      </c>
      <c r="G456" s="23">
        <v>2</v>
      </c>
      <c r="I456">
        <f t="shared" si="15"/>
        <v>1</v>
      </c>
      <c r="J456">
        <f t="shared" si="16"/>
        <v>1.5</v>
      </c>
      <c r="K456">
        <f t="shared" si="17"/>
        <v>0.66666666666666663</v>
      </c>
    </row>
    <row r="457" spans="2:11" hidden="1">
      <c r="B457" s="23"/>
      <c r="C457" s="23"/>
      <c r="D457" s="23">
        <v>3</v>
      </c>
      <c r="E457" s="23">
        <v>3</v>
      </c>
      <c r="F457" s="23">
        <v>2</v>
      </c>
      <c r="G457" s="23">
        <v>2</v>
      </c>
      <c r="I457">
        <f t="shared" si="15"/>
        <v>1</v>
      </c>
      <c r="J457">
        <f t="shared" si="16"/>
        <v>0.66666666666666663</v>
      </c>
      <c r="K457">
        <f t="shared" si="17"/>
        <v>1</v>
      </c>
    </row>
    <row r="458" spans="2:11" hidden="1">
      <c r="B458" s="23"/>
      <c r="C458" s="23"/>
      <c r="D458" s="23">
        <v>2</v>
      </c>
      <c r="E458" s="23">
        <v>3</v>
      </c>
      <c r="F458" s="23">
        <v>2</v>
      </c>
      <c r="G458" s="23">
        <v>3</v>
      </c>
      <c r="I458">
        <f t="shared" si="15"/>
        <v>1.5</v>
      </c>
      <c r="J458">
        <f t="shared" si="16"/>
        <v>0.66666666666666663</v>
      </c>
      <c r="K458">
        <f t="shared" si="17"/>
        <v>1.5</v>
      </c>
    </row>
    <row r="459" spans="2:11" hidden="1">
      <c r="B459" s="23"/>
      <c r="C459" s="23"/>
      <c r="D459" s="23">
        <v>3</v>
      </c>
      <c r="E459" s="23">
        <v>1</v>
      </c>
      <c r="F459" s="23">
        <v>2</v>
      </c>
      <c r="G459" s="23">
        <v>2</v>
      </c>
      <c r="I459">
        <f t="shared" si="15"/>
        <v>0.33333333333333331</v>
      </c>
      <c r="J459">
        <f t="shared" si="16"/>
        <v>2</v>
      </c>
      <c r="K459">
        <f t="shared" si="17"/>
        <v>1</v>
      </c>
    </row>
    <row r="460" spans="2:11" hidden="1">
      <c r="B460" s="23"/>
      <c r="C460" s="23"/>
      <c r="D460" s="23">
        <v>3</v>
      </c>
      <c r="E460" s="23">
        <v>2</v>
      </c>
      <c r="F460" s="23">
        <v>2</v>
      </c>
      <c r="G460" s="23">
        <v>2</v>
      </c>
      <c r="I460">
        <f t="shared" si="15"/>
        <v>0.66666666666666663</v>
      </c>
      <c r="J460">
        <f t="shared" si="16"/>
        <v>1</v>
      </c>
      <c r="K460">
        <f t="shared" si="17"/>
        <v>1</v>
      </c>
    </row>
    <row r="461" spans="2:11" hidden="1">
      <c r="B461" s="23"/>
      <c r="C461" s="23"/>
      <c r="D461" s="23">
        <v>3</v>
      </c>
      <c r="E461" s="23">
        <v>3</v>
      </c>
      <c r="F461" s="23">
        <v>2</v>
      </c>
      <c r="G461" s="23">
        <v>2</v>
      </c>
      <c r="I461">
        <f t="shared" si="15"/>
        <v>1</v>
      </c>
      <c r="J461">
        <f t="shared" si="16"/>
        <v>0.66666666666666663</v>
      </c>
      <c r="K461">
        <f t="shared" si="17"/>
        <v>1</v>
      </c>
    </row>
    <row r="462" spans="2:11" hidden="1">
      <c r="B462" s="23"/>
      <c r="C462" s="23"/>
      <c r="D462" s="23">
        <v>3</v>
      </c>
      <c r="E462" s="23">
        <v>3</v>
      </c>
      <c r="F462" s="23">
        <v>2</v>
      </c>
      <c r="G462" s="23">
        <v>2</v>
      </c>
      <c r="I462">
        <f t="shared" si="15"/>
        <v>1</v>
      </c>
      <c r="J462">
        <f t="shared" si="16"/>
        <v>0.66666666666666663</v>
      </c>
      <c r="K462">
        <f t="shared" si="17"/>
        <v>1</v>
      </c>
    </row>
    <row r="463" spans="2:11">
      <c r="B463" s="23">
        <v>17</v>
      </c>
      <c r="C463" s="23">
        <f>SUM(C443:C462)</f>
        <v>340</v>
      </c>
      <c r="D463" s="23">
        <f>5-D443+D444+5-D445+D446+D447+5-D448+5-D449+D450+D451+5-D452+D453+D454+5-D455+5-D456+D457+5-D458+D459+D460+5-D461+D462</f>
        <v>59</v>
      </c>
      <c r="E463" s="23">
        <f>5-E443+5-E444+E445+E446+5-E447+E448+E449+E450+5-E451+5-E452+5-E453+E454+E455+E456+5-E457+5-E458+E459+E460+5-E461+5-E462</f>
        <v>36</v>
      </c>
      <c r="F463" s="23">
        <f>5-F443+5-F444+F445+F446+5-F447+F448+F449+F450+5-F451+5-F452+5-F453+F454+F455+F456+5-F457+5-F458+F459+F460+5-F461+5-F462</f>
        <v>52</v>
      </c>
      <c r="G463" s="23">
        <f>5-G443+5-G444+G445+G446+5-G447+G448+G449+G450+5-G451+5-G452+5-G453+G454+G455+G456+5-G457+5-G458+G459+G460+5-G461+5-G462</f>
        <v>49</v>
      </c>
      <c r="I463">
        <f t="shared" si="15"/>
        <v>0.61016949152542377</v>
      </c>
      <c r="J463">
        <f t="shared" si="16"/>
        <v>1.4444444444444444</v>
      </c>
      <c r="K463">
        <f t="shared" si="17"/>
        <v>0.94230769230769229</v>
      </c>
    </row>
    <row r="464" spans="2:11" hidden="1">
      <c r="B464" s="23">
        <v>18</v>
      </c>
      <c r="C464" s="23">
        <v>29</v>
      </c>
      <c r="D464" s="23">
        <v>4</v>
      </c>
      <c r="E464" s="23">
        <v>2</v>
      </c>
      <c r="F464" s="23">
        <v>2</v>
      </c>
      <c r="G464" s="23">
        <v>4</v>
      </c>
      <c r="I464">
        <f t="shared" si="15"/>
        <v>0.5</v>
      </c>
      <c r="J464">
        <f t="shared" si="16"/>
        <v>1</v>
      </c>
      <c r="K464">
        <f t="shared" si="17"/>
        <v>2</v>
      </c>
    </row>
    <row r="465" spans="2:11" hidden="1">
      <c r="B465" s="23"/>
      <c r="C465" s="23">
        <v>28</v>
      </c>
      <c r="D465" s="23">
        <v>2</v>
      </c>
      <c r="E465" s="23">
        <v>3</v>
      </c>
      <c r="F465" s="23">
        <v>3</v>
      </c>
      <c r="G465" s="23">
        <v>3</v>
      </c>
      <c r="I465">
        <f t="shared" si="15"/>
        <v>1.5</v>
      </c>
      <c r="J465">
        <f t="shared" si="16"/>
        <v>1</v>
      </c>
      <c r="K465">
        <f t="shared" si="17"/>
        <v>1</v>
      </c>
    </row>
    <row r="466" spans="2:11" hidden="1">
      <c r="B466" s="23"/>
      <c r="C466" s="23">
        <v>19</v>
      </c>
      <c r="D466" s="23">
        <v>3</v>
      </c>
      <c r="E466" s="23">
        <v>2</v>
      </c>
      <c r="F466" s="23">
        <v>4</v>
      </c>
      <c r="G466" s="23">
        <v>2</v>
      </c>
      <c r="I466">
        <f t="shared" si="15"/>
        <v>0.66666666666666663</v>
      </c>
      <c r="J466">
        <f t="shared" si="16"/>
        <v>2</v>
      </c>
      <c r="K466">
        <f t="shared" si="17"/>
        <v>0.5</v>
      </c>
    </row>
    <row r="467" spans="2:11" hidden="1">
      <c r="B467" s="23"/>
      <c r="C467" s="23">
        <v>15</v>
      </c>
      <c r="D467" s="23">
        <v>1</v>
      </c>
      <c r="E467" s="23">
        <v>1</v>
      </c>
      <c r="F467" s="23">
        <v>2</v>
      </c>
      <c r="G467" s="23">
        <v>1</v>
      </c>
      <c r="I467">
        <f t="shared" si="15"/>
        <v>1</v>
      </c>
      <c r="J467">
        <f t="shared" si="16"/>
        <v>2</v>
      </c>
      <c r="K467">
        <f t="shared" si="17"/>
        <v>0.5</v>
      </c>
    </row>
    <row r="468" spans="2:11" hidden="1">
      <c r="B468" s="23"/>
      <c r="C468" s="23">
        <v>15</v>
      </c>
      <c r="D468" s="23">
        <v>1</v>
      </c>
      <c r="E468" s="23">
        <v>4</v>
      </c>
      <c r="F468" s="23">
        <v>2</v>
      </c>
      <c r="G468" s="23">
        <v>3</v>
      </c>
      <c r="I468">
        <f t="shared" si="15"/>
        <v>4</v>
      </c>
      <c r="J468">
        <f t="shared" si="16"/>
        <v>0.5</v>
      </c>
      <c r="K468">
        <f t="shared" si="17"/>
        <v>1.5</v>
      </c>
    </row>
    <row r="469" spans="2:11" hidden="1">
      <c r="B469" s="23"/>
      <c r="C469" s="23">
        <v>13</v>
      </c>
      <c r="D469" s="23">
        <v>3</v>
      </c>
      <c r="E469" s="23">
        <v>1</v>
      </c>
      <c r="F469" s="23">
        <v>1</v>
      </c>
      <c r="G469" s="23">
        <v>1</v>
      </c>
      <c r="I469">
        <f t="shared" si="15"/>
        <v>0.33333333333333331</v>
      </c>
      <c r="J469">
        <f t="shared" si="16"/>
        <v>1</v>
      </c>
      <c r="K469">
        <f t="shared" si="17"/>
        <v>1</v>
      </c>
    </row>
    <row r="470" spans="2:11" hidden="1">
      <c r="B470" s="23"/>
      <c r="C470" s="23">
        <v>12</v>
      </c>
      <c r="D470" s="23">
        <v>3</v>
      </c>
      <c r="E470" s="23">
        <v>2</v>
      </c>
      <c r="F470" s="23">
        <v>3</v>
      </c>
      <c r="G470" s="23">
        <v>2</v>
      </c>
      <c r="I470">
        <f t="shared" si="15"/>
        <v>0.66666666666666663</v>
      </c>
      <c r="J470">
        <f t="shared" si="16"/>
        <v>1.5</v>
      </c>
      <c r="K470">
        <f t="shared" si="17"/>
        <v>0.66666666666666663</v>
      </c>
    </row>
    <row r="471" spans="2:11" hidden="1">
      <c r="B471" s="23"/>
      <c r="C471" s="23"/>
      <c r="D471" s="23">
        <v>2</v>
      </c>
      <c r="E471" s="23">
        <v>1</v>
      </c>
      <c r="F471" s="23">
        <v>2</v>
      </c>
      <c r="G471" s="23">
        <v>1</v>
      </c>
      <c r="I471">
        <f t="shared" si="15"/>
        <v>0.5</v>
      </c>
      <c r="J471">
        <f t="shared" si="16"/>
        <v>2</v>
      </c>
      <c r="K471">
        <f t="shared" si="17"/>
        <v>0.5</v>
      </c>
    </row>
    <row r="472" spans="2:11" hidden="1">
      <c r="B472" s="23"/>
      <c r="C472" s="23"/>
      <c r="D472" s="23">
        <v>2</v>
      </c>
      <c r="E472" s="23">
        <v>3</v>
      </c>
      <c r="F472" s="23">
        <v>3</v>
      </c>
      <c r="G472" s="23">
        <v>3</v>
      </c>
      <c r="I472">
        <f t="shared" si="15"/>
        <v>1.5</v>
      </c>
      <c r="J472">
        <f t="shared" si="16"/>
        <v>1</v>
      </c>
      <c r="K472">
        <f t="shared" si="17"/>
        <v>1</v>
      </c>
    </row>
    <row r="473" spans="2:11" hidden="1">
      <c r="B473" s="23"/>
      <c r="C473" s="23"/>
      <c r="D473" s="23">
        <v>4</v>
      </c>
      <c r="E473" s="23">
        <v>3</v>
      </c>
      <c r="F473" s="23">
        <v>2</v>
      </c>
      <c r="G473" s="23">
        <v>3</v>
      </c>
      <c r="I473">
        <f t="shared" si="15"/>
        <v>0.75</v>
      </c>
      <c r="J473">
        <f t="shared" si="16"/>
        <v>0.66666666666666663</v>
      </c>
      <c r="K473">
        <f t="shared" si="17"/>
        <v>1.5</v>
      </c>
    </row>
    <row r="474" spans="2:11" hidden="1">
      <c r="B474" s="23"/>
      <c r="C474" s="23"/>
      <c r="D474" s="23">
        <v>1</v>
      </c>
      <c r="E474" s="23">
        <v>4</v>
      </c>
      <c r="F474" s="23">
        <v>3</v>
      </c>
      <c r="G474" s="23">
        <v>3</v>
      </c>
      <c r="I474">
        <f t="shared" si="15"/>
        <v>4</v>
      </c>
      <c r="J474">
        <f t="shared" si="16"/>
        <v>0.75</v>
      </c>
      <c r="K474">
        <f t="shared" si="17"/>
        <v>1</v>
      </c>
    </row>
    <row r="475" spans="2:11" hidden="1">
      <c r="B475" s="23"/>
      <c r="C475" s="23"/>
      <c r="D475" s="23">
        <v>1</v>
      </c>
      <c r="E475" s="23">
        <v>1</v>
      </c>
      <c r="F475" s="23">
        <v>4</v>
      </c>
      <c r="G475" s="23">
        <v>1</v>
      </c>
      <c r="I475">
        <f t="shared" si="15"/>
        <v>1</v>
      </c>
      <c r="J475">
        <f t="shared" si="16"/>
        <v>4</v>
      </c>
      <c r="K475">
        <f t="shared" si="17"/>
        <v>0.25</v>
      </c>
    </row>
    <row r="476" spans="2:11" hidden="1">
      <c r="B476" s="23"/>
      <c r="C476" s="23"/>
      <c r="D476" s="23">
        <v>4</v>
      </c>
      <c r="E476" s="23">
        <v>2</v>
      </c>
      <c r="F476" s="23">
        <v>4</v>
      </c>
      <c r="G476" s="23">
        <v>1</v>
      </c>
      <c r="I476">
        <f t="shared" si="15"/>
        <v>0.5</v>
      </c>
      <c r="J476">
        <f t="shared" si="16"/>
        <v>2</v>
      </c>
      <c r="K476">
        <f t="shared" si="17"/>
        <v>0.25</v>
      </c>
    </row>
    <row r="477" spans="2:11" hidden="1">
      <c r="B477" s="23"/>
      <c r="C477" s="23"/>
      <c r="D477" s="23">
        <v>3</v>
      </c>
      <c r="E477" s="23">
        <v>2</v>
      </c>
      <c r="F477" s="23">
        <v>2</v>
      </c>
      <c r="G477" s="23">
        <v>2</v>
      </c>
      <c r="I477">
        <f t="shared" si="15"/>
        <v>0.66666666666666663</v>
      </c>
      <c r="J477">
        <f t="shared" si="16"/>
        <v>1</v>
      </c>
      <c r="K477">
        <f t="shared" si="17"/>
        <v>1</v>
      </c>
    </row>
    <row r="478" spans="2:11" hidden="1">
      <c r="B478" s="23"/>
      <c r="C478" s="23"/>
      <c r="D478" s="23">
        <v>1</v>
      </c>
      <c r="E478" s="23">
        <v>2</v>
      </c>
      <c r="F478" s="23">
        <v>2</v>
      </c>
      <c r="G478" s="23">
        <v>3</v>
      </c>
      <c r="I478">
        <f t="shared" si="15"/>
        <v>2</v>
      </c>
      <c r="J478">
        <f t="shared" si="16"/>
        <v>1</v>
      </c>
      <c r="K478">
        <f t="shared" si="17"/>
        <v>1.5</v>
      </c>
    </row>
    <row r="479" spans="2:11" hidden="1">
      <c r="B479" s="23"/>
      <c r="C479" s="23"/>
      <c r="D479" s="23">
        <v>4</v>
      </c>
      <c r="E479" s="23">
        <v>3</v>
      </c>
      <c r="F479" s="23">
        <v>3</v>
      </c>
      <c r="G479" s="23">
        <v>3</v>
      </c>
      <c r="I479">
        <f t="shared" si="15"/>
        <v>0.75</v>
      </c>
      <c r="J479">
        <f t="shared" si="16"/>
        <v>1</v>
      </c>
      <c r="K479">
        <f t="shared" si="17"/>
        <v>1</v>
      </c>
    </row>
    <row r="480" spans="2:11" hidden="1">
      <c r="B480" s="23"/>
      <c r="C480" s="23"/>
      <c r="D480" s="23">
        <v>2</v>
      </c>
      <c r="E480" s="23">
        <v>1</v>
      </c>
      <c r="F480" s="23">
        <v>2</v>
      </c>
      <c r="G480" s="23">
        <v>1</v>
      </c>
      <c r="I480">
        <f t="shared" si="15"/>
        <v>0.5</v>
      </c>
      <c r="J480">
        <f t="shared" si="16"/>
        <v>2</v>
      </c>
      <c r="K480">
        <f t="shared" si="17"/>
        <v>0.5</v>
      </c>
    </row>
    <row r="481" spans="2:11" hidden="1">
      <c r="B481" s="23"/>
      <c r="C481" s="23"/>
      <c r="D481" s="23">
        <v>1</v>
      </c>
      <c r="E481" s="23">
        <v>1</v>
      </c>
      <c r="F481" s="23">
        <v>2</v>
      </c>
      <c r="G481" s="23">
        <v>1</v>
      </c>
      <c r="I481">
        <f t="shared" si="15"/>
        <v>1</v>
      </c>
      <c r="J481">
        <f t="shared" si="16"/>
        <v>2</v>
      </c>
      <c r="K481">
        <f t="shared" si="17"/>
        <v>0.5</v>
      </c>
    </row>
    <row r="482" spans="2:11" hidden="1">
      <c r="B482" s="23"/>
      <c r="C482" s="23"/>
      <c r="D482" s="23">
        <v>3</v>
      </c>
      <c r="E482" s="23">
        <v>4</v>
      </c>
      <c r="F482" s="23">
        <v>2</v>
      </c>
      <c r="G482" s="23">
        <v>4</v>
      </c>
      <c r="I482">
        <f t="shared" si="15"/>
        <v>1.3333333333333333</v>
      </c>
      <c r="J482">
        <f t="shared" si="16"/>
        <v>0.5</v>
      </c>
      <c r="K482">
        <f t="shared" si="17"/>
        <v>2</v>
      </c>
    </row>
    <row r="483" spans="2:11" hidden="1">
      <c r="B483" s="23"/>
      <c r="C483" s="23"/>
      <c r="D483" s="23">
        <v>2</v>
      </c>
      <c r="E483" s="23">
        <v>4</v>
      </c>
      <c r="F483" s="23">
        <v>3</v>
      </c>
      <c r="G483" s="23">
        <v>3</v>
      </c>
      <c r="I483">
        <f t="shared" si="15"/>
        <v>2</v>
      </c>
      <c r="J483">
        <f t="shared" si="16"/>
        <v>0.75</v>
      </c>
      <c r="K483">
        <f t="shared" si="17"/>
        <v>1</v>
      </c>
    </row>
    <row r="484" spans="2:11">
      <c r="B484" s="23">
        <v>18</v>
      </c>
      <c r="C484" s="23">
        <f>SUM(C464:C483)</f>
        <v>131</v>
      </c>
      <c r="D484" s="23">
        <f>5-D464+D465+5-D466+D467+D468+5-D469+5-D470+D471+D472+5-D473+D474+D475+5-D476+5-D477+D478+5-D479+D480+D481+5-D482+D483</f>
        <v>30</v>
      </c>
      <c r="E484" s="23">
        <f>5-E464+5-E465+E466+E467+5-E468+E469+E470+E471+5-E472+5-E473+5-E474+E475+E476+E477+5-E478+5-E479+E480+E481+5-E482+5-E483</f>
        <v>32</v>
      </c>
      <c r="F484" s="23">
        <f>5-F464+5-F465+F466+F467+5-F468+F469+F470+F471+5-F472+5-F473+5-F474+F475+F476+F477+5-F478+5-F479+F480+F481+5-F482+5-F483</f>
        <v>51</v>
      </c>
      <c r="G484" s="23">
        <f>5-G464+5-G465+G466+G467+5-G468+G469+G470+G471+5-G472+5-G473+5-G474+G475+G476+G477+5-G478+5-G479+G480+G481+5-G482+5-G483</f>
        <v>31</v>
      </c>
      <c r="I484">
        <f t="shared" si="15"/>
        <v>1.0666666666666667</v>
      </c>
      <c r="J484">
        <f t="shared" si="16"/>
        <v>1.59375</v>
      </c>
      <c r="K484">
        <f t="shared" si="17"/>
        <v>0.60784313725490191</v>
      </c>
    </row>
    <row r="485" spans="2:11" hidden="1">
      <c r="B485" s="23">
        <v>19</v>
      </c>
      <c r="C485" s="23">
        <v>44</v>
      </c>
      <c r="D485" s="23">
        <v>2</v>
      </c>
      <c r="E485" s="23">
        <v>2</v>
      </c>
      <c r="F485" s="23">
        <v>2</v>
      </c>
      <c r="G485" s="23">
        <v>2</v>
      </c>
      <c r="I485">
        <f t="shared" si="15"/>
        <v>1</v>
      </c>
      <c r="J485">
        <f t="shared" si="16"/>
        <v>1</v>
      </c>
      <c r="K485">
        <f t="shared" si="17"/>
        <v>1</v>
      </c>
    </row>
    <row r="486" spans="2:11" hidden="1">
      <c r="B486" s="23"/>
      <c r="C486" s="23">
        <v>16</v>
      </c>
      <c r="D486" s="23">
        <v>3</v>
      </c>
      <c r="E486" s="23">
        <v>2</v>
      </c>
      <c r="F486" s="23">
        <v>2</v>
      </c>
      <c r="G486" s="23">
        <v>1</v>
      </c>
      <c r="I486">
        <f t="shared" si="15"/>
        <v>0.66666666666666663</v>
      </c>
      <c r="J486">
        <f t="shared" si="16"/>
        <v>1</v>
      </c>
      <c r="K486">
        <f t="shared" si="17"/>
        <v>0.5</v>
      </c>
    </row>
    <row r="487" spans="2:11" hidden="1">
      <c r="B487" s="23"/>
      <c r="C487" s="23"/>
      <c r="D487" s="23">
        <v>2</v>
      </c>
      <c r="E487" s="23">
        <v>3</v>
      </c>
      <c r="F487" s="23">
        <v>4</v>
      </c>
      <c r="G487" s="23">
        <v>3</v>
      </c>
      <c r="I487">
        <f t="shared" si="15"/>
        <v>1.5</v>
      </c>
      <c r="J487">
        <f t="shared" si="16"/>
        <v>1.3333333333333333</v>
      </c>
      <c r="K487">
        <f t="shared" si="17"/>
        <v>0.75</v>
      </c>
    </row>
    <row r="488" spans="2:11" hidden="1">
      <c r="B488" s="23"/>
      <c r="C488" s="23"/>
      <c r="D488" s="23">
        <v>1</v>
      </c>
      <c r="E488" s="23">
        <v>3</v>
      </c>
      <c r="F488" s="23">
        <v>4</v>
      </c>
      <c r="G488" s="23">
        <v>4</v>
      </c>
      <c r="I488">
        <f t="shared" si="15"/>
        <v>3</v>
      </c>
      <c r="J488">
        <f t="shared" si="16"/>
        <v>1.3333333333333333</v>
      </c>
      <c r="K488">
        <f t="shared" si="17"/>
        <v>1</v>
      </c>
    </row>
    <row r="489" spans="2:11" hidden="1">
      <c r="B489" s="23"/>
      <c r="C489" s="23"/>
      <c r="D489" s="23">
        <v>4</v>
      </c>
      <c r="E489" s="23">
        <v>1</v>
      </c>
      <c r="F489" s="23">
        <v>2</v>
      </c>
      <c r="G489" s="23">
        <v>2</v>
      </c>
      <c r="I489">
        <f t="shared" si="15"/>
        <v>0.25</v>
      </c>
      <c r="J489">
        <f t="shared" si="16"/>
        <v>2</v>
      </c>
      <c r="K489">
        <f t="shared" si="17"/>
        <v>1</v>
      </c>
    </row>
    <row r="490" spans="2:11" hidden="1">
      <c r="B490" s="23"/>
      <c r="C490" s="23"/>
      <c r="D490" s="23">
        <v>3</v>
      </c>
      <c r="E490" s="23">
        <v>1</v>
      </c>
      <c r="F490" s="23">
        <v>1</v>
      </c>
      <c r="G490" s="23">
        <v>1</v>
      </c>
      <c r="I490">
        <f t="shared" si="15"/>
        <v>0.33333333333333331</v>
      </c>
      <c r="J490">
        <f t="shared" si="16"/>
        <v>1</v>
      </c>
      <c r="K490">
        <f t="shared" si="17"/>
        <v>1</v>
      </c>
    </row>
    <row r="491" spans="2:11" hidden="1">
      <c r="B491" s="23"/>
      <c r="C491" s="23"/>
      <c r="D491" s="23">
        <v>3</v>
      </c>
      <c r="E491" s="23">
        <v>4</v>
      </c>
      <c r="F491" s="23">
        <v>4</v>
      </c>
      <c r="G491" s="23">
        <v>4</v>
      </c>
      <c r="I491">
        <f t="shared" si="15"/>
        <v>1.3333333333333333</v>
      </c>
      <c r="J491">
        <f t="shared" si="16"/>
        <v>1</v>
      </c>
      <c r="K491">
        <f t="shared" si="17"/>
        <v>1</v>
      </c>
    </row>
    <row r="492" spans="2:11" hidden="1">
      <c r="B492" s="23"/>
      <c r="C492" s="23"/>
      <c r="D492" s="23">
        <v>3</v>
      </c>
      <c r="E492" s="23">
        <v>4</v>
      </c>
      <c r="F492" s="23">
        <v>4</v>
      </c>
      <c r="G492" s="23">
        <v>4</v>
      </c>
      <c r="I492">
        <f t="shared" si="15"/>
        <v>1.3333333333333333</v>
      </c>
      <c r="J492">
        <f t="shared" si="16"/>
        <v>1</v>
      </c>
      <c r="K492">
        <f t="shared" si="17"/>
        <v>1</v>
      </c>
    </row>
    <row r="493" spans="2:11" hidden="1">
      <c r="B493" s="23"/>
      <c r="C493" s="23"/>
      <c r="D493" s="23">
        <v>3</v>
      </c>
      <c r="E493" s="23">
        <v>1</v>
      </c>
      <c r="F493" s="23">
        <v>2</v>
      </c>
      <c r="G493" s="23">
        <v>1</v>
      </c>
      <c r="I493">
        <f t="shared" si="15"/>
        <v>0.33333333333333331</v>
      </c>
      <c r="J493">
        <f t="shared" si="16"/>
        <v>2</v>
      </c>
      <c r="K493">
        <f t="shared" si="17"/>
        <v>0.5</v>
      </c>
    </row>
    <row r="494" spans="2:11" hidden="1">
      <c r="B494" s="23"/>
      <c r="C494" s="23"/>
      <c r="D494" s="23">
        <v>2</v>
      </c>
      <c r="E494" s="23">
        <v>1</v>
      </c>
      <c r="F494" s="23">
        <v>2</v>
      </c>
      <c r="G494" s="23">
        <v>1</v>
      </c>
      <c r="I494">
        <f t="shared" si="15"/>
        <v>0.5</v>
      </c>
      <c r="J494">
        <f t="shared" si="16"/>
        <v>2</v>
      </c>
      <c r="K494">
        <f t="shared" si="17"/>
        <v>0.5</v>
      </c>
    </row>
    <row r="495" spans="2:11" hidden="1">
      <c r="B495" s="23"/>
      <c r="C495" s="23"/>
      <c r="D495" s="23">
        <v>3</v>
      </c>
      <c r="E495" s="23">
        <v>2</v>
      </c>
      <c r="F495" s="23">
        <v>1</v>
      </c>
      <c r="G495" s="23">
        <v>2</v>
      </c>
      <c r="I495">
        <f t="shared" si="15"/>
        <v>0.66666666666666663</v>
      </c>
      <c r="J495">
        <f t="shared" si="16"/>
        <v>0.5</v>
      </c>
      <c r="K495">
        <f t="shared" si="17"/>
        <v>2</v>
      </c>
    </row>
    <row r="496" spans="2:11" hidden="1">
      <c r="B496" s="23"/>
      <c r="C496" s="23"/>
      <c r="D496" s="23">
        <v>1</v>
      </c>
      <c r="E496" s="23">
        <v>3</v>
      </c>
      <c r="F496" s="23">
        <v>4</v>
      </c>
      <c r="G496" s="23">
        <v>4</v>
      </c>
      <c r="I496">
        <f t="shared" si="15"/>
        <v>3</v>
      </c>
      <c r="J496">
        <f t="shared" si="16"/>
        <v>1.3333333333333333</v>
      </c>
      <c r="K496">
        <f t="shared" si="17"/>
        <v>1</v>
      </c>
    </row>
    <row r="497" spans="2:11" hidden="1">
      <c r="B497" s="23"/>
      <c r="C497" s="23"/>
      <c r="D497" s="23">
        <v>3</v>
      </c>
      <c r="E497" s="23">
        <v>1</v>
      </c>
      <c r="F497" s="23">
        <v>1</v>
      </c>
      <c r="G497" s="23">
        <v>1</v>
      </c>
      <c r="I497">
        <f t="shared" si="15"/>
        <v>0.33333333333333331</v>
      </c>
      <c r="J497">
        <f t="shared" si="16"/>
        <v>1</v>
      </c>
      <c r="K497">
        <f t="shared" si="17"/>
        <v>1</v>
      </c>
    </row>
    <row r="498" spans="2:11" hidden="1">
      <c r="B498" s="23"/>
      <c r="C498" s="23"/>
      <c r="D498" s="23">
        <v>2</v>
      </c>
      <c r="E498" s="23">
        <v>4</v>
      </c>
      <c r="F498" s="23">
        <v>4</v>
      </c>
      <c r="G498" s="23">
        <v>3</v>
      </c>
      <c r="I498">
        <f t="shared" si="15"/>
        <v>2</v>
      </c>
      <c r="J498">
        <f t="shared" si="16"/>
        <v>1</v>
      </c>
      <c r="K498">
        <f t="shared" si="17"/>
        <v>0.75</v>
      </c>
    </row>
    <row r="499" spans="2:11" hidden="1">
      <c r="B499" s="23"/>
      <c r="C499" s="23"/>
      <c r="D499" s="23">
        <v>4</v>
      </c>
      <c r="E499" s="23">
        <v>1</v>
      </c>
      <c r="F499" s="23">
        <v>1</v>
      </c>
      <c r="G499" s="23">
        <v>2</v>
      </c>
      <c r="I499">
        <f t="shared" si="15"/>
        <v>0.25</v>
      </c>
      <c r="J499">
        <f t="shared" si="16"/>
        <v>1</v>
      </c>
      <c r="K499">
        <f t="shared" si="17"/>
        <v>2</v>
      </c>
    </row>
    <row r="500" spans="2:11" hidden="1">
      <c r="B500" s="23"/>
      <c r="C500" s="23"/>
      <c r="D500" s="23">
        <v>2</v>
      </c>
      <c r="E500" s="23">
        <v>1</v>
      </c>
      <c r="F500" s="23">
        <v>1</v>
      </c>
      <c r="G500" s="23">
        <v>2</v>
      </c>
      <c r="I500">
        <f t="shared" si="15"/>
        <v>0.5</v>
      </c>
      <c r="J500">
        <f t="shared" si="16"/>
        <v>1</v>
      </c>
      <c r="K500">
        <f t="shared" si="17"/>
        <v>2</v>
      </c>
    </row>
    <row r="501" spans="2:11" hidden="1">
      <c r="B501" s="23"/>
      <c r="C501" s="23"/>
      <c r="D501" s="23">
        <v>4</v>
      </c>
      <c r="E501" s="23">
        <v>4</v>
      </c>
      <c r="F501" s="23">
        <v>4</v>
      </c>
      <c r="G501" s="23">
        <v>4</v>
      </c>
      <c r="I501">
        <f t="shared" si="15"/>
        <v>1</v>
      </c>
      <c r="J501">
        <f t="shared" si="16"/>
        <v>1</v>
      </c>
      <c r="K501">
        <f t="shared" si="17"/>
        <v>1</v>
      </c>
    </row>
    <row r="502" spans="2:11" hidden="1">
      <c r="B502" s="23"/>
      <c r="C502" s="23"/>
      <c r="D502" s="23">
        <v>3</v>
      </c>
      <c r="E502" s="23">
        <v>3</v>
      </c>
      <c r="F502" s="23">
        <v>2</v>
      </c>
      <c r="G502" s="23">
        <v>3</v>
      </c>
      <c r="I502">
        <f t="shared" si="15"/>
        <v>1</v>
      </c>
      <c r="J502">
        <f t="shared" si="16"/>
        <v>0.66666666666666663</v>
      </c>
      <c r="K502">
        <f t="shared" si="17"/>
        <v>1.5</v>
      </c>
    </row>
    <row r="503" spans="2:11" hidden="1">
      <c r="B503" s="23"/>
      <c r="C503" s="23"/>
      <c r="D503" s="23">
        <v>2</v>
      </c>
      <c r="E503" s="23">
        <v>2</v>
      </c>
      <c r="F503" s="23">
        <v>2</v>
      </c>
      <c r="G503" s="23">
        <v>2</v>
      </c>
      <c r="I503">
        <f t="shared" si="15"/>
        <v>1</v>
      </c>
      <c r="J503">
        <f t="shared" si="16"/>
        <v>1</v>
      </c>
      <c r="K503">
        <f t="shared" si="17"/>
        <v>1</v>
      </c>
    </row>
    <row r="504" spans="2:11" hidden="1">
      <c r="B504" s="23"/>
      <c r="C504" s="23"/>
      <c r="D504" s="23">
        <v>3</v>
      </c>
      <c r="E504" s="23">
        <v>1</v>
      </c>
      <c r="F504" s="23">
        <v>2</v>
      </c>
      <c r="G504" s="23">
        <v>2</v>
      </c>
      <c r="I504">
        <f t="shared" si="15"/>
        <v>0.33333333333333331</v>
      </c>
      <c r="J504">
        <f t="shared" si="16"/>
        <v>2</v>
      </c>
      <c r="K504">
        <f t="shared" si="17"/>
        <v>1</v>
      </c>
    </row>
    <row r="505" spans="2:11">
      <c r="B505" s="23">
        <v>19</v>
      </c>
      <c r="C505" s="23">
        <f>SUM(C485:C504)</f>
        <v>60</v>
      </c>
      <c r="D505" s="23">
        <f>5-D485+D486+5-D487+D488+D489+5-D490+5-D491+D492+D493+5-D494+D495+D496+5-D497+5-D498+D499+5-D500+D501+D502+5-D503+D504</f>
        <v>56</v>
      </c>
      <c r="E505" s="23">
        <f>5-E485+5-E486+E487+E488+5-E489+E490+E491+E492+5-E493+5-E494+5-E495+E496+E497+E498+5-E499+5-E500+E501+E502+5-E503+5-E504</f>
        <v>66</v>
      </c>
      <c r="F505" s="23">
        <f>5-F485+5-F486+F487+F488+5-F489+F490+F491+F492+5-F493+5-F494+5-F495+F496+F497+F498+5-F499+5-F500+F501+F502+5-F503+5-F504</f>
        <v>65</v>
      </c>
      <c r="G505" s="23">
        <f>5-G485+5-G486+G487+G488+5-G489+G490+G491+G492+5-G493+5-G494+5-G495+G496+G497+G498+5-G499+5-G500+G501+G502+5-G503+5-G504</f>
        <v>64</v>
      </c>
      <c r="I505">
        <f t="shared" si="15"/>
        <v>1.1785714285714286</v>
      </c>
      <c r="J505">
        <f t="shared" si="16"/>
        <v>0.98484848484848486</v>
      </c>
      <c r="K505">
        <f t="shared" si="17"/>
        <v>0.98461538461538467</v>
      </c>
    </row>
    <row r="506" spans="2:11" hidden="1">
      <c r="B506" s="23">
        <v>20</v>
      </c>
      <c r="C506" s="23">
        <v>24</v>
      </c>
      <c r="D506" s="23">
        <v>3</v>
      </c>
      <c r="E506" s="23">
        <v>4</v>
      </c>
      <c r="F506" s="23">
        <v>4</v>
      </c>
      <c r="G506" s="23">
        <v>4</v>
      </c>
      <c r="I506">
        <f t="shared" si="15"/>
        <v>1.3333333333333333</v>
      </c>
      <c r="J506">
        <f t="shared" si="16"/>
        <v>1</v>
      </c>
      <c r="K506">
        <f t="shared" si="17"/>
        <v>1</v>
      </c>
    </row>
    <row r="507" spans="2:11" hidden="1">
      <c r="B507" s="23"/>
      <c r="C507" s="23">
        <v>20</v>
      </c>
      <c r="D507" s="23">
        <v>2</v>
      </c>
      <c r="E507" s="23">
        <v>4</v>
      </c>
      <c r="F507" s="23">
        <v>3</v>
      </c>
      <c r="G507" s="23">
        <v>3</v>
      </c>
      <c r="I507">
        <f t="shared" si="15"/>
        <v>2</v>
      </c>
      <c r="J507">
        <f t="shared" si="16"/>
        <v>0.75</v>
      </c>
      <c r="K507">
        <f t="shared" si="17"/>
        <v>1</v>
      </c>
    </row>
    <row r="508" spans="2:11" hidden="1">
      <c r="B508" s="23"/>
      <c r="C508" s="23">
        <v>19</v>
      </c>
      <c r="D508" s="23">
        <v>4</v>
      </c>
      <c r="E508" s="23">
        <v>2</v>
      </c>
      <c r="F508" s="23">
        <v>1</v>
      </c>
      <c r="G508" s="23">
        <v>2</v>
      </c>
      <c r="I508">
        <f t="shared" si="15"/>
        <v>0.5</v>
      </c>
      <c r="J508">
        <f t="shared" si="16"/>
        <v>0.5</v>
      </c>
      <c r="K508">
        <f t="shared" si="17"/>
        <v>2</v>
      </c>
    </row>
    <row r="509" spans="2:11" hidden="1">
      <c r="B509" s="23"/>
      <c r="C509" s="23">
        <v>18</v>
      </c>
      <c r="D509" s="23">
        <v>3</v>
      </c>
      <c r="E509" s="23">
        <v>2</v>
      </c>
      <c r="F509" s="23">
        <v>1</v>
      </c>
      <c r="G509" s="23">
        <v>2</v>
      </c>
      <c r="I509">
        <f t="shared" si="15"/>
        <v>0.66666666666666663</v>
      </c>
      <c r="J509">
        <f t="shared" si="16"/>
        <v>0.5</v>
      </c>
      <c r="K509">
        <f t="shared" si="17"/>
        <v>2</v>
      </c>
    </row>
    <row r="510" spans="2:11" hidden="1">
      <c r="B510" s="23"/>
      <c r="C510" s="23">
        <v>16</v>
      </c>
      <c r="D510" s="23">
        <v>1</v>
      </c>
      <c r="E510" s="23">
        <v>3</v>
      </c>
      <c r="F510" s="23">
        <v>4</v>
      </c>
      <c r="G510" s="23">
        <v>4</v>
      </c>
      <c r="I510">
        <f t="shared" si="15"/>
        <v>3</v>
      </c>
      <c r="J510">
        <f t="shared" si="16"/>
        <v>1.3333333333333333</v>
      </c>
      <c r="K510">
        <f t="shared" si="17"/>
        <v>1</v>
      </c>
    </row>
    <row r="511" spans="2:11" hidden="1">
      <c r="B511" s="23"/>
      <c r="C511" s="23">
        <v>15</v>
      </c>
      <c r="D511" s="23">
        <v>3</v>
      </c>
      <c r="E511" s="23">
        <v>1</v>
      </c>
      <c r="F511" s="23">
        <v>1</v>
      </c>
      <c r="G511" s="23">
        <v>1</v>
      </c>
      <c r="I511">
        <f t="shared" si="15"/>
        <v>0.33333333333333331</v>
      </c>
      <c r="J511">
        <f t="shared" si="16"/>
        <v>1</v>
      </c>
      <c r="K511">
        <f t="shared" si="17"/>
        <v>1</v>
      </c>
    </row>
    <row r="512" spans="2:11" hidden="1">
      <c r="B512" s="23"/>
      <c r="C512" s="23">
        <v>15</v>
      </c>
      <c r="D512" s="23">
        <v>3</v>
      </c>
      <c r="E512" s="23">
        <v>1</v>
      </c>
      <c r="F512" s="23">
        <v>2</v>
      </c>
      <c r="G512" s="23">
        <v>2</v>
      </c>
      <c r="I512">
        <f t="shared" ref="I512:I526" si="18">E512/D512</f>
        <v>0.33333333333333331</v>
      </c>
      <c r="J512">
        <f t="shared" ref="J512:J526" si="19">F512/E512</f>
        <v>2</v>
      </c>
      <c r="K512">
        <f t="shared" ref="K512:K526" si="20">G512/F512</f>
        <v>1</v>
      </c>
    </row>
    <row r="513" spans="2:11" hidden="1">
      <c r="B513" s="23"/>
      <c r="C513" s="23"/>
      <c r="D513" s="23">
        <v>2</v>
      </c>
      <c r="E513" s="23">
        <v>2</v>
      </c>
      <c r="F513" s="23">
        <v>2</v>
      </c>
      <c r="G513" s="23">
        <v>2</v>
      </c>
      <c r="I513">
        <f t="shared" si="18"/>
        <v>1</v>
      </c>
      <c r="J513">
        <f t="shared" si="19"/>
        <v>1</v>
      </c>
      <c r="K513">
        <f t="shared" si="20"/>
        <v>1</v>
      </c>
    </row>
    <row r="514" spans="2:11" hidden="1">
      <c r="B514" s="23"/>
      <c r="C514" s="23"/>
      <c r="D514" s="23">
        <v>2</v>
      </c>
      <c r="E514" s="23">
        <v>3</v>
      </c>
      <c r="F514" s="23">
        <v>3</v>
      </c>
      <c r="G514" s="23">
        <v>3</v>
      </c>
      <c r="I514">
        <f t="shared" si="18"/>
        <v>1.5</v>
      </c>
      <c r="J514">
        <f t="shared" si="19"/>
        <v>1</v>
      </c>
      <c r="K514">
        <f t="shared" si="20"/>
        <v>1</v>
      </c>
    </row>
    <row r="515" spans="2:11" hidden="1">
      <c r="B515" s="23"/>
      <c r="C515" s="23"/>
      <c r="D515" s="23">
        <v>4</v>
      </c>
      <c r="E515" s="23">
        <v>4</v>
      </c>
      <c r="F515" s="23">
        <v>4</v>
      </c>
      <c r="G515" s="23">
        <v>3</v>
      </c>
      <c r="I515">
        <f t="shared" si="18"/>
        <v>1</v>
      </c>
      <c r="J515">
        <f t="shared" si="19"/>
        <v>1</v>
      </c>
      <c r="K515">
        <f t="shared" si="20"/>
        <v>0.75</v>
      </c>
    </row>
    <row r="516" spans="2:11" hidden="1">
      <c r="B516" s="23"/>
      <c r="C516" s="23"/>
      <c r="D516" s="23">
        <v>2</v>
      </c>
      <c r="E516" s="23">
        <v>3</v>
      </c>
      <c r="F516" s="23">
        <v>3</v>
      </c>
      <c r="G516" s="23">
        <v>3</v>
      </c>
      <c r="I516">
        <f t="shared" si="18"/>
        <v>1.5</v>
      </c>
      <c r="J516">
        <f t="shared" si="19"/>
        <v>1</v>
      </c>
      <c r="K516">
        <f t="shared" si="20"/>
        <v>1</v>
      </c>
    </row>
    <row r="517" spans="2:11" hidden="1">
      <c r="B517" s="23"/>
      <c r="C517" s="23"/>
      <c r="D517" s="23">
        <v>2</v>
      </c>
      <c r="E517" s="23">
        <v>1</v>
      </c>
      <c r="F517" s="23">
        <v>1</v>
      </c>
      <c r="G517" s="23">
        <v>1</v>
      </c>
      <c r="I517">
        <f t="shared" si="18"/>
        <v>0.5</v>
      </c>
      <c r="J517">
        <f t="shared" si="19"/>
        <v>1</v>
      </c>
      <c r="K517">
        <f t="shared" si="20"/>
        <v>1</v>
      </c>
    </row>
    <row r="518" spans="2:11" hidden="1">
      <c r="B518" s="23"/>
      <c r="C518" s="23"/>
      <c r="D518" s="23">
        <v>3</v>
      </c>
      <c r="E518" s="23">
        <v>1</v>
      </c>
      <c r="F518" s="23">
        <v>1</v>
      </c>
      <c r="G518" s="23">
        <v>1</v>
      </c>
      <c r="I518">
        <f t="shared" si="18"/>
        <v>0.33333333333333331</v>
      </c>
      <c r="J518">
        <f t="shared" si="19"/>
        <v>1</v>
      </c>
      <c r="K518">
        <f t="shared" si="20"/>
        <v>1</v>
      </c>
    </row>
    <row r="519" spans="2:11" hidden="1">
      <c r="B519" s="23"/>
      <c r="C519" s="23"/>
      <c r="D519" s="23">
        <v>2</v>
      </c>
      <c r="E519" s="23">
        <v>2</v>
      </c>
      <c r="F519" s="23">
        <v>2</v>
      </c>
      <c r="G519" s="23">
        <v>2</v>
      </c>
      <c r="I519">
        <f t="shared" si="18"/>
        <v>1</v>
      </c>
      <c r="J519">
        <f t="shared" si="19"/>
        <v>1</v>
      </c>
      <c r="K519">
        <f t="shared" si="20"/>
        <v>1</v>
      </c>
    </row>
    <row r="520" spans="2:11" hidden="1">
      <c r="B520" s="23"/>
      <c r="C520" s="23"/>
      <c r="D520" s="23">
        <v>2</v>
      </c>
      <c r="E520" s="23">
        <v>4</v>
      </c>
      <c r="F520" s="23">
        <v>3</v>
      </c>
      <c r="G520" s="23">
        <v>3</v>
      </c>
      <c r="I520">
        <f t="shared" si="18"/>
        <v>2</v>
      </c>
      <c r="J520">
        <f t="shared" si="19"/>
        <v>0.75</v>
      </c>
      <c r="K520">
        <f t="shared" si="20"/>
        <v>1</v>
      </c>
    </row>
    <row r="521" spans="2:11" hidden="1">
      <c r="B521" s="23"/>
      <c r="C521" s="23"/>
      <c r="D521" s="23">
        <v>4</v>
      </c>
      <c r="E521" s="23">
        <v>4</v>
      </c>
      <c r="F521" s="23">
        <v>4</v>
      </c>
      <c r="G521" s="23">
        <v>3</v>
      </c>
      <c r="I521">
        <f t="shared" si="18"/>
        <v>1</v>
      </c>
      <c r="J521">
        <f t="shared" si="19"/>
        <v>1</v>
      </c>
      <c r="K521">
        <f t="shared" si="20"/>
        <v>0.75</v>
      </c>
    </row>
    <row r="522" spans="2:11" hidden="1">
      <c r="B522" s="23"/>
      <c r="C522" s="23"/>
      <c r="D522" s="23">
        <v>3</v>
      </c>
      <c r="E522" s="23">
        <v>2</v>
      </c>
      <c r="F522" s="23">
        <v>1</v>
      </c>
      <c r="G522" s="23">
        <v>1</v>
      </c>
      <c r="I522">
        <f t="shared" si="18"/>
        <v>0.66666666666666663</v>
      </c>
      <c r="J522">
        <f t="shared" si="19"/>
        <v>0.5</v>
      </c>
      <c r="K522">
        <f t="shared" si="20"/>
        <v>1</v>
      </c>
    </row>
    <row r="523" spans="2:11" hidden="1">
      <c r="B523" s="23"/>
      <c r="C523" s="23"/>
      <c r="D523" s="23">
        <v>2</v>
      </c>
      <c r="E523" s="23">
        <v>1</v>
      </c>
      <c r="F523" s="23">
        <v>1</v>
      </c>
      <c r="G523" s="23">
        <v>1</v>
      </c>
      <c r="I523">
        <f t="shared" si="18"/>
        <v>0.5</v>
      </c>
      <c r="J523">
        <f t="shared" si="19"/>
        <v>1</v>
      </c>
      <c r="K523">
        <f t="shared" si="20"/>
        <v>1</v>
      </c>
    </row>
    <row r="524" spans="2:11" hidden="1">
      <c r="B524" s="23"/>
      <c r="C524" s="23"/>
      <c r="D524" s="23">
        <v>3</v>
      </c>
      <c r="E524" s="23">
        <v>3</v>
      </c>
      <c r="F524" s="23">
        <v>3</v>
      </c>
      <c r="G524" s="23">
        <v>2</v>
      </c>
      <c r="I524">
        <f t="shared" si="18"/>
        <v>1</v>
      </c>
      <c r="J524">
        <f t="shared" si="19"/>
        <v>1</v>
      </c>
      <c r="K524">
        <f t="shared" si="20"/>
        <v>0.66666666666666663</v>
      </c>
    </row>
    <row r="525" spans="2:11" hidden="1">
      <c r="B525" s="23"/>
      <c r="C525" s="23"/>
      <c r="D525" s="23">
        <v>3</v>
      </c>
      <c r="E525" s="23">
        <v>3</v>
      </c>
      <c r="F525" s="23">
        <v>4</v>
      </c>
      <c r="G525" s="23">
        <v>3</v>
      </c>
      <c r="I525">
        <f t="shared" si="18"/>
        <v>1</v>
      </c>
      <c r="J525">
        <f t="shared" si="19"/>
        <v>1.3333333333333333</v>
      </c>
      <c r="K525">
        <f t="shared" si="20"/>
        <v>0.75</v>
      </c>
    </row>
    <row r="526" spans="2:11">
      <c r="B526" s="23">
        <v>20</v>
      </c>
      <c r="C526" s="23">
        <f>SUM(C506:C525)</f>
        <v>127</v>
      </c>
      <c r="D526" s="23">
        <f>5-D506+D507+5-D508+D509+D510+5-D511+5-D512+D513+D514+5-D515+D516+D517+5-D518+5-D519+D520+5-D521+D522+D523+5-D524+D525</f>
        <v>40</v>
      </c>
      <c r="E526" s="23">
        <f>5-E506+5-E507+E508+E509+5-E510+E511+E512+E513+5-E514+5-E515+5-E516+E517+E518+E519+5-E520+5-E521+E522+E523+5-E524+5-E525</f>
        <v>30</v>
      </c>
      <c r="F526" s="23">
        <f>5-F506+5-F507+F508+F509+5-F510+F511+F512+F513+5-F514+5-F515+5-F516+F517+F518+F519+5-F520+5-F521+F522+F523+5-F524+5-F525</f>
        <v>28</v>
      </c>
      <c r="G526" s="23">
        <f>5-G506+5-G507+G508+G509+5-G510+G511+G512+G513+5-G514+5-G515+5-G516+G517+G518+G519+5-G520+5-G521+G522+G523+5-G524+5-G525</f>
        <v>34</v>
      </c>
      <c r="I526">
        <f t="shared" si="18"/>
        <v>0.75</v>
      </c>
      <c r="J526">
        <f t="shared" si="19"/>
        <v>0.93333333333333335</v>
      </c>
      <c r="K526">
        <f t="shared" si="20"/>
        <v>1.2142857142857142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S10" workbookViewId="0">
      <selection activeCell="AI35" sqref="AI35"/>
    </sheetView>
  </sheetViews>
  <sheetFormatPr baseColWidth="10" defaultRowHeight="15" x14ac:dyDescent="0"/>
  <cols>
    <col min="1" max="1" width="24.1640625" bestFit="1" customWidth="1"/>
    <col min="2" max="2" width="13.33203125" customWidth="1"/>
    <col min="10" max="10" width="15.5" bestFit="1" customWidth="1"/>
    <col min="11" max="15" width="12.33203125" customWidth="1"/>
  </cols>
  <sheetData>
    <row r="1" spans="1:17">
      <c r="A1" t="s">
        <v>231</v>
      </c>
      <c r="C1" t="s">
        <v>62</v>
      </c>
      <c r="D1" t="s">
        <v>232</v>
      </c>
      <c r="E1" t="s">
        <v>64</v>
      </c>
      <c r="F1" t="s">
        <v>233</v>
      </c>
      <c r="G1" t="s">
        <v>14</v>
      </c>
      <c r="H1" t="s">
        <v>234</v>
      </c>
      <c r="L1" t="s">
        <v>62</v>
      </c>
      <c r="M1" t="s">
        <v>232</v>
      </c>
      <c r="N1" t="s">
        <v>64</v>
      </c>
      <c r="O1" t="s">
        <v>233</v>
      </c>
      <c r="P1" t="s">
        <v>14</v>
      </c>
      <c r="Q1" t="s">
        <v>234</v>
      </c>
    </row>
    <row r="2" spans="1:17">
      <c r="B2" t="s">
        <v>398</v>
      </c>
      <c r="C2" s="39">
        <f>'Phase 1 data'!I28</f>
        <v>4.2</v>
      </c>
      <c r="D2" s="39">
        <f>'Phase 1 data'!J28</f>
        <v>3.8</v>
      </c>
      <c r="E2" s="39">
        <f>'Phase 1 data'!K28</f>
        <v>5.3250000000000002</v>
      </c>
      <c r="F2" s="39">
        <f>'Phase 1 data'!L28</f>
        <v>4.0999999999999996</v>
      </c>
      <c r="G2" s="39">
        <f>'Phase 1 data'!M28</f>
        <v>5.375</v>
      </c>
      <c r="H2" s="39">
        <f>'Phase 1 data'!N28</f>
        <v>3.85</v>
      </c>
      <c r="K2" t="s">
        <v>263</v>
      </c>
      <c r="L2" s="39">
        <f>'Phase 1 data'!I28</f>
        <v>4.2</v>
      </c>
      <c r="M2" s="39">
        <f>'Phase 1 data'!J28</f>
        <v>3.8</v>
      </c>
      <c r="N2" s="39">
        <f>'Phase 1 data'!K28</f>
        <v>5.3250000000000002</v>
      </c>
      <c r="O2" s="39">
        <f>'Phase 1 data'!L28</f>
        <v>4.0999999999999996</v>
      </c>
      <c r="P2" s="39">
        <f>'Phase 1 data'!M28</f>
        <v>5.375</v>
      </c>
      <c r="Q2" s="39">
        <f>'Phase 1 data'!N28</f>
        <v>3.85</v>
      </c>
    </row>
    <row r="3" spans="1:17">
      <c r="B3" t="s">
        <v>276</v>
      </c>
      <c r="C3" s="87">
        <v>0</v>
      </c>
      <c r="D3" s="87">
        <f>'Phase 1 data'!J30</f>
        <v>-9.5238095238095316E-2</v>
      </c>
      <c r="E3" s="87">
        <f>'Phase 1 data'!K30</f>
        <v>0.40131578947368435</v>
      </c>
      <c r="F3" s="87">
        <f>'Phase 1 data'!L30</f>
        <v>-0.23004694835680761</v>
      </c>
      <c r="G3" s="87">
        <f>'Phase 1 data'!M30</f>
        <v>0.31097560975609767</v>
      </c>
      <c r="H3" s="87">
        <f>'Phase 1 data'!N30</f>
        <v>-0.28372093023255812</v>
      </c>
      <c r="K3" t="s">
        <v>264</v>
      </c>
      <c r="L3" s="39">
        <f>'Phase 2 subjective data'!I23</f>
        <v>4.625</v>
      </c>
      <c r="M3" s="39">
        <f>'Phase 2 subjective data'!J23</f>
        <v>4.0250000000000004</v>
      </c>
      <c r="N3" s="39">
        <f>'Phase 2 subjective data'!K23</f>
        <v>4.9749999999999996</v>
      </c>
      <c r="O3" s="39">
        <f>'Phase 2 subjective data'!L23</f>
        <v>4.1749999999999998</v>
      </c>
      <c r="P3" s="39">
        <f>'Phase 2 subjective data'!M23</f>
        <v>5.4</v>
      </c>
      <c r="Q3" s="39">
        <f>'Phase 2 subjective data'!N23</f>
        <v>4</v>
      </c>
    </row>
    <row r="4" spans="1:17">
      <c r="C4" s="87"/>
      <c r="D4" s="87"/>
      <c r="E4" s="87"/>
      <c r="F4" s="87"/>
      <c r="G4" s="87"/>
      <c r="H4" s="87"/>
      <c r="K4" t="s">
        <v>242</v>
      </c>
      <c r="L4" s="39">
        <f>'Phase 2 subjective data'!I62</f>
        <v>4.4000000000000004</v>
      </c>
      <c r="M4" s="39">
        <f>'Phase 2 subjective data'!J62</f>
        <v>4.125</v>
      </c>
      <c r="N4" s="39">
        <f>'Phase 2 subjective data'!K62</f>
        <v>4.4375</v>
      </c>
      <c r="O4" s="39">
        <f>'Phase 2 subjective data'!L62</f>
        <v>4.2583333333333329</v>
      </c>
      <c r="P4" s="39">
        <f>'Phase 2 subjective data'!M62</f>
        <v>4.9166666666666661</v>
      </c>
      <c r="Q4" s="39">
        <f>'Phase 2 subjective data'!N62</f>
        <v>3.9</v>
      </c>
    </row>
    <row r="5" spans="1:17">
      <c r="C5" s="87"/>
      <c r="D5" s="87"/>
      <c r="E5" s="87"/>
      <c r="F5" s="87"/>
      <c r="G5" s="87"/>
      <c r="H5" s="87"/>
      <c r="K5" t="s">
        <v>279</v>
      </c>
      <c r="L5" s="39">
        <f>'Phase 2 subjective data'!I63</f>
        <v>4.4000000000000004</v>
      </c>
      <c r="M5" s="39">
        <f>'Phase 2 subjective data'!J63</f>
        <v>4</v>
      </c>
      <c r="N5" s="39">
        <f>'Phase 2 subjective data'!K63</f>
        <v>4.55</v>
      </c>
      <c r="O5" s="39">
        <f>'Phase 2 subjective data'!L63</f>
        <v>4.0999999999999996</v>
      </c>
      <c r="P5" s="39">
        <f>'Phase 2 subjective data'!M63</f>
        <v>4.75</v>
      </c>
      <c r="Q5" s="39">
        <f>'Phase 2 subjective data'!N63</f>
        <v>4.2</v>
      </c>
    </row>
    <row r="6" spans="1:17">
      <c r="C6" s="87"/>
      <c r="D6" s="87"/>
      <c r="E6" s="87"/>
      <c r="F6" s="87"/>
      <c r="G6" s="87"/>
      <c r="H6" s="87"/>
      <c r="K6" t="s">
        <v>243</v>
      </c>
      <c r="L6" s="39">
        <f>'Phase 2 subjective data'!I61</f>
        <v>4.5</v>
      </c>
      <c r="M6" s="39">
        <f>'Phase 2 subjective data'!J61</f>
        <v>3.2</v>
      </c>
      <c r="N6" s="39">
        <f>'Phase 2 subjective data'!K61</f>
        <v>5.1999999999999993</v>
      </c>
      <c r="O6" s="39">
        <f>'Phase 2 subjective data'!L61</f>
        <v>3.8</v>
      </c>
      <c r="P6" s="39">
        <f>'Phase 2 subjective data'!M61</f>
        <v>4.9375</v>
      </c>
      <c r="Q6" s="39">
        <f>'Phase 2 subjective data'!N61</f>
        <v>3.5</v>
      </c>
    </row>
    <row r="7" spans="1:17">
      <c r="B7" t="str">
        <f>'Phase 1 data'!C60</f>
        <v>Delta w/o SN %</v>
      </c>
      <c r="C7" s="87">
        <v>0</v>
      </c>
      <c r="D7" s="87">
        <f>'Phase 1 data'!J60</f>
        <v>-0.13043478260869565</v>
      </c>
      <c r="E7" s="87">
        <f>'Phase 1 data'!K60</f>
        <v>1</v>
      </c>
      <c r="F7" s="87">
        <f>'Phase 1 data'!L60</f>
        <v>-0.15384615384615385</v>
      </c>
      <c r="G7" s="87">
        <f>'Phase 1 data'!M60</f>
        <v>0.18181818181818182</v>
      </c>
      <c r="H7" s="87">
        <f>'Phase 1 data'!N60</f>
        <v>-0.36363636363636365</v>
      </c>
      <c r="K7" t="s">
        <v>194</v>
      </c>
      <c r="L7" s="39">
        <f>'Phase 2 subjective data'!I64</f>
        <v>5.2</v>
      </c>
      <c r="M7" s="39">
        <f>'Phase 2 subjective data'!J64</f>
        <v>4.5999999999999996</v>
      </c>
      <c r="N7" s="39">
        <f>'Phase 2 subjective data'!K64</f>
        <v>5.4</v>
      </c>
      <c r="O7" s="39">
        <f>'Phase 2 subjective data'!L64</f>
        <v>4.5</v>
      </c>
      <c r="P7" s="39">
        <f>'Phase 2 subjective data'!M64</f>
        <v>6.05</v>
      </c>
      <c r="Q7" s="39">
        <f>'Phase 2 subjective data'!N64</f>
        <v>4.4000000000000004</v>
      </c>
    </row>
    <row r="8" spans="1:17">
      <c r="B8" t="s">
        <v>3</v>
      </c>
      <c r="L8" t="s">
        <v>62</v>
      </c>
      <c r="M8" t="s">
        <v>232</v>
      </c>
      <c r="N8" t="s">
        <v>64</v>
      </c>
      <c r="O8" t="s">
        <v>233</v>
      </c>
      <c r="P8" t="s">
        <v>14</v>
      </c>
      <c r="Q8" t="s">
        <v>234</v>
      </c>
    </row>
    <row r="9" spans="1:17">
      <c r="K9" t="s">
        <v>242</v>
      </c>
      <c r="L9" s="162">
        <f>L4-L4</f>
        <v>0</v>
      </c>
      <c r="M9" s="163">
        <f>M4-L4</f>
        <v>-0.27500000000000036</v>
      </c>
      <c r="N9" s="163">
        <f>N4-L4</f>
        <v>3.7499999999999645E-2</v>
      </c>
      <c r="O9" s="163">
        <f>O4-L4</f>
        <v>-0.1416666666666675</v>
      </c>
      <c r="P9" s="163">
        <f>P4-L4</f>
        <v>0.51666666666666572</v>
      </c>
      <c r="Q9" s="163">
        <f>Q4-L4</f>
        <v>-0.50000000000000044</v>
      </c>
    </row>
    <row r="10" spans="1:17">
      <c r="K10" t="s">
        <v>279</v>
      </c>
      <c r="L10">
        <f>0</f>
        <v>0</v>
      </c>
      <c r="M10" s="162">
        <f>M5-L5</f>
        <v>-0.40000000000000036</v>
      </c>
      <c r="N10" s="163">
        <f>N5-L5</f>
        <v>0.14999999999999947</v>
      </c>
      <c r="O10" s="163">
        <f>O5-L5</f>
        <v>-0.30000000000000071</v>
      </c>
      <c r="P10" s="163">
        <f>P5-L5</f>
        <v>0.34999999999999964</v>
      </c>
      <c r="Q10" s="163">
        <f>Q5-L5</f>
        <v>-0.20000000000000018</v>
      </c>
    </row>
    <row r="11" spans="1:17">
      <c r="K11" t="s">
        <v>243</v>
      </c>
      <c r="L11" s="163">
        <f>L6-L6</f>
        <v>0</v>
      </c>
      <c r="M11" s="163">
        <f>M6-L6</f>
        <v>-1.2999999999999998</v>
      </c>
      <c r="N11" s="163">
        <f>N6-L6</f>
        <v>0.69999999999999929</v>
      </c>
      <c r="O11" s="162">
        <f>O6-L6</f>
        <v>-0.70000000000000018</v>
      </c>
      <c r="P11" s="163">
        <f>P6-L6</f>
        <v>0.4375</v>
      </c>
      <c r="Q11" s="163">
        <f>Q6-L6</f>
        <v>-1</v>
      </c>
    </row>
    <row r="12" spans="1:17">
      <c r="K12" t="s">
        <v>330</v>
      </c>
      <c r="L12">
        <f>0</f>
        <v>0</v>
      </c>
      <c r="M12" s="163">
        <f>M7-L7</f>
        <v>-0.60000000000000053</v>
      </c>
      <c r="N12" s="163">
        <f>N7-L7</f>
        <v>0.20000000000000018</v>
      </c>
      <c r="O12" s="163">
        <f>O7-L7</f>
        <v>-0.70000000000000018</v>
      </c>
      <c r="P12" s="163">
        <f>P7-L7</f>
        <v>0.84999999999999964</v>
      </c>
      <c r="Q12" s="163">
        <f>Q7-L7</f>
        <v>-0.79999999999999982</v>
      </c>
    </row>
    <row r="14" spans="1:17">
      <c r="K14" t="s">
        <v>242</v>
      </c>
      <c r="L14" s="39">
        <f>'Phase 2 subjective data'!I62</f>
        <v>4.4000000000000004</v>
      </c>
      <c r="M14" s="39">
        <f>'Phase 2 subjective data'!J62</f>
        <v>4.125</v>
      </c>
      <c r="N14" s="39">
        <f>'Phase 2 subjective data'!K62</f>
        <v>4.4375</v>
      </c>
      <c r="O14" s="39">
        <f>'Phase 2 subjective data'!L62</f>
        <v>4.2583333333333329</v>
      </c>
      <c r="P14" s="39">
        <f>'Phase 2 subjective data'!M62</f>
        <v>4.9166666666666661</v>
      </c>
      <c r="Q14" s="39">
        <f>'Phase 2 subjective data'!N62</f>
        <v>3.9</v>
      </c>
    </row>
    <row r="15" spans="1:17">
      <c r="K15" t="s">
        <v>279</v>
      </c>
      <c r="L15" s="39">
        <f>'Phase 2 subjective data'!I63</f>
        <v>4.4000000000000004</v>
      </c>
      <c r="M15" s="39">
        <f>'Phase 2 subjective data'!J63</f>
        <v>4</v>
      </c>
      <c r="N15" s="39">
        <f>'Phase 2 subjective data'!K63</f>
        <v>4.55</v>
      </c>
      <c r="O15" s="39">
        <f>'Phase 2 subjective data'!L63</f>
        <v>4.0999999999999996</v>
      </c>
      <c r="P15" s="39">
        <f>'Phase 2 subjective data'!M63</f>
        <v>4.75</v>
      </c>
      <c r="Q15" s="39">
        <f>'Phase 2 subjective data'!N63</f>
        <v>4.2</v>
      </c>
    </row>
    <row r="16" spans="1:17">
      <c r="B16" s="112" t="s">
        <v>244</v>
      </c>
      <c r="C16" s="112" t="s">
        <v>245</v>
      </c>
      <c r="D16" s="112" t="s">
        <v>274</v>
      </c>
      <c r="E16" s="112" t="s">
        <v>246</v>
      </c>
      <c r="F16" s="112" t="s">
        <v>268</v>
      </c>
      <c r="K16" t="s">
        <v>243</v>
      </c>
      <c r="L16" s="39">
        <f>'Phase 2 subjective data'!I61</f>
        <v>4.5</v>
      </c>
      <c r="M16" s="39">
        <f>'Phase 2 subjective data'!J61</f>
        <v>3.2</v>
      </c>
      <c r="N16" s="39">
        <f>'Phase 2 subjective data'!K61</f>
        <v>5.1999999999999993</v>
      </c>
      <c r="O16" s="39">
        <f>'Phase 2 subjective data'!L61</f>
        <v>3.8</v>
      </c>
      <c r="P16" s="39">
        <f>'Phase 2 subjective data'!M61</f>
        <v>4.9375</v>
      </c>
      <c r="Q16" s="39">
        <f>'Phase 2 subjective data'!N61</f>
        <v>3.5</v>
      </c>
    </row>
    <row r="17" spans="1:17">
      <c r="A17" t="s">
        <v>242</v>
      </c>
      <c r="B17" s="158">
        <f>'Phase 2 subjective data'!AC24/'Phase 2 subjective data'!AC25</f>
        <v>0.6166666666666667</v>
      </c>
      <c r="C17" s="158">
        <f>'Phase 2 subjective data'!AD24/'Phase 2 subjective data'!AD25</f>
        <v>0.45</v>
      </c>
      <c r="D17" s="158">
        <f>'Phase 2 subjective data'!AE24/'Phase 2 subjective data'!AE25</f>
        <v>0.53333333333333333</v>
      </c>
      <c r="E17" s="158">
        <f>'Phase 2 subjective data'!AF24/'Phase 2 subjective data'!AF25</f>
        <v>0.66666666666666663</v>
      </c>
      <c r="F17" s="158">
        <f>'Phase 2 subjective data'!AG24/'Phase 2 subjective data'!AG25</f>
        <v>0.42666666666666664</v>
      </c>
      <c r="K17" t="s">
        <v>331</v>
      </c>
      <c r="L17" s="39">
        <f>'Phase 2 subjective data'!I64</f>
        <v>5.2</v>
      </c>
      <c r="M17" s="39">
        <f>'Phase 2 subjective data'!J64</f>
        <v>4.5999999999999996</v>
      </c>
      <c r="N17" s="39">
        <f>'Phase 2 subjective data'!K64</f>
        <v>5.4</v>
      </c>
      <c r="O17" s="39">
        <f>'Phase 2 subjective data'!L64</f>
        <v>4.5</v>
      </c>
      <c r="P17" s="39">
        <f>'Phase 2 subjective data'!M64</f>
        <v>6.05</v>
      </c>
      <c r="Q17" s="39">
        <f>'Phase 2 subjective data'!N64</f>
        <v>4.4000000000000004</v>
      </c>
    </row>
    <row r="18" spans="1:17">
      <c r="A18" t="s">
        <v>269</v>
      </c>
      <c r="B18" s="158">
        <f>'Phase 2 subjective data'!AH24/'Phase 2 subjective data'!AH25</f>
        <v>0.45</v>
      </c>
      <c r="C18" s="158">
        <f>'Phase 2 subjective data'!AI24/'Phase 2 subjective data'!AI25</f>
        <v>0.25</v>
      </c>
      <c r="D18" s="158">
        <f>'Phase 2 subjective data'!AJ24/'Phase 2 subjective data'!AJ25</f>
        <v>0.4</v>
      </c>
      <c r="E18" s="159">
        <f>'Phase 2 subjective data'!AK24/'Phase 2 subjective data'!AK25</f>
        <v>0.36666666666666664</v>
      </c>
      <c r="F18" s="158">
        <f>'Phase 2 subjective data'!AL24/'Phase 2 subjective data'!AL25</f>
        <v>0.10666666666666666</v>
      </c>
      <c r="K18" t="s">
        <v>298</v>
      </c>
      <c r="L18" s="5">
        <f>'Phase 1 data'!I28</f>
        <v>4.2</v>
      </c>
      <c r="M18" s="5">
        <f>'Phase 1 data'!J28</f>
        <v>3.8</v>
      </c>
      <c r="N18" s="5">
        <f>'Phase 1 data'!K28</f>
        <v>5.3250000000000002</v>
      </c>
      <c r="O18" s="5">
        <f>'Phase 1 data'!L28</f>
        <v>4.0999999999999996</v>
      </c>
      <c r="P18" s="5">
        <f>'Phase 1 data'!M28</f>
        <v>5.375</v>
      </c>
      <c r="Q18" s="5">
        <f>'Phase 1 data'!N28</f>
        <v>3.85</v>
      </c>
    </row>
    <row r="19" spans="1:17">
      <c r="A19" t="s">
        <v>243</v>
      </c>
      <c r="B19" s="158">
        <f>'Phase 2 subjective data'!AM24/'Phase 2 subjective data'!AM25</f>
        <v>0.83333333333333337</v>
      </c>
      <c r="C19" s="158">
        <f>'Phase 2 subjective data'!AN24/'Phase 2 subjective data'!AN25</f>
        <v>0.5</v>
      </c>
      <c r="D19" s="158">
        <f>'Phase 2 subjective data'!AO24/'Phase 2 subjective data'!AO25</f>
        <v>0.76666666666666672</v>
      </c>
      <c r="E19" s="158">
        <f>'Phase 2 subjective data'!AP24/'Phase 2 subjective data'!AP25</f>
        <v>0.76666666666666672</v>
      </c>
      <c r="F19" s="158">
        <f>'Phase 2 subjective data'!AQ24/'Phase 2 subjective data'!AQ25</f>
        <v>0.41333333333333339</v>
      </c>
      <c r="K19" t="s">
        <v>294</v>
      </c>
      <c r="L19">
        <v>0</v>
      </c>
      <c r="M19" s="163">
        <f>M14-L14</f>
        <v>-0.27500000000000036</v>
      </c>
      <c r="N19" s="163">
        <f>N14-L14</f>
        <v>3.7499999999999645E-2</v>
      </c>
      <c r="O19" s="163">
        <f>O14-L14</f>
        <v>-0.1416666666666675</v>
      </c>
      <c r="P19" s="163">
        <f>P14-L14</f>
        <v>0.51666666666666572</v>
      </c>
      <c r="Q19" s="163">
        <f>Q14-L14</f>
        <v>-0.50000000000000044</v>
      </c>
    </row>
    <row r="20" spans="1:17">
      <c r="A20" t="s">
        <v>194</v>
      </c>
      <c r="B20" s="158">
        <f>'Phase 2 subjective data'!AR24/'Phase 2 subjective data'!AR25</f>
        <v>0.53333333333333333</v>
      </c>
      <c r="C20" s="158">
        <f>'Phase 2 subjective data'!AS24/'Phase 2 subjective data'!AS25</f>
        <v>0.25</v>
      </c>
      <c r="D20" s="158">
        <f>'Phase 2 subjective data'!AT24/'Phase 2 subjective data'!AT25</f>
        <v>0.26666666666666666</v>
      </c>
      <c r="E20" s="158">
        <f>'Phase 2 subjective data'!AU24/'Phase 2 subjective data'!AU25</f>
        <v>0.53333333333333333</v>
      </c>
      <c r="F20" s="158">
        <f>'Phase 2 subjective data'!AV24/'Phase 2 subjective data'!AV25</f>
        <v>0.34666666666666668</v>
      </c>
      <c r="K20" t="s">
        <v>295</v>
      </c>
      <c r="L20">
        <v>0</v>
      </c>
      <c r="M20" s="163">
        <f>M15-L15</f>
        <v>-0.40000000000000036</v>
      </c>
      <c r="N20" s="163">
        <f>N15-L15</f>
        <v>0.14999999999999947</v>
      </c>
      <c r="O20" s="163">
        <f>O15-L15</f>
        <v>-0.30000000000000071</v>
      </c>
      <c r="P20" s="163">
        <f>P15-L15</f>
        <v>0.34999999999999964</v>
      </c>
      <c r="Q20" s="163">
        <f>Q15-L15</f>
        <v>-0.20000000000000018</v>
      </c>
    </row>
    <row r="21" spans="1:17">
      <c r="A21" t="s">
        <v>275</v>
      </c>
      <c r="B21" s="87">
        <f>AVERAGE(B17:B20)</f>
        <v>0.60833333333333328</v>
      </c>
      <c r="C21" s="87">
        <f>AVERAGE(C17:C20)</f>
        <v>0.36249999999999999</v>
      </c>
      <c r="D21" s="87">
        <f>AVERAGE(D17:D20)</f>
        <v>0.4916666666666667</v>
      </c>
      <c r="E21" s="87">
        <f>AVERAGE(E17:E20)</f>
        <v>0.58333333333333326</v>
      </c>
      <c r="F21" s="87">
        <f>AVERAGE(F17:F20)</f>
        <v>0.32333333333333336</v>
      </c>
      <c r="K21" t="s">
        <v>296</v>
      </c>
      <c r="L21">
        <v>0</v>
      </c>
      <c r="M21" s="163">
        <f>M16-L16</f>
        <v>-1.2999999999999998</v>
      </c>
      <c r="N21" s="163">
        <f>N16-L16</f>
        <v>0.69999999999999929</v>
      </c>
      <c r="O21" s="163">
        <f>O16-L16</f>
        <v>-0.70000000000000018</v>
      </c>
      <c r="P21" s="163">
        <f>P16-L16</f>
        <v>0.4375</v>
      </c>
      <c r="Q21" s="163">
        <f>Q16-L16</f>
        <v>-1</v>
      </c>
    </row>
    <row r="22" spans="1:17">
      <c r="A22" t="s">
        <v>273</v>
      </c>
      <c r="B22">
        <v>0</v>
      </c>
      <c r="C22">
        <v>0</v>
      </c>
      <c r="D22">
        <v>-15</v>
      </c>
      <c r="E22">
        <v>-15</v>
      </c>
      <c r="F22">
        <v>0</v>
      </c>
      <c r="K22" t="s">
        <v>297</v>
      </c>
      <c r="L22">
        <v>0</v>
      </c>
      <c r="M22" s="163">
        <f>M17-L17</f>
        <v>-0.60000000000000053</v>
      </c>
      <c r="N22" s="163">
        <f>N17-L17</f>
        <v>0.20000000000000018</v>
      </c>
      <c r="O22" s="163">
        <f>O17-L17</f>
        <v>-0.70000000000000018</v>
      </c>
      <c r="P22" s="163">
        <f>P17-L17</f>
        <v>0.84999999999999964</v>
      </c>
      <c r="Q22" s="163">
        <f>Q17-L17</f>
        <v>-0.79999999999999982</v>
      </c>
    </row>
    <row r="23" spans="1:17">
      <c r="L23" t="s">
        <v>3</v>
      </c>
    </row>
    <row r="25" spans="1:17">
      <c r="B25" t="s">
        <v>270</v>
      </c>
      <c r="C25" t="s">
        <v>232</v>
      </c>
      <c r="D25" t="s">
        <v>271</v>
      </c>
      <c r="E25" t="s">
        <v>233</v>
      </c>
      <c r="F25" t="s">
        <v>272</v>
      </c>
      <c r="G25" t="s">
        <v>234</v>
      </c>
    </row>
    <row r="26" spans="1:17">
      <c r="A26" t="s">
        <v>266</v>
      </c>
      <c r="B26" s="5">
        <f>'Phase 1 data'!I28</f>
        <v>4.2</v>
      </c>
      <c r="C26" s="5">
        <f>'Phase 1 data'!J28</f>
        <v>3.8</v>
      </c>
      <c r="D26" s="5">
        <f>'Phase 1 data'!K28</f>
        <v>5.3250000000000002</v>
      </c>
      <c r="E26" s="5">
        <f>'Phase 1 data'!L28</f>
        <v>4.0999999999999996</v>
      </c>
      <c r="F26" s="5">
        <f>'Phase 1 data'!M28</f>
        <v>5.375</v>
      </c>
      <c r="G26" s="5">
        <f>'Phase 1 data'!N28</f>
        <v>3.85</v>
      </c>
    </row>
    <row r="27" spans="1:17">
      <c r="A27" t="s">
        <v>267</v>
      </c>
      <c r="B27" s="5">
        <f>'Phase 2 subjective data'!I23</f>
        <v>4.625</v>
      </c>
      <c r="C27" s="5">
        <f>'Phase 2 subjective data'!J23</f>
        <v>4.0250000000000004</v>
      </c>
      <c r="D27" s="5">
        <f>'Phase 2 subjective data'!K23</f>
        <v>4.9749999999999996</v>
      </c>
      <c r="E27" s="5">
        <f>'Phase 2 subjective data'!L23</f>
        <v>4.1749999999999998</v>
      </c>
      <c r="F27" s="5">
        <f>'Phase 2 subjective data'!M23</f>
        <v>5.4</v>
      </c>
      <c r="G27" s="5">
        <f>'Phase 2 subjective data'!N23</f>
        <v>4</v>
      </c>
    </row>
    <row r="32" spans="1:17">
      <c r="A32">
        <v>-0.99439999999999995</v>
      </c>
    </row>
    <row r="33" spans="1:1">
      <c r="A33">
        <v>-2.3800000000000002E-2</v>
      </c>
    </row>
    <row r="34" spans="1:1">
      <c r="A34">
        <v>9.6299999999999997E-2</v>
      </c>
    </row>
    <row r="35" spans="1:1">
      <c r="A35">
        <v>-3.5700000000000003E-2</v>
      </c>
    </row>
    <row r="36" spans="1:1">
      <c r="A36">
        <v>-1E-4</v>
      </c>
    </row>
    <row r="37" spans="1:1">
      <c r="A37">
        <v>-1.0999999999999999E-2</v>
      </c>
    </row>
    <row r="38" spans="1:1">
      <c r="A38">
        <f>SUM(A32:A37)</f>
        <v>-0.96869999999999989</v>
      </c>
    </row>
    <row r="39" spans="1:1">
      <c r="A39" t="s">
        <v>3</v>
      </c>
    </row>
  </sheetData>
  <pageMargins left="0.75" right="0.75" top="1" bottom="1" header="0.5" footer="0.5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Graphs!B1:B7</xm:f>
              <xm:sqref>I2</xm:sqref>
            </x14:sparkline>
            <x14:sparkline>
              <xm:f>Graphs!D1:D7</xm:f>
              <xm:sqref>I3</xm:sqref>
            </x14:sparkline>
            <x14:sparkline>
              <xm:f>Graphs!D2:D8</xm:f>
              <xm:sqref>I4</xm:sqref>
            </x14:sparkline>
            <x14:sparkline>
              <xm:f>Graphs!D3:D9</xm:f>
              <xm:sqref>I5</xm:sqref>
            </x14:sparkline>
            <x14:sparkline>
              <xm:f>Graphs!D4:D10</xm:f>
              <xm:sqref>I6</xm:sqref>
            </x14:sparkline>
            <x14:sparkline>
              <xm:f>Graphs!E1:E7</xm:f>
              <xm:sqref>I7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workbookViewId="0">
      <selection activeCell="AC8" sqref="AC8"/>
    </sheetView>
  </sheetViews>
  <sheetFormatPr baseColWidth="10" defaultRowHeight="15" x14ac:dyDescent="0"/>
  <cols>
    <col min="1" max="1" width="11.1640625" bestFit="1" customWidth="1"/>
    <col min="2" max="2" width="5.5" bestFit="1" customWidth="1"/>
    <col min="3" max="3" width="7.6640625" bestFit="1" customWidth="1"/>
    <col min="4" max="4" width="6.83203125" bestFit="1" customWidth="1"/>
    <col min="5" max="5" width="7.83203125" bestFit="1" customWidth="1"/>
    <col min="6" max="6" width="7" bestFit="1" customWidth="1"/>
    <col min="7" max="7" width="6.83203125" bestFit="1" customWidth="1"/>
    <col min="8" max="8" width="8.33203125" bestFit="1" customWidth="1"/>
    <col min="9" max="9" width="5.83203125" bestFit="1" customWidth="1"/>
    <col min="10" max="11" width="9.6640625" customWidth="1"/>
    <col min="12" max="12" width="9" bestFit="1" customWidth="1"/>
    <col min="13" max="13" width="9.6640625" customWidth="1"/>
    <col min="14" max="14" width="8.33203125" bestFit="1" customWidth="1"/>
    <col min="15" max="15" width="7.5" hidden="1" customWidth="1"/>
    <col min="16" max="17" width="6.6640625" hidden="1" customWidth="1"/>
    <col min="18" max="18" width="7.83203125" hidden="1" customWidth="1"/>
    <col min="19" max="19" width="8.5" hidden="1" customWidth="1"/>
    <col min="20" max="20" width="6.83203125" hidden="1" customWidth="1"/>
    <col min="21" max="21" width="5.83203125" hidden="1" customWidth="1"/>
    <col min="22" max="22" width="5.6640625" hidden="1" customWidth="1"/>
    <col min="23" max="23" width="6.83203125" hidden="1" customWidth="1"/>
    <col min="24" max="25" width="8.33203125" hidden="1" customWidth="1"/>
    <col min="26" max="26" width="6.83203125" hidden="1" customWidth="1"/>
    <col min="27" max="27" width="8.33203125" bestFit="1" customWidth="1"/>
  </cols>
  <sheetData>
    <row r="1" spans="1:38">
      <c r="C1" t="s">
        <v>62</v>
      </c>
      <c r="D1" t="s">
        <v>63</v>
      </c>
      <c r="E1" t="s">
        <v>64</v>
      </c>
      <c r="F1" t="s">
        <v>65</v>
      </c>
      <c r="G1" t="s">
        <v>14</v>
      </c>
      <c r="H1" t="s">
        <v>66</v>
      </c>
      <c r="O1" t="s">
        <v>63</v>
      </c>
      <c r="P1" t="s">
        <v>64</v>
      </c>
      <c r="Q1" t="s">
        <v>66</v>
      </c>
    </row>
    <row r="2" spans="1:38">
      <c r="C2" s="118">
        <f>TTEST('Phase 1 data'!I8:I27,'Phase 2 subjective data'!I3:I22,1,1)</f>
        <v>0.16664326972730081</v>
      </c>
      <c r="D2" s="127">
        <f>TTEST('Phase 1 data'!J8:J27,'Phase 2 subjective data'!J3:J22,1,1)</f>
        <v>0.28445040208044758</v>
      </c>
      <c r="E2" s="127">
        <f>TTEST('Phase 1 data'!K8:K27,'Phase 2 subjective data'!K3:K22,1,1)</f>
        <v>0.20753592253384523</v>
      </c>
      <c r="F2" s="127">
        <f>TTEST('Phase 1 data'!L8:L27,'Phase 2 subjective data'!L3:L22,1,1)</f>
        <v>0.40942497576173065</v>
      </c>
      <c r="G2" s="127">
        <f>TTEST('Phase 1 data'!M8:M27,'Phase 2 subjective data'!M3:M22,1,1)</f>
        <v>0.48134718090352258</v>
      </c>
      <c r="H2" s="127">
        <f>TTEST('Phase 1 data'!N8:N27,'Phase 2 subjective data'!N3:N22,1,1)</f>
        <v>0.35148157013361142</v>
      </c>
      <c r="I2" s="127"/>
      <c r="J2" s="127"/>
      <c r="K2" s="127"/>
      <c r="L2" s="127"/>
      <c r="M2" s="89"/>
      <c r="N2" s="89"/>
      <c r="O2" s="127">
        <f>TTEST('Phase 1 data'!U8:U27,'Phase 2 subjective data'!U3:U22,1,1)</f>
        <v>0.27955016395816012</v>
      </c>
      <c r="P2" s="127">
        <f>TTEST('Phase 1 data'!W8:W27,'Phase 2 subjective data'!W3:W22,1,1)</f>
        <v>0.33829868404358837</v>
      </c>
      <c r="Q2" s="127">
        <f>TTEST('Phase 1 data'!Y8:Y27,'Phase 2 subjective data'!Y3:Y22,1,1)</f>
        <v>0.21498593210858524</v>
      </c>
    </row>
    <row r="3" spans="1:38">
      <c r="C3" t="s">
        <v>3</v>
      </c>
    </row>
    <row r="4" spans="1:38">
      <c r="B4" s="172" t="s">
        <v>303</v>
      </c>
    </row>
    <row r="5" spans="1:38">
      <c r="B5" s="172" t="s">
        <v>302</v>
      </c>
    </row>
    <row r="6" spans="1:38">
      <c r="A6" t="s">
        <v>263</v>
      </c>
      <c r="O6" t="s">
        <v>264</v>
      </c>
    </row>
    <row r="7" spans="1:38" ht="16" thickBot="1">
      <c r="B7" t="s">
        <v>62</v>
      </c>
      <c r="C7" t="s">
        <v>63</v>
      </c>
      <c r="D7" t="s">
        <v>64</v>
      </c>
      <c r="E7" t="s">
        <v>65</v>
      </c>
      <c r="F7" t="s">
        <v>14</v>
      </c>
      <c r="G7" t="s">
        <v>66</v>
      </c>
      <c r="H7" t="s">
        <v>55</v>
      </c>
      <c r="I7" t="s">
        <v>9</v>
      </c>
      <c r="J7" t="s">
        <v>62</v>
      </c>
      <c r="K7" t="s">
        <v>63</v>
      </c>
      <c r="L7" t="s">
        <v>64</v>
      </c>
      <c r="M7" t="s">
        <v>66</v>
      </c>
      <c r="O7" t="s">
        <v>62</v>
      </c>
      <c r="P7" t="s">
        <v>63</v>
      </c>
      <c r="Q7" t="s">
        <v>64</v>
      </c>
      <c r="R7" t="s">
        <v>65</v>
      </c>
      <c r="S7" t="s">
        <v>14</v>
      </c>
      <c r="T7" t="s">
        <v>66</v>
      </c>
      <c r="U7" t="s">
        <v>55</v>
      </c>
      <c r="V7" t="s">
        <v>9</v>
      </c>
      <c r="W7" t="s">
        <v>62</v>
      </c>
      <c r="X7" t="s">
        <v>63</v>
      </c>
      <c r="Y7" t="s">
        <v>64</v>
      </c>
      <c r="Z7" t="s">
        <v>66</v>
      </c>
    </row>
    <row r="8" spans="1:38" ht="17" thickTop="1" thickBot="1">
      <c r="A8" s="184" t="s">
        <v>421</v>
      </c>
      <c r="B8" s="25">
        <f>'Phase 1 data'!I8</f>
        <v>4</v>
      </c>
      <c r="C8" s="25">
        <f>'Phase 1 data'!J8</f>
        <v>4</v>
      </c>
      <c r="D8" s="25">
        <f>'Phase 1 data'!K8</f>
        <v>5</v>
      </c>
      <c r="E8" s="25">
        <f>'Phase 1 data'!L8</f>
        <v>4</v>
      </c>
      <c r="F8" s="25">
        <f>'Phase 1 data'!M8</f>
        <v>4</v>
      </c>
      <c r="G8" s="25">
        <f>'Phase 1 data'!N8</f>
        <v>4</v>
      </c>
      <c r="H8" s="5">
        <f>AVERAGE(B8:G8)</f>
        <v>4.166666666666667</v>
      </c>
      <c r="I8">
        <f>'Phase 1 data'!Q8</f>
        <v>77</v>
      </c>
      <c r="J8">
        <f>'Phase 1 data'!S8</f>
        <v>37</v>
      </c>
      <c r="K8">
        <f>'Phase 1 data'!U8</f>
        <v>41</v>
      </c>
      <c r="L8">
        <f>'Phase 1 data'!W8</f>
        <v>43</v>
      </c>
      <c r="M8">
        <f>'Phase 1 data'!Y8</f>
        <v>39</v>
      </c>
      <c r="O8">
        <f>'Phase 2 subjective data'!I3</f>
        <v>6</v>
      </c>
      <c r="P8" s="38">
        <f>'Phase 2 subjective data'!J3</f>
        <v>6</v>
      </c>
      <c r="Q8">
        <f>'Phase 2 subjective data'!K3</f>
        <v>6</v>
      </c>
      <c r="R8" s="36">
        <f>'Phase 2 subjective data'!L3</f>
        <v>6</v>
      </c>
      <c r="S8">
        <f>'Phase 2 subjective data'!M3</f>
        <v>7</v>
      </c>
      <c r="T8" s="37">
        <f>'Phase 2 subjective data'!N3</f>
        <v>6</v>
      </c>
      <c r="U8" s="5">
        <f>AVERAGE(O8:T8)</f>
        <v>6.166666666666667</v>
      </c>
      <c r="V8">
        <f>'Phase 2 subjective data'!Q3</f>
        <v>77</v>
      </c>
      <c r="W8">
        <f>'Phase 2 subjective data'!S3</f>
        <v>39</v>
      </c>
      <c r="X8" s="38">
        <f>'Phase 2 subjective data'!U3</f>
        <v>46</v>
      </c>
      <c r="Y8">
        <f>'Phase 2 subjective data'!W3</f>
        <v>46</v>
      </c>
      <c r="Z8" s="37">
        <f>'Phase 2 subjective data'!Y3</f>
        <v>45</v>
      </c>
      <c r="AB8">
        <f>C8-$B8</f>
        <v>0</v>
      </c>
      <c r="AC8">
        <f t="shared" ref="AC8:AF8" si="0">D8-$B8</f>
        <v>1</v>
      </c>
      <c r="AD8">
        <f t="shared" si="0"/>
        <v>0</v>
      </c>
      <c r="AE8">
        <f t="shared" si="0"/>
        <v>0</v>
      </c>
      <c r="AF8">
        <f t="shared" si="0"/>
        <v>0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ht="16" thickTop="1">
      <c r="A9" s="184" t="s">
        <v>422</v>
      </c>
      <c r="B9" s="25">
        <f>'Phase 1 data'!I9</f>
        <v>3</v>
      </c>
      <c r="C9" s="25">
        <f>'Phase 1 data'!J9</f>
        <v>2</v>
      </c>
      <c r="D9" s="25">
        <f>'Phase 1 data'!K9</f>
        <v>3.5</v>
      </c>
      <c r="E9" s="25">
        <f>'Phase 1 data'!L9</f>
        <v>2</v>
      </c>
      <c r="F9" s="25">
        <f>'Phase 1 data'!M9</f>
        <v>2</v>
      </c>
      <c r="G9" s="25">
        <f>'Phase 1 data'!N9</f>
        <v>1</v>
      </c>
      <c r="H9" s="5">
        <f t="shared" ref="H9:H27" si="1">AVERAGE(B9:G9)</f>
        <v>2.25</v>
      </c>
      <c r="I9">
        <f>'Phase 1 data'!Q9</f>
        <v>269</v>
      </c>
      <c r="J9">
        <f>'Phase 1 data'!S9</f>
        <v>34</v>
      </c>
      <c r="K9">
        <f>'Phase 1 data'!U9</f>
        <v>31</v>
      </c>
      <c r="L9">
        <f>'Phase 1 data'!W9</f>
        <v>40</v>
      </c>
      <c r="M9" s="21">
        <f>'Phase 1 data'!Y9</f>
        <v>5.4232804232804256E-4</v>
      </c>
      <c r="O9">
        <f>'Phase 2 subjective data'!I4</f>
        <v>6</v>
      </c>
      <c r="P9" s="36">
        <f>'Phase 2 subjective data'!J4</f>
        <v>4.5</v>
      </c>
      <c r="Q9">
        <f>'Phase 2 subjective data'!K4</f>
        <v>4.5</v>
      </c>
      <c r="R9" s="37">
        <f>'Phase 2 subjective data'!L4</f>
        <v>4</v>
      </c>
      <c r="S9">
        <f>'Phase 2 subjective data'!M4</f>
        <v>5</v>
      </c>
      <c r="T9" s="35">
        <f>'Phase 2 subjective data'!N4</f>
        <v>4</v>
      </c>
      <c r="U9" s="5">
        <f t="shared" ref="U9:U27" si="2">AVERAGE(O9:T9)</f>
        <v>4.666666666666667</v>
      </c>
      <c r="V9">
        <v>269</v>
      </c>
      <c r="W9">
        <f>'Phase 2 subjective data'!S4</f>
        <v>44</v>
      </c>
      <c r="X9" s="36">
        <f>'Phase 2 subjective data'!U4</f>
        <v>52</v>
      </c>
      <c r="Y9">
        <f>'Phase 2 subjective data'!W4</f>
        <v>53</v>
      </c>
      <c r="Z9" s="35">
        <f>'Phase 2 subjective data'!Y4</f>
        <v>50</v>
      </c>
      <c r="AB9">
        <f t="shared" ref="AB9:AB27" si="3">C9-$B9</f>
        <v>-1</v>
      </c>
      <c r="AC9">
        <f t="shared" ref="AC9:AC27" si="4">D9-$B9</f>
        <v>0.5</v>
      </c>
      <c r="AD9">
        <f t="shared" ref="AD9:AD27" si="5">E9-$B9</f>
        <v>-1</v>
      </c>
      <c r="AE9">
        <f t="shared" ref="AE9:AE27" si="6">F9-$B9</f>
        <v>-1</v>
      </c>
      <c r="AF9">
        <f t="shared" ref="AF9:AF27" si="7">G9-$B9</f>
        <v>-2</v>
      </c>
      <c r="AH9">
        <v>2</v>
      </c>
      <c r="AI9">
        <v>2</v>
      </c>
      <c r="AJ9">
        <v>2</v>
      </c>
      <c r="AK9">
        <v>2</v>
      </c>
      <c r="AL9">
        <v>2</v>
      </c>
    </row>
    <row r="10" spans="1:38" ht="16" thickBot="1">
      <c r="A10" s="184" t="s">
        <v>423</v>
      </c>
      <c r="B10" s="25">
        <f>'Phase 1 data'!I10</f>
        <v>6.5</v>
      </c>
      <c r="C10" s="25">
        <f>'Phase 1 data'!J10</f>
        <v>6.5</v>
      </c>
      <c r="D10" s="25">
        <f>'Phase 1 data'!K10</f>
        <v>7</v>
      </c>
      <c r="E10" s="25">
        <f>'Phase 1 data'!L10</f>
        <v>6.5</v>
      </c>
      <c r="F10" s="25">
        <f>'Phase 1 data'!M10</f>
        <v>7</v>
      </c>
      <c r="G10" s="25">
        <f>'Phase 1 data'!N10</f>
        <v>6</v>
      </c>
      <c r="H10" s="5">
        <f t="shared" si="1"/>
        <v>6.583333333333333</v>
      </c>
      <c r="I10">
        <f>'Phase 1 data'!Q10</f>
        <v>102</v>
      </c>
      <c r="J10">
        <f>'Phase 1 data'!S10</f>
        <v>46</v>
      </c>
      <c r="K10">
        <f>'Phase 1 data'!U10</f>
        <v>48</v>
      </c>
      <c r="L10">
        <f>'Phase 1 data'!W10</f>
        <v>42</v>
      </c>
      <c r="M10">
        <f>'Phase 1 data'!Y10</f>
        <v>52</v>
      </c>
      <c r="O10">
        <f>'Phase 2 subjective data'!I5</f>
        <v>5.5</v>
      </c>
      <c r="P10">
        <f>'Phase 2 subjective data'!J5</f>
        <v>5</v>
      </c>
      <c r="Q10">
        <f>'Phase 2 subjective data'!K5</f>
        <v>6</v>
      </c>
      <c r="R10">
        <f>'Phase 2 subjective data'!L5</f>
        <v>5</v>
      </c>
      <c r="S10">
        <f>'Phase 2 subjective data'!M5</f>
        <v>6</v>
      </c>
      <c r="T10">
        <f>'Phase 2 subjective data'!N5</f>
        <v>4.5</v>
      </c>
      <c r="U10" s="5">
        <f t="shared" si="2"/>
        <v>5.333333333333333</v>
      </c>
      <c r="V10">
        <v>102</v>
      </c>
      <c r="W10">
        <f>'Phase 2 subjective data'!S5</f>
        <v>47</v>
      </c>
      <c r="X10">
        <f>'Phase 2 subjective data'!U5</f>
        <v>45</v>
      </c>
      <c r="Y10">
        <f>'Phase 2 subjective data'!W5</f>
        <v>51</v>
      </c>
      <c r="Z10">
        <f>'Phase 2 subjective data'!Y5</f>
        <v>38</v>
      </c>
      <c r="AB10">
        <f t="shared" si="3"/>
        <v>0</v>
      </c>
      <c r="AC10">
        <f t="shared" si="4"/>
        <v>0.5</v>
      </c>
      <c r="AD10">
        <f t="shared" si="5"/>
        <v>0</v>
      </c>
      <c r="AE10">
        <f t="shared" si="6"/>
        <v>0.5</v>
      </c>
      <c r="AF10">
        <f t="shared" si="7"/>
        <v>-0.5</v>
      </c>
      <c r="AH10">
        <v>3</v>
      </c>
      <c r="AI10">
        <v>3</v>
      </c>
      <c r="AJ10">
        <v>3</v>
      </c>
      <c r="AK10">
        <v>3</v>
      </c>
      <c r="AL10">
        <v>3</v>
      </c>
    </row>
    <row r="11" spans="1:38" ht="17" thickTop="1" thickBot="1">
      <c r="A11" s="184" t="s">
        <v>424</v>
      </c>
      <c r="B11" s="25">
        <f>'Phase 1 data'!I11</f>
        <v>2</v>
      </c>
      <c r="C11" s="25">
        <f>'Phase 1 data'!J11</f>
        <v>3</v>
      </c>
      <c r="D11" s="25">
        <f>'Phase 1 data'!K11</f>
        <v>4</v>
      </c>
      <c r="E11" s="25">
        <f>'Phase 1 data'!L11</f>
        <v>3</v>
      </c>
      <c r="F11" s="25">
        <f>'Phase 1 data'!M11</f>
        <v>2</v>
      </c>
      <c r="G11" s="25">
        <f>'Phase 1 data'!N11</f>
        <v>3</v>
      </c>
      <c r="H11" s="5">
        <f t="shared" si="1"/>
        <v>2.8333333333333335</v>
      </c>
      <c r="I11">
        <f>'Phase 1 data'!Q11</f>
        <v>207</v>
      </c>
      <c r="J11">
        <f>'Phase 1 data'!S11</f>
        <v>27</v>
      </c>
      <c r="K11">
        <f>'Phase 1 data'!U11</f>
        <v>32</v>
      </c>
      <c r="L11">
        <f>'Phase 1 data'!W11</f>
        <v>25</v>
      </c>
      <c r="M11">
        <f>'Phase 1 data'!Y11</f>
        <v>28</v>
      </c>
      <c r="O11">
        <f>'Phase 2 subjective data'!I6</f>
        <v>7</v>
      </c>
      <c r="P11" s="38">
        <f>'Phase 2 subjective data'!J6</f>
        <v>6</v>
      </c>
      <c r="Q11">
        <f>'Phase 2 subjective data'!K6</f>
        <v>7</v>
      </c>
      <c r="R11" s="36">
        <f>'Phase 2 subjective data'!L6</f>
        <v>5</v>
      </c>
      <c r="S11">
        <f>'Phase 2 subjective data'!M6</f>
        <v>6</v>
      </c>
      <c r="T11" s="37">
        <f>'Phase 2 subjective data'!N6</f>
        <v>6</v>
      </c>
      <c r="U11" s="5">
        <f t="shared" si="2"/>
        <v>6.166666666666667</v>
      </c>
      <c r="V11">
        <v>207</v>
      </c>
      <c r="W11">
        <f>'Phase 2 subjective data'!S6</f>
        <v>34</v>
      </c>
      <c r="X11" s="38">
        <f>'Phase 2 subjective data'!U6</f>
        <v>43</v>
      </c>
      <c r="Y11">
        <f>'Phase 2 subjective data'!W6</f>
        <v>42</v>
      </c>
      <c r="Z11" s="37">
        <f>'Phase 2 subjective data'!Y6</f>
        <v>40</v>
      </c>
      <c r="AB11">
        <f t="shared" si="3"/>
        <v>1</v>
      </c>
      <c r="AC11">
        <f t="shared" si="4"/>
        <v>2</v>
      </c>
      <c r="AD11">
        <f t="shared" si="5"/>
        <v>1</v>
      </c>
      <c r="AE11">
        <f t="shared" si="6"/>
        <v>0</v>
      </c>
      <c r="AF11">
        <f t="shared" si="7"/>
        <v>1</v>
      </c>
      <c r="AH11">
        <v>4</v>
      </c>
      <c r="AI11">
        <v>4</v>
      </c>
      <c r="AJ11">
        <v>4</v>
      </c>
      <c r="AK11">
        <v>4</v>
      </c>
      <c r="AL11">
        <v>4</v>
      </c>
    </row>
    <row r="12" spans="1:38" ht="17" thickTop="1" thickBot="1">
      <c r="A12" s="184" t="s">
        <v>425</v>
      </c>
      <c r="B12" s="25">
        <f>'Phase 1 data'!I12</f>
        <v>3</v>
      </c>
      <c r="C12" s="25">
        <f>'Phase 1 data'!J12</f>
        <v>3</v>
      </c>
      <c r="D12" s="25">
        <f>'Phase 1 data'!K12</f>
        <v>3</v>
      </c>
      <c r="E12" s="25">
        <f>'Phase 1 data'!L12</f>
        <v>3</v>
      </c>
      <c r="F12" s="25">
        <f>'Phase 1 data'!M12</f>
        <v>3</v>
      </c>
      <c r="G12" s="25">
        <f>'Phase 1 data'!N12</f>
        <v>3</v>
      </c>
      <c r="H12" s="5">
        <f t="shared" si="1"/>
        <v>3</v>
      </c>
      <c r="I12">
        <f>'Phase 1 data'!Q12</f>
        <v>185</v>
      </c>
      <c r="J12">
        <f>'Phase 1 data'!S12</f>
        <v>38</v>
      </c>
      <c r="K12">
        <f>'Phase 1 data'!U12</f>
        <v>33</v>
      </c>
      <c r="L12">
        <f>'Phase 1 data'!W12</f>
        <v>28</v>
      </c>
      <c r="M12">
        <f>'Phase 1 data'!Y12</f>
        <v>33</v>
      </c>
      <c r="O12">
        <f>'Phase 2 subjective data'!I7</f>
        <v>4.5</v>
      </c>
      <c r="P12" s="36">
        <f>'Phase 2 subjective data'!J7</f>
        <v>5.5</v>
      </c>
      <c r="Q12">
        <f>'Phase 2 subjective data'!K7</f>
        <v>4</v>
      </c>
      <c r="R12" s="37">
        <f>'Phase 2 subjective data'!L7</f>
        <v>4.5</v>
      </c>
      <c r="S12">
        <f>'Phase 2 subjective data'!M7</f>
        <v>4</v>
      </c>
      <c r="T12" s="35">
        <f>'Phase 2 subjective data'!N7</f>
        <v>4</v>
      </c>
      <c r="U12" s="5">
        <f t="shared" si="2"/>
        <v>4.416666666666667</v>
      </c>
      <c r="V12">
        <v>185</v>
      </c>
      <c r="W12">
        <f>'Phase 2 subjective data'!S7</f>
        <v>37</v>
      </c>
      <c r="X12" s="36">
        <f>'Phase 2 subjective data'!U7</f>
        <v>39</v>
      </c>
      <c r="Y12">
        <f>'Phase 2 subjective data'!W7</f>
        <v>29</v>
      </c>
      <c r="Z12" s="35">
        <f>'Phase 2 subjective data'!Y7</f>
        <v>32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6"/>
        <v>0</v>
      </c>
      <c r="AF12">
        <f t="shared" si="7"/>
        <v>0</v>
      </c>
      <c r="AH12">
        <v>5</v>
      </c>
      <c r="AI12">
        <v>5</v>
      </c>
      <c r="AJ12">
        <v>5</v>
      </c>
      <c r="AK12">
        <v>5</v>
      </c>
      <c r="AL12">
        <v>5</v>
      </c>
    </row>
    <row r="13" spans="1:38" ht="17" thickTop="1" thickBot="1">
      <c r="A13" s="184" t="s">
        <v>426</v>
      </c>
      <c r="B13" s="25">
        <f>'Phase 1 data'!I13</f>
        <v>5</v>
      </c>
      <c r="C13" s="25">
        <f>'Phase 1 data'!J13</f>
        <v>4</v>
      </c>
      <c r="D13" s="25">
        <f>'Phase 1 data'!K13</f>
        <v>6</v>
      </c>
      <c r="E13" s="25">
        <f>'Phase 1 data'!L13</f>
        <v>5</v>
      </c>
      <c r="F13" s="25">
        <f>'Phase 1 data'!M13</f>
        <v>5</v>
      </c>
      <c r="G13" s="25">
        <f>'Phase 1 data'!N13</f>
        <v>4</v>
      </c>
      <c r="H13" s="5">
        <f t="shared" si="1"/>
        <v>4.833333333333333</v>
      </c>
      <c r="I13">
        <f>'Phase 1 data'!Q13</f>
        <v>128</v>
      </c>
      <c r="J13">
        <f>'Phase 1 data'!S13</f>
        <v>27</v>
      </c>
      <c r="K13">
        <f>'Phase 1 data'!U13</f>
        <v>24</v>
      </c>
      <c r="L13">
        <f>'Phase 1 data'!W13</f>
        <v>32</v>
      </c>
      <c r="M13">
        <f>'Phase 1 data'!Y13</f>
        <v>23</v>
      </c>
      <c r="O13">
        <f>'Phase 2 subjective data'!I8</f>
        <v>5</v>
      </c>
      <c r="P13" s="37">
        <f>'Phase 2 subjective data'!J8</f>
        <v>3</v>
      </c>
      <c r="Q13">
        <f>'Phase 2 subjective data'!K8</f>
        <v>4</v>
      </c>
      <c r="R13" s="35">
        <f>'Phase 2 subjective data'!L8</f>
        <v>3</v>
      </c>
      <c r="S13">
        <f>'Phase 2 subjective data'!M8</f>
        <v>6</v>
      </c>
      <c r="T13" s="38">
        <f>'Phase 2 subjective data'!N8</f>
        <v>4</v>
      </c>
      <c r="U13" s="5">
        <f t="shared" si="2"/>
        <v>4.166666666666667</v>
      </c>
      <c r="V13">
        <v>128</v>
      </c>
      <c r="W13">
        <f>'Phase 2 subjective data'!S8</f>
        <v>28</v>
      </c>
      <c r="X13" s="37">
        <f>'Phase 2 subjective data'!U8</f>
        <v>23</v>
      </c>
      <c r="Y13">
        <f>'Phase 2 subjective data'!W8</f>
        <v>26</v>
      </c>
      <c r="Z13" s="38">
        <f>'Phase 2 subjective data'!Y8</f>
        <v>20</v>
      </c>
      <c r="AB13">
        <f t="shared" si="3"/>
        <v>-1</v>
      </c>
      <c r="AC13">
        <f t="shared" si="4"/>
        <v>1</v>
      </c>
      <c r="AD13">
        <f t="shared" si="5"/>
        <v>0</v>
      </c>
      <c r="AE13">
        <f t="shared" si="6"/>
        <v>0</v>
      </c>
      <c r="AF13">
        <f t="shared" si="7"/>
        <v>-1</v>
      </c>
      <c r="AH13">
        <v>6</v>
      </c>
      <c r="AI13">
        <v>6</v>
      </c>
      <c r="AJ13">
        <v>6</v>
      </c>
      <c r="AK13">
        <v>6</v>
      </c>
      <c r="AL13">
        <v>6</v>
      </c>
    </row>
    <row r="14" spans="1:38" ht="17" thickTop="1" thickBot="1">
      <c r="A14" s="184" t="s">
        <v>427</v>
      </c>
      <c r="B14" s="25">
        <f>'Phase 1 data'!I14</f>
        <v>2</v>
      </c>
      <c r="C14" s="25">
        <f>'Phase 1 data'!J14</f>
        <v>2</v>
      </c>
      <c r="D14" s="25">
        <f>'Phase 1 data'!K14</f>
        <v>5</v>
      </c>
      <c r="E14" s="25">
        <f>'Phase 1 data'!L14</f>
        <v>2</v>
      </c>
      <c r="F14" s="25">
        <f>'Phase 1 data'!M14</f>
        <v>6</v>
      </c>
      <c r="G14" s="25">
        <f>'Phase 1 data'!N14</f>
        <v>3</v>
      </c>
      <c r="H14" s="5">
        <f t="shared" si="1"/>
        <v>3.3333333333333335</v>
      </c>
      <c r="I14">
        <f>'Phase 1 data'!Q14</f>
        <v>78</v>
      </c>
      <c r="J14">
        <f>'Phase 1 data'!S14</f>
        <v>34</v>
      </c>
      <c r="K14">
        <f>'Phase 1 data'!U14</f>
        <v>21</v>
      </c>
      <c r="L14">
        <f>'Phase 1 data'!W14</f>
        <v>30</v>
      </c>
      <c r="M14">
        <f>'Phase 1 data'!Y14</f>
        <v>29</v>
      </c>
      <c r="O14">
        <f>'Phase 2 subjective data'!I9</f>
        <v>2</v>
      </c>
      <c r="P14" s="36">
        <f>'Phase 2 subjective data'!J9</f>
        <v>2</v>
      </c>
      <c r="Q14">
        <f>'Phase 2 subjective data'!K9</f>
        <v>3</v>
      </c>
      <c r="R14" s="37">
        <f>'Phase 2 subjective data'!L9</f>
        <v>2</v>
      </c>
      <c r="S14">
        <f>'Phase 2 subjective data'!M9</f>
        <v>3.5</v>
      </c>
      <c r="T14" s="35">
        <f>'Phase 2 subjective data'!N9</f>
        <v>2</v>
      </c>
      <c r="U14" s="5">
        <f t="shared" si="2"/>
        <v>2.4166666666666665</v>
      </c>
      <c r="V14">
        <v>78</v>
      </c>
      <c r="W14">
        <f>'Phase 2 subjective data'!S9</f>
        <v>25</v>
      </c>
      <c r="X14" s="36">
        <f>'Phase 2 subjective data'!U9</f>
        <v>20</v>
      </c>
      <c r="Y14">
        <f>'Phase 2 subjective data'!W9</f>
        <v>28</v>
      </c>
      <c r="Z14" s="35">
        <f>'Phase 2 subjective data'!Y9</f>
        <v>20</v>
      </c>
      <c r="AB14">
        <f t="shared" si="3"/>
        <v>0</v>
      </c>
      <c r="AC14">
        <f t="shared" si="4"/>
        <v>3</v>
      </c>
      <c r="AD14">
        <f t="shared" si="5"/>
        <v>0</v>
      </c>
      <c r="AE14">
        <f t="shared" si="6"/>
        <v>4</v>
      </c>
      <c r="AF14">
        <f t="shared" si="7"/>
        <v>1</v>
      </c>
      <c r="AH14">
        <v>7</v>
      </c>
      <c r="AI14">
        <v>7</v>
      </c>
      <c r="AJ14">
        <v>7</v>
      </c>
      <c r="AK14">
        <v>7</v>
      </c>
      <c r="AL14">
        <v>7</v>
      </c>
    </row>
    <row r="15" spans="1:38" ht="17" thickTop="1" thickBot="1">
      <c r="A15" s="184" t="s">
        <v>428</v>
      </c>
      <c r="B15" s="25">
        <f>'Phase 1 data'!I15</f>
        <v>2</v>
      </c>
      <c r="C15" s="25">
        <f>'Phase 1 data'!J15</f>
        <v>1.5</v>
      </c>
      <c r="D15" s="25">
        <f>'Phase 1 data'!K15</f>
        <v>3</v>
      </c>
      <c r="E15" s="25">
        <f>'Phase 1 data'!L15</f>
        <v>3</v>
      </c>
      <c r="F15" s="25">
        <f>'Phase 1 data'!M15</f>
        <v>3</v>
      </c>
      <c r="G15" s="25">
        <f>'Phase 1 data'!N15</f>
        <v>2</v>
      </c>
      <c r="H15" s="5">
        <f t="shared" si="1"/>
        <v>2.4166666666666665</v>
      </c>
      <c r="I15">
        <f>'Phase 1 data'!Q15</f>
        <v>299</v>
      </c>
      <c r="J15">
        <f>'Phase 1 data'!S15</f>
        <v>24</v>
      </c>
      <c r="K15">
        <f>'Phase 1 data'!U15</f>
        <v>23</v>
      </c>
      <c r="L15">
        <f>'Phase 1 data'!W15</f>
        <v>27</v>
      </c>
      <c r="M15">
        <f>'Phase 1 data'!Y15</f>
        <v>22</v>
      </c>
      <c r="O15">
        <f>'Phase 2 subjective data'!I10</f>
        <v>3</v>
      </c>
      <c r="P15" s="38">
        <f>'Phase 2 subjective data'!J10</f>
        <v>2</v>
      </c>
      <c r="Q15">
        <f>'Phase 2 subjective data'!K10</f>
        <v>3</v>
      </c>
      <c r="R15" s="36">
        <f>'Phase 2 subjective data'!L10</f>
        <v>2.5</v>
      </c>
      <c r="S15">
        <f>'Phase 2 subjective data'!M10</f>
        <v>4</v>
      </c>
      <c r="T15" s="37">
        <f>'Phase 2 subjective data'!N10</f>
        <v>3</v>
      </c>
      <c r="U15" s="5">
        <f t="shared" si="2"/>
        <v>2.9166666666666665</v>
      </c>
      <c r="V15">
        <v>299</v>
      </c>
      <c r="W15">
        <f>'Phase 2 subjective data'!S10</f>
        <v>24</v>
      </c>
      <c r="X15" s="38">
        <f>'Phase 2 subjective data'!U10</f>
        <v>26</v>
      </c>
      <c r="Y15">
        <f>'Phase 2 subjective data'!W10</f>
        <v>29</v>
      </c>
      <c r="Z15" s="37">
        <f>'Phase 2 subjective data'!Y10</f>
        <v>27</v>
      </c>
      <c r="AB15">
        <f t="shared" si="3"/>
        <v>-0.5</v>
      </c>
      <c r="AC15">
        <f t="shared" si="4"/>
        <v>1</v>
      </c>
      <c r="AD15">
        <f t="shared" si="5"/>
        <v>1</v>
      </c>
      <c r="AE15">
        <f t="shared" si="6"/>
        <v>1</v>
      </c>
      <c r="AF15">
        <f t="shared" si="7"/>
        <v>0</v>
      </c>
      <c r="AH15">
        <v>8</v>
      </c>
      <c r="AI15">
        <v>8</v>
      </c>
      <c r="AJ15">
        <v>8</v>
      </c>
      <c r="AK15">
        <v>8</v>
      </c>
      <c r="AL15">
        <v>8</v>
      </c>
    </row>
    <row r="16" spans="1:38" ht="17" thickTop="1" thickBot="1">
      <c r="A16" s="184" t="s">
        <v>429</v>
      </c>
      <c r="B16" s="25">
        <f>'Phase 1 data'!I16</f>
        <v>3</v>
      </c>
      <c r="C16" s="25">
        <f>'Phase 1 data'!J16</f>
        <v>2.5</v>
      </c>
      <c r="D16" s="25">
        <f>'Phase 1 data'!K16</f>
        <v>9</v>
      </c>
      <c r="E16" s="25">
        <f>'Phase 1 data'!L16</f>
        <v>3</v>
      </c>
      <c r="F16" s="25">
        <f>'Phase 1 data'!M16</f>
        <v>6</v>
      </c>
      <c r="G16" s="25">
        <f>'Phase 1 data'!N16</f>
        <v>2</v>
      </c>
      <c r="H16" s="5">
        <f t="shared" si="1"/>
        <v>4.25</v>
      </c>
      <c r="I16">
        <f>'Phase 1 data'!Q16</f>
        <v>343</v>
      </c>
      <c r="J16">
        <f>'Phase 1 data'!S16</f>
        <v>33</v>
      </c>
      <c r="K16">
        <f>'Phase 1 data'!U16</f>
        <v>32</v>
      </c>
      <c r="L16">
        <f>'Phase 1 data'!W16</f>
        <v>48</v>
      </c>
      <c r="M16">
        <f>'Phase 1 data'!Y16</f>
        <v>23</v>
      </c>
      <c r="O16">
        <f>'Phase 2 subjective data'!I11</f>
        <v>3</v>
      </c>
      <c r="P16" s="35">
        <f>'Phase 2 subjective data'!J11</f>
        <v>2</v>
      </c>
      <c r="Q16">
        <f>'Phase 2 subjective data'!K11</f>
        <v>4</v>
      </c>
      <c r="R16" s="38">
        <f>'Phase 2 subjective data'!L11</f>
        <v>2</v>
      </c>
      <c r="S16">
        <f>'Phase 2 subjective data'!M11</f>
        <v>6</v>
      </c>
      <c r="T16" s="36">
        <f>'Phase 2 subjective data'!N11</f>
        <v>1</v>
      </c>
      <c r="U16" s="5">
        <f t="shared" si="2"/>
        <v>3</v>
      </c>
      <c r="V16">
        <v>343</v>
      </c>
      <c r="W16">
        <f>'Phase 2 subjective data'!S11</f>
        <v>33</v>
      </c>
      <c r="X16" s="35">
        <f>'Phase 2 subjective data'!U11</f>
        <v>25</v>
      </c>
      <c r="Y16">
        <f>'Phase 2 subjective data'!W11</f>
        <v>31</v>
      </c>
      <c r="Z16" s="36">
        <f>'Phase 2 subjective data'!Y11</f>
        <v>27</v>
      </c>
      <c r="AB16">
        <f t="shared" si="3"/>
        <v>-0.5</v>
      </c>
      <c r="AC16">
        <f t="shared" si="4"/>
        <v>6</v>
      </c>
      <c r="AD16">
        <f t="shared" si="5"/>
        <v>0</v>
      </c>
      <c r="AE16">
        <f t="shared" si="6"/>
        <v>3</v>
      </c>
      <c r="AF16">
        <f t="shared" si="7"/>
        <v>-1</v>
      </c>
      <c r="AH16">
        <v>9</v>
      </c>
      <c r="AI16">
        <v>9</v>
      </c>
      <c r="AJ16">
        <v>9</v>
      </c>
      <c r="AK16">
        <v>9</v>
      </c>
      <c r="AL16">
        <v>9</v>
      </c>
    </row>
    <row r="17" spans="1:38" ht="17" thickTop="1" thickBot="1">
      <c r="A17" s="184" t="s">
        <v>430</v>
      </c>
      <c r="B17" s="25">
        <f>'Phase 1 data'!I17</f>
        <v>4</v>
      </c>
      <c r="C17" s="25">
        <f>'Phase 1 data'!J17</f>
        <v>4</v>
      </c>
      <c r="D17" s="25">
        <f>'Phase 1 data'!K17</f>
        <v>5</v>
      </c>
      <c r="E17" s="25">
        <f>'Phase 1 data'!L17</f>
        <v>5</v>
      </c>
      <c r="F17" s="25">
        <f>'Phase 1 data'!M17</f>
        <v>3</v>
      </c>
      <c r="G17" s="25">
        <f>'Phase 1 data'!N17</f>
        <v>4</v>
      </c>
      <c r="H17" s="5">
        <f t="shared" si="1"/>
        <v>4.166666666666667</v>
      </c>
      <c r="I17">
        <f>'Phase 1 data'!Q17</f>
        <v>63</v>
      </c>
      <c r="J17">
        <f>'Phase 1 data'!S17</f>
        <v>31</v>
      </c>
      <c r="K17">
        <f>'Phase 1 data'!U17</f>
        <v>34</v>
      </c>
      <c r="L17">
        <f>'Phase 1 data'!W17</f>
        <v>39</v>
      </c>
      <c r="M17">
        <f>'Phase 1 data'!Y17</f>
        <v>33</v>
      </c>
      <c r="O17">
        <f>'Phase 2 subjective data'!I12</f>
        <v>7</v>
      </c>
      <c r="P17">
        <f>'Phase 2 subjective data'!J12</f>
        <v>7</v>
      </c>
      <c r="Q17">
        <f>'Phase 2 subjective data'!K12</f>
        <v>6</v>
      </c>
      <c r="R17">
        <f>'Phase 2 subjective data'!L12</f>
        <v>6</v>
      </c>
      <c r="S17">
        <f>'Phase 2 subjective data'!M12</f>
        <v>5</v>
      </c>
      <c r="T17">
        <f>'Phase 2 subjective data'!N12</f>
        <v>4</v>
      </c>
      <c r="U17" s="5">
        <f t="shared" si="2"/>
        <v>5.833333333333333</v>
      </c>
      <c r="V17">
        <v>63</v>
      </c>
      <c r="W17">
        <f>'Phase 2 subjective data'!S12</f>
        <v>29</v>
      </c>
      <c r="X17">
        <f>'Phase 2 subjective data'!U12</f>
        <v>57</v>
      </c>
      <c r="Y17">
        <f>'Phase 2 subjective data'!W12</f>
        <v>41</v>
      </c>
      <c r="Z17">
        <f>'Phase 2 subjective data'!Y12</f>
        <v>43</v>
      </c>
      <c r="AB17">
        <f t="shared" si="3"/>
        <v>0</v>
      </c>
      <c r="AC17">
        <f t="shared" si="4"/>
        <v>1</v>
      </c>
      <c r="AD17">
        <f t="shared" si="5"/>
        <v>1</v>
      </c>
      <c r="AE17">
        <f t="shared" si="6"/>
        <v>-1</v>
      </c>
      <c r="AF17">
        <f t="shared" si="7"/>
        <v>0</v>
      </c>
      <c r="AH17">
        <v>10</v>
      </c>
      <c r="AI17">
        <v>10</v>
      </c>
      <c r="AJ17">
        <v>10</v>
      </c>
      <c r="AK17">
        <v>10</v>
      </c>
      <c r="AL17">
        <v>10</v>
      </c>
    </row>
    <row r="18" spans="1:38" ht="17" thickTop="1" thickBot="1">
      <c r="A18" s="184" t="s">
        <v>431</v>
      </c>
      <c r="B18" s="25">
        <f>'Phase 1 data'!I18</f>
        <v>6</v>
      </c>
      <c r="C18" s="25">
        <f>'Phase 1 data'!J18</f>
        <v>6</v>
      </c>
      <c r="D18" s="25">
        <f>'Phase 1 data'!K18</f>
        <v>7</v>
      </c>
      <c r="E18" s="25">
        <f>'Phase 1 data'!L18</f>
        <v>6</v>
      </c>
      <c r="F18" s="25">
        <f>'Phase 1 data'!M18</f>
        <v>8</v>
      </c>
      <c r="G18" s="25">
        <f>'Phase 1 data'!N18</f>
        <v>6</v>
      </c>
      <c r="H18" s="5">
        <f t="shared" si="1"/>
        <v>6.5</v>
      </c>
      <c r="I18">
        <f>'Phase 1 data'!Q18</f>
        <v>45</v>
      </c>
      <c r="J18">
        <f>'Phase 1 data'!S18</f>
        <v>60</v>
      </c>
      <c r="K18">
        <f>'Phase 1 data'!U18</f>
        <v>32</v>
      </c>
      <c r="L18">
        <f>'Phase 1 data'!W18</f>
        <v>41</v>
      </c>
      <c r="M18">
        <f>'Phase 1 data'!Y18</f>
        <v>39</v>
      </c>
      <c r="O18">
        <f>'Phase 2 subjective data'!I13</f>
        <v>5</v>
      </c>
      <c r="P18" s="37">
        <f>'Phase 2 subjective data'!J13</f>
        <v>5</v>
      </c>
      <c r="Q18">
        <f>'Phase 2 subjective data'!K13</f>
        <v>6</v>
      </c>
      <c r="R18" s="35">
        <f>'Phase 2 subjective data'!L13</f>
        <v>5</v>
      </c>
      <c r="S18">
        <f>'Phase 2 subjective data'!M13</f>
        <v>4</v>
      </c>
      <c r="T18" s="38">
        <f>'Phase 2 subjective data'!N13</f>
        <v>4</v>
      </c>
      <c r="U18" s="5">
        <f t="shared" si="2"/>
        <v>4.833333333333333</v>
      </c>
      <c r="V18">
        <v>45</v>
      </c>
      <c r="W18">
        <f>'Phase 2 subjective data'!S13</f>
        <v>52</v>
      </c>
      <c r="X18" s="37">
        <f>'Phase 2 subjective data'!U13</f>
        <v>40</v>
      </c>
      <c r="Y18">
        <f>'Phase 2 subjective data'!W13</f>
        <v>44</v>
      </c>
      <c r="Z18" s="38">
        <f>'Phase 2 subjective data'!Y13</f>
        <v>34</v>
      </c>
      <c r="AB18">
        <f t="shared" si="3"/>
        <v>0</v>
      </c>
      <c r="AC18">
        <f t="shared" si="4"/>
        <v>1</v>
      </c>
      <c r="AD18">
        <f t="shared" si="5"/>
        <v>0</v>
      </c>
      <c r="AE18">
        <f t="shared" si="6"/>
        <v>2</v>
      </c>
      <c r="AF18">
        <f t="shared" si="7"/>
        <v>0</v>
      </c>
      <c r="AH18">
        <v>11</v>
      </c>
      <c r="AI18">
        <v>11</v>
      </c>
      <c r="AJ18">
        <v>11</v>
      </c>
      <c r="AK18">
        <v>11</v>
      </c>
      <c r="AL18">
        <v>11</v>
      </c>
    </row>
    <row r="19" spans="1:38" ht="17" thickTop="1" thickBot="1">
      <c r="A19" s="184" t="s">
        <v>432</v>
      </c>
      <c r="B19" s="25">
        <f>'Phase 1 data'!I19</f>
        <v>3</v>
      </c>
      <c r="C19" s="25">
        <f>'Phase 1 data'!J19</f>
        <v>3</v>
      </c>
      <c r="D19" s="25">
        <f>'Phase 1 data'!K19</f>
        <v>3</v>
      </c>
      <c r="E19" s="25">
        <f>'Phase 1 data'!L19</f>
        <v>3</v>
      </c>
      <c r="F19" s="25">
        <f>'Phase 1 data'!M19</f>
        <v>4</v>
      </c>
      <c r="G19" s="25">
        <f>'Phase 1 data'!N19</f>
        <v>2</v>
      </c>
      <c r="H19" s="5">
        <f t="shared" si="1"/>
        <v>3</v>
      </c>
      <c r="I19">
        <f>'Phase 1 data'!Q19</f>
        <v>103</v>
      </c>
      <c r="J19">
        <f>'Phase 1 data'!S19</f>
        <v>35</v>
      </c>
      <c r="K19">
        <f>'Phase 1 data'!U19</f>
        <v>50</v>
      </c>
      <c r="L19">
        <f>'Phase 1 data'!W19</f>
        <v>43</v>
      </c>
      <c r="M19">
        <f>'Phase 1 data'!Y19</f>
        <v>37</v>
      </c>
      <c r="O19">
        <f>'Phase 2 subjective data'!I14</f>
        <v>3</v>
      </c>
      <c r="P19" s="38">
        <f>'Phase 2 subjective data'!J14</f>
        <v>2</v>
      </c>
      <c r="Q19">
        <f>'Phase 2 subjective data'!K14</f>
        <v>3</v>
      </c>
      <c r="R19" s="36">
        <f>'Phase 2 subjective data'!L14</f>
        <v>2</v>
      </c>
      <c r="S19">
        <f>'Phase 2 subjective data'!M14</f>
        <v>3</v>
      </c>
      <c r="T19" s="37">
        <f>'Phase 2 subjective data'!N14</f>
        <v>2</v>
      </c>
      <c r="U19" s="5">
        <f t="shared" si="2"/>
        <v>2.5</v>
      </c>
      <c r="V19">
        <v>103</v>
      </c>
      <c r="W19">
        <f>'Phase 2 subjective data'!S14</f>
        <v>36</v>
      </c>
      <c r="X19" s="38">
        <f>'Phase 2 subjective data'!U14</f>
        <v>39</v>
      </c>
      <c r="Y19">
        <f>'Phase 2 subjective data'!W14</f>
        <v>38</v>
      </c>
      <c r="Z19" s="37">
        <f>'Phase 2 subjective data'!Y14</f>
        <v>34</v>
      </c>
      <c r="AB19">
        <f t="shared" si="3"/>
        <v>0</v>
      </c>
      <c r="AC19">
        <f t="shared" si="4"/>
        <v>0</v>
      </c>
      <c r="AD19">
        <f t="shared" si="5"/>
        <v>0</v>
      </c>
      <c r="AE19">
        <f t="shared" si="6"/>
        <v>1</v>
      </c>
      <c r="AF19">
        <f t="shared" si="7"/>
        <v>-1</v>
      </c>
      <c r="AH19">
        <v>12</v>
      </c>
      <c r="AI19">
        <v>12</v>
      </c>
      <c r="AJ19">
        <v>12</v>
      </c>
      <c r="AK19">
        <v>12</v>
      </c>
      <c r="AL19">
        <v>12</v>
      </c>
    </row>
    <row r="20" spans="1:38" ht="17" thickTop="1" thickBot="1">
      <c r="A20" s="184" t="s">
        <v>433</v>
      </c>
      <c r="B20" s="25">
        <f>'Phase 1 data'!I20</f>
        <v>7</v>
      </c>
      <c r="C20" s="25">
        <f>'Phase 1 data'!J20</f>
        <v>6</v>
      </c>
      <c r="D20" s="25">
        <f>'Phase 1 data'!K20</f>
        <v>8</v>
      </c>
      <c r="E20" s="25">
        <f>'Phase 1 data'!L20</f>
        <v>6</v>
      </c>
      <c r="F20" s="25">
        <f>'Phase 1 data'!M20</f>
        <v>8</v>
      </c>
      <c r="G20" s="25">
        <f>'Phase 1 data'!N20</f>
        <v>5</v>
      </c>
      <c r="H20" s="5">
        <f t="shared" si="1"/>
        <v>6.666666666666667</v>
      </c>
      <c r="I20">
        <f>'Phase 1 data'!Q20</f>
        <v>258</v>
      </c>
      <c r="J20">
        <f>'Phase 1 data'!S20</f>
        <v>38</v>
      </c>
      <c r="K20">
        <f>'Phase 1 data'!U20</f>
        <v>50</v>
      </c>
      <c r="L20">
        <f>'Phase 1 data'!W20</f>
        <v>45</v>
      </c>
      <c r="M20">
        <f>'Phase 1 data'!Y20</f>
        <v>29</v>
      </c>
      <c r="O20">
        <f>'Phase 2 subjective data'!I15</f>
        <v>4</v>
      </c>
      <c r="P20" s="35">
        <f>'Phase 2 subjective data'!J15</f>
        <v>4</v>
      </c>
      <c r="Q20">
        <f>'Phase 2 subjective data'!K15</f>
        <v>5</v>
      </c>
      <c r="R20" s="38">
        <f>'Phase 2 subjective data'!L15</f>
        <v>5</v>
      </c>
      <c r="S20">
        <f>'Phase 2 subjective data'!M15</f>
        <v>6</v>
      </c>
      <c r="T20" s="36">
        <f>'Phase 2 subjective data'!N15</f>
        <v>3</v>
      </c>
      <c r="U20" s="5">
        <f t="shared" si="2"/>
        <v>4.5</v>
      </c>
      <c r="V20">
        <v>258</v>
      </c>
      <c r="W20">
        <f>'Phase 2 subjective data'!S15</f>
        <v>38</v>
      </c>
      <c r="X20" s="35">
        <f>'Phase 2 subjective data'!U15</f>
        <v>34</v>
      </c>
      <c r="Y20">
        <f>'Phase 2 subjective data'!W15</f>
        <v>37</v>
      </c>
      <c r="Z20" s="36">
        <f>'Phase 2 subjective data'!Y15</f>
        <v>26</v>
      </c>
      <c r="AB20">
        <f t="shared" si="3"/>
        <v>-1</v>
      </c>
      <c r="AC20">
        <f t="shared" si="4"/>
        <v>1</v>
      </c>
      <c r="AD20">
        <f t="shared" si="5"/>
        <v>-1</v>
      </c>
      <c r="AE20">
        <f t="shared" si="6"/>
        <v>1</v>
      </c>
      <c r="AF20">
        <f t="shared" si="7"/>
        <v>-2</v>
      </c>
      <c r="AH20">
        <v>13</v>
      </c>
      <c r="AI20">
        <v>13</v>
      </c>
      <c r="AJ20">
        <v>13</v>
      </c>
      <c r="AK20">
        <v>13</v>
      </c>
      <c r="AL20">
        <v>13</v>
      </c>
    </row>
    <row r="21" spans="1:38" ht="16" thickTop="1">
      <c r="A21" s="184" t="s">
        <v>434</v>
      </c>
      <c r="B21" s="25">
        <f>'Phase 1 data'!I21</f>
        <v>3</v>
      </c>
      <c r="C21" s="25">
        <f>'Phase 1 data'!J21</f>
        <v>2.5</v>
      </c>
      <c r="D21" s="25">
        <f>'Phase 1 data'!K21</f>
        <v>4</v>
      </c>
      <c r="E21" s="25">
        <f>'Phase 1 data'!L21</f>
        <v>4.5</v>
      </c>
      <c r="F21" s="25">
        <f>'Phase 1 data'!M21</f>
        <v>6</v>
      </c>
      <c r="G21" s="25">
        <f>'Phase 1 data'!N21</f>
        <v>4.5</v>
      </c>
      <c r="H21" s="5">
        <f t="shared" si="1"/>
        <v>4.083333333333333</v>
      </c>
      <c r="I21">
        <f>'Phase 1 data'!Q21</f>
        <v>142</v>
      </c>
      <c r="J21">
        <f>'Phase 1 data'!S21</f>
        <v>39</v>
      </c>
      <c r="K21">
        <f>'Phase 1 data'!U21</f>
        <v>52</v>
      </c>
      <c r="L21">
        <f>'Phase 1 data'!W21</f>
        <v>46</v>
      </c>
      <c r="M21">
        <f>'Phase 1 data'!Y21</f>
        <v>43</v>
      </c>
      <c r="O21">
        <f>'Phase 2 subjective data'!I16</f>
        <v>4</v>
      </c>
      <c r="P21">
        <f>'Phase 2 subjective data'!J16</f>
        <v>4</v>
      </c>
      <c r="Q21">
        <f>'Phase 2 subjective data'!K16</f>
        <v>5</v>
      </c>
      <c r="R21">
        <f>'Phase 2 subjective data'!L16</f>
        <v>3</v>
      </c>
      <c r="S21">
        <f>'Phase 2 subjective data'!M16</f>
        <v>6</v>
      </c>
      <c r="T21">
        <f>'Phase 2 subjective data'!N16</f>
        <v>4</v>
      </c>
      <c r="U21" s="5">
        <f t="shared" si="2"/>
        <v>4.333333333333333</v>
      </c>
      <c r="V21">
        <v>163</v>
      </c>
      <c r="W21">
        <f>'Phase 2 subjective data'!S16</f>
        <v>40</v>
      </c>
      <c r="X21">
        <f>'Phase 2 subjective data'!U16</f>
        <v>51</v>
      </c>
      <c r="Y21">
        <f>'Phase 2 subjective data'!W16</f>
        <v>43</v>
      </c>
      <c r="Z21">
        <f>'Phase 2 subjective data'!Y16</f>
        <v>44</v>
      </c>
      <c r="AB21">
        <f t="shared" si="3"/>
        <v>-0.5</v>
      </c>
      <c r="AC21">
        <f t="shared" si="4"/>
        <v>1</v>
      </c>
      <c r="AD21">
        <f t="shared" si="5"/>
        <v>1.5</v>
      </c>
      <c r="AE21">
        <f t="shared" si="6"/>
        <v>3</v>
      </c>
      <c r="AF21">
        <f t="shared" si="7"/>
        <v>1.5</v>
      </c>
      <c r="AH21">
        <v>14</v>
      </c>
      <c r="AI21">
        <v>14</v>
      </c>
      <c r="AJ21">
        <v>14</v>
      </c>
      <c r="AK21">
        <v>14</v>
      </c>
      <c r="AL21">
        <v>14</v>
      </c>
    </row>
    <row r="22" spans="1:38" ht="16" thickBot="1">
      <c r="A22" s="184" t="s">
        <v>435</v>
      </c>
      <c r="B22" s="25">
        <f>'Phase 1 data'!I22</f>
        <v>4</v>
      </c>
      <c r="C22" s="25">
        <f>'Phase 1 data'!J22</f>
        <v>3</v>
      </c>
      <c r="D22" s="25">
        <f>'Phase 1 data'!K22</f>
        <v>4.5</v>
      </c>
      <c r="E22" s="25">
        <f>'Phase 1 data'!L22</f>
        <v>3.5</v>
      </c>
      <c r="F22" s="25">
        <f>'Phase 1 data'!M22</f>
        <v>8</v>
      </c>
      <c r="G22" s="25">
        <f>'Phase 1 data'!N22</f>
        <v>5</v>
      </c>
      <c r="H22" s="5">
        <f t="shared" si="1"/>
        <v>4.666666666666667</v>
      </c>
      <c r="I22">
        <f>'Phase 1 data'!Q22</f>
        <v>0</v>
      </c>
      <c r="J22">
        <f>'Phase 1 data'!S22</f>
        <v>42</v>
      </c>
      <c r="K22">
        <f>'Phase 1 data'!U22</f>
        <v>32</v>
      </c>
      <c r="L22">
        <f>'Phase 1 data'!W22</f>
        <v>39</v>
      </c>
      <c r="M22">
        <f>'Phase 1 data'!Y22</f>
        <v>49</v>
      </c>
      <c r="O22">
        <f>'Phase 2 subjective data'!I17</f>
        <v>4</v>
      </c>
      <c r="P22">
        <f>'Phase 2 subjective data'!J17</f>
        <v>4.5</v>
      </c>
      <c r="Q22">
        <f>'Phase 2 subjective data'!K17</f>
        <v>5</v>
      </c>
      <c r="R22">
        <f>'Phase 2 subjective data'!L17</f>
        <v>5</v>
      </c>
      <c r="S22">
        <f>'Phase 2 subjective data'!M17</f>
        <v>4</v>
      </c>
      <c r="T22">
        <f>'Phase 2 subjective data'!N17</f>
        <v>3</v>
      </c>
      <c r="U22" s="5">
        <f t="shared" si="2"/>
        <v>4.25</v>
      </c>
      <c r="V22">
        <v>0</v>
      </c>
      <c r="W22">
        <f>'Phase 2 subjective data'!S17</f>
        <v>41</v>
      </c>
      <c r="X22">
        <f>'Phase 2 subjective data'!U17</f>
        <v>39</v>
      </c>
      <c r="Y22">
        <f>'Phase 2 subjective data'!W17</f>
        <v>40</v>
      </c>
      <c r="Z22">
        <f>'Phase 2 subjective data'!Y17</f>
        <v>31</v>
      </c>
      <c r="AB22">
        <f t="shared" si="3"/>
        <v>-1</v>
      </c>
      <c r="AC22">
        <f t="shared" si="4"/>
        <v>0.5</v>
      </c>
      <c r="AD22">
        <f t="shared" si="5"/>
        <v>-0.5</v>
      </c>
      <c r="AE22">
        <f t="shared" si="6"/>
        <v>4</v>
      </c>
      <c r="AF22">
        <f t="shared" si="7"/>
        <v>1</v>
      </c>
      <c r="AH22">
        <v>15</v>
      </c>
      <c r="AI22">
        <v>15</v>
      </c>
      <c r="AJ22">
        <v>15</v>
      </c>
      <c r="AK22">
        <v>15</v>
      </c>
      <c r="AL22">
        <v>15</v>
      </c>
    </row>
    <row r="23" spans="1:38" ht="17" thickTop="1" thickBot="1">
      <c r="A23" s="184" t="s">
        <v>436</v>
      </c>
      <c r="B23" s="25">
        <f>'Phase 1 data'!I23</f>
        <v>4.5</v>
      </c>
      <c r="C23" s="25">
        <f>'Phase 1 data'!J23</f>
        <v>3.5</v>
      </c>
      <c r="D23" s="25">
        <f>'Phase 1 data'!K23</f>
        <v>6</v>
      </c>
      <c r="E23" s="25">
        <f>'Phase 1 data'!L23</f>
        <v>4</v>
      </c>
      <c r="F23" s="25">
        <f>'Phase 1 data'!M23</f>
        <v>5.5</v>
      </c>
      <c r="G23" s="25">
        <f>'Phase 1 data'!N23</f>
        <v>4</v>
      </c>
      <c r="H23" s="5">
        <f t="shared" si="1"/>
        <v>4.583333333333333</v>
      </c>
      <c r="I23">
        <f>'Phase 1 data'!Q23</f>
        <v>50</v>
      </c>
      <c r="J23">
        <f>'Phase 1 data'!S23</f>
        <v>32</v>
      </c>
      <c r="K23">
        <f>'Phase 1 data'!U23</f>
        <v>23</v>
      </c>
      <c r="L23">
        <f>'Phase 1 data'!W23</f>
        <v>44</v>
      </c>
      <c r="M23">
        <f>'Phase 1 data'!Y23</f>
        <v>24</v>
      </c>
      <c r="O23">
        <f>'Phase 2 subjective data'!I18</f>
        <v>4.5</v>
      </c>
      <c r="P23" s="35">
        <f>'Phase 2 subjective data'!J18</f>
        <v>4</v>
      </c>
      <c r="Q23">
        <f>'Phase 2 subjective data'!K18</f>
        <v>7</v>
      </c>
      <c r="R23" s="38">
        <f>'Phase 2 subjective data'!L18</f>
        <v>5</v>
      </c>
      <c r="S23">
        <f>'Phase 2 subjective data'!M18</f>
        <v>7</v>
      </c>
      <c r="T23" s="36">
        <f>'Phase 2 subjective data'!N18</f>
        <v>7</v>
      </c>
      <c r="U23" s="5">
        <f t="shared" si="2"/>
        <v>5.75</v>
      </c>
      <c r="V23">
        <v>50</v>
      </c>
      <c r="W23">
        <f>'Phase 2 subjective data'!S18</f>
        <v>29</v>
      </c>
      <c r="X23" s="35">
        <f>'Phase 2 subjective data'!U18</f>
        <v>20</v>
      </c>
      <c r="Y23">
        <f>'Phase 2 subjective data'!W18</f>
        <v>56</v>
      </c>
      <c r="Z23" s="36">
        <f>'Phase 2 subjective data'!Y18</f>
        <v>53</v>
      </c>
      <c r="AB23">
        <f t="shared" si="3"/>
        <v>-1</v>
      </c>
      <c r="AC23">
        <f t="shared" si="4"/>
        <v>1.5</v>
      </c>
      <c r="AD23">
        <f t="shared" si="5"/>
        <v>-0.5</v>
      </c>
      <c r="AE23">
        <f t="shared" si="6"/>
        <v>1</v>
      </c>
      <c r="AF23">
        <f t="shared" si="7"/>
        <v>-0.5</v>
      </c>
      <c r="AH23">
        <v>16</v>
      </c>
      <c r="AI23">
        <v>16</v>
      </c>
      <c r="AJ23">
        <v>16</v>
      </c>
      <c r="AK23">
        <v>16</v>
      </c>
      <c r="AL23">
        <v>16</v>
      </c>
    </row>
    <row r="24" spans="1:38" ht="17" thickTop="1" thickBot="1">
      <c r="A24" s="184" t="s">
        <v>437</v>
      </c>
      <c r="B24" s="25">
        <f>'Phase 1 data'!I24</f>
        <v>6</v>
      </c>
      <c r="C24" s="25">
        <f>'Phase 1 data'!J24</f>
        <v>5</v>
      </c>
      <c r="D24" s="25">
        <f>'Phase 1 data'!K24</f>
        <v>7</v>
      </c>
      <c r="E24" s="25">
        <f>'Phase 1 data'!L24</f>
        <v>4</v>
      </c>
      <c r="F24" s="25">
        <f>'Phase 1 data'!M24</f>
        <v>7</v>
      </c>
      <c r="G24" s="25">
        <f>'Phase 1 data'!N24</f>
        <v>3</v>
      </c>
      <c r="H24" s="5">
        <f t="shared" si="1"/>
        <v>5.333333333333333</v>
      </c>
      <c r="I24">
        <f>'Phase 1 data'!Q24</f>
        <v>340</v>
      </c>
      <c r="J24">
        <f>'Phase 1 data'!S24</f>
        <v>48</v>
      </c>
      <c r="K24">
        <f>'Phase 1 data'!U24</f>
        <v>38</v>
      </c>
      <c r="L24">
        <f>'Phase 1 data'!W24</f>
        <v>54</v>
      </c>
      <c r="M24">
        <f>'Phase 1 data'!Y24</f>
        <v>30</v>
      </c>
      <c r="O24">
        <f>'Phase 2 subjective data'!I19</f>
        <v>6</v>
      </c>
      <c r="P24">
        <f>'Phase 2 subjective data'!J19</f>
        <v>4</v>
      </c>
      <c r="Q24">
        <f>'Phase 2 subjective data'!K19</f>
        <v>7</v>
      </c>
      <c r="R24">
        <f>'Phase 2 subjective data'!L19</f>
        <v>6</v>
      </c>
      <c r="S24">
        <f>'Phase 2 subjective data'!M19</f>
        <v>8</v>
      </c>
      <c r="T24">
        <f>'Phase 2 subjective data'!N19</f>
        <v>5</v>
      </c>
      <c r="U24" s="5">
        <f t="shared" si="2"/>
        <v>6</v>
      </c>
      <c r="V24">
        <v>340</v>
      </c>
      <c r="W24">
        <f>'Phase 2 subjective data'!S19</f>
        <v>59</v>
      </c>
      <c r="X24">
        <f>'Phase 2 subjective data'!U19</f>
        <v>36</v>
      </c>
      <c r="Y24">
        <f>'Phase 2 subjective data'!W19</f>
        <v>52</v>
      </c>
      <c r="Z24">
        <f>'Phase 2 subjective data'!Y19</f>
        <v>49</v>
      </c>
      <c r="AB24">
        <f t="shared" si="3"/>
        <v>-1</v>
      </c>
      <c r="AC24">
        <f t="shared" si="4"/>
        <v>1</v>
      </c>
      <c r="AD24">
        <f t="shared" si="5"/>
        <v>-2</v>
      </c>
      <c r="AE24">
        <f t="shared" si="6"/>
        <v>1</v>
      </c>
      <c r="AF24">
        <f t="shared" si="7"/>
        <v>-3</v>
      </c>
      <c r="AH24">
        <v>17</v>
      </c>
      <c r="AI24">
        <v>17</v>
      </c>
      <c r="AJ24">
        <v>17</v>
      </c>
      <c r="AK24">
        <v>17</v>
      </c>
      <c r="AL24">
        <v>17</v>
      </c>
    </row>
    <row r="25" spans="1:38" ht="17" thickTop="1" thickBot="1">
      <c r="A25" s="184" t="s">
        <v>438</v>
      </c>
      <c r="B25" s="25">
        <f>'Phase 1 data'!I25</f>
        <v>4</v>
      </c>
      <c r="C25" s="25">
        <f>'Phase 1 data'!J25</f>
        <v>4</v>
      </c>
      <c r="D25" s="25">
        <f>'Phase 1 data'!K25</f>
        <v>5</v>
      </c>
      <c r="E25" s="25">
        <f>'Phase 1 data'!L25</f>
        <v>4</v>
      </c>
      <c r="F25" s="25">
        <f>'Phase 1 data'!M25</f>
        <v>5</v>
      </c>
      <c r="G25" s="25">
        <f>'Phase 1 data'!N25</f>
        <v>3.5</v>
      </c>
      <c r="H25" s="5">
        <f t="shared" si="1"/>
        <v>4.25</v>
      </c>
      <c r="I25">
        <f>'Phase 1 data'!Q25</f>
        <v>131</v>
      </c>
      <c r="J25">
        <f>'Phase 1 data'!S25</f>
        <v>33</v>
      </c>
      <c r="K25">
        <f>'Phase 1 data'!U25</f>
        <v>34</v>
      </c>
      <c r="L25">
        <f>'Phase 1 data'!W25</f>
        <v>42</v>
      </c>
      <c r="M25">
        <f>'Phase 1 data'!Y25</f>
        <v>29</v>
      </c>
      <c r="O25">
        <f>'Phase 2 subjective data'!I20</f>
        <v>5</v>
      </c>
      <c r="P25" s="35">
        <f>'Phase 2 subjective data'!J20</f>
        <v>2</v>
      </c>
      <c r="Q25">
        <f>'Phase 2 subjective data'!K20</f>
        <v>6</v>
      </c>
      <c r="R25" s="38">
        <f>'Phase 2 subjective data'!L20</f>
        <v>4.5</v>
      </c>
      <c r="S25">
        <f>'Phase 2 subjective data'!M20</f>
        <v>6</v>
      </c>
      <c r="T25" s="36">
        <f>'Phase 2 subjective data'!N20</f>
        <v>3.5</v>
      </c>
      <c r="U25" s="5">
        <f t="shared" si="2"/>
        <v>4.5</v>
      </c>
      <c r="V25">
        <v>131</v>
      </c>
      <c r="W25">
        <f>'Phase 2 subjective data'!S20</f>
        <v>30</v>
      </c>
      <c r="X25" s="35">
        <f>'Phase 2 subjective data'!U20</f>
        <v>32</v>
      </c>
      <c r="Y25">
        <f>'Phase 2 subjective data'!W20</f>
        <v>51</v>
      </c>
      <c r="Z25" s="36">
        <f>'Phase 2 subjective data'!Y20</f>
        <v>31</v>
      </c>
      <c r="AB25">
        <f t="shared" si="3"/>
        <v>0</v>
      </c>
      <c r="AC25">
        <f t="shared" si="4"/>
        <v>1</v>
      </c>
      <c r="AD25">
        <f t="shared" si="5"/>
        <v>0</v>
      </c>
      <c r="AE25">
        <f t="shared" si="6"/>
        <v>1</v>
      </c>
      <c r="AF25">
        <f t="shared" si="7"/>
        <v>-0.5</v>
      </c>
      <c r="AH25">
        <v>18</v>
      </c>
      <c r="AI25">
        <v>18</v>
      </c>
      <c r="AJ25">
        <v>18</v>
      </c>
      <c r="AK25">
        <v>18</v>
      </c>
      <c r="AL25">
        <v>18</v>
      </c>
    </row>
    <row r="26" spans="1:38" ht="17" thickTop="1" thickBot="1">
      <c r="A26" s="184" t="s">
        <v>439</v>
      </c>
      <c r="B26" s="25">
        <f>'Phase 1 data'!I26</f>
        <v>6</v>
      </c>
      <c r="C26" s="25">
        <f>'Phase 1 data'!J26</f>
        <v>5.5</v>
      </c>
      <c r="D26" s="25">
        <f>'Phase 1 data'!K26</f>
        <v>5.5</v>
      </c>
      <c r="E26" s="25">
        <f>'Phase 1 data'!L26</f>
        <v>5.5</v>
      </c>
      <c r="F26" s="25">
        <f>'Phase 1 data'!M26</f>
        <v>5</v>
      </c>
      <c r="G26" s="25">
        <f>'Phase 1 data'!N26</f>
        <v>5</v>
      </c>
      <c r="H26" s="5">
        <f t="shared" si="1"/>
        <v>5.416666666666667</v>
      </c>
      <c r="I26">
        <f>'Phase 1 data'!Q26</f>
        <v>60</v>
      </c>
      <c r="J26">
        <f>'Phase 1 data'!S26</f>
        <v>54</v>
      </c>
      <c r="K26">
        <f>'Phase 1 data'!U26</f>
        <v>66</v>
      </c>
      <c r="L26">
        <f>'Phase 1 data'!W26</f>
        <v>66</v>
      </c>
      <c r="M26">
        <f>'Phase 1 data'!Y26</f>
        <v>63</v>
      </c>
      <c r="O26">
        <f>'Phase 2 subjective data'!I21</f>
        <v>5</v>
      </c>
      <c r="P26">
        <f>'Phase 2 subjective data'!J21</f>
        <v>5</v>
      </c>
      <c r="Q26">
        <f>'Phase 2 subjective data'!K21</f>
        <v>5</v>
      </c>
      <c r="R26">
        <f>'Phase 2 subjective data'!L21</f>
        <v>5</v>
      </c>
      <c r="S26">
        <f>'Phase 2 subjective data'!M21</f>
        <v>5.5</v>
      </c>
      <c r="T26">
        <f>'Phase 2 subjective data'!N21</f>
        <v>5</v>
      </c>
      <c r="U26" s="5">
        <f t="shared" si="2"/>
        <v>5.083333333333333</v>
      </c>
      <c r="V26">
        <v>60</v>
      </c>
      <c r="W26">
        <f>'Phase 2 subjective data'!S21</f>
        <v>56</v>
      </c>
      <c r="X26">
        <f>'Phase 2 subjective data'!U21</f>
        <v>66</v>
      </c>
      <c r="Y26">
        <f>'Phase 2 subjective data'!W21</f>
        <v>65</v>
      </c>
      <c r="Z26">
        <f>'Phase 2 subjective data'!Y21</f>
        <v>64</v>
      </c>
      <c r="AB26">
        <f t="shared" si="3"/>
        <v>-0.5</v>
      </c>
      <c r="AC26">
        <f t="shared" si="4"/>
        <v>-0.5</v>
      </c>
      <c r="AD26">
        <f t="shared" si="5"/>
        <v>-0.5</v>
      </c>
      <c r="AE26">
        <f t="shared" si="6"/>
        <v>-1</v>
      </c>
      <c r="AF26">
        <f t="shared" si="7"/>
        <v>-1</v>
      </c>
      <c r="AH26">
        <v>19</v>
      </c>
      <c r="AI26">
        <v>19</v>
      </c>
      <c r="AJ26">
        <v>19</v>
      </c>
      <c r="AK26">
        <v>19</v>
      </c>
      <c r="AL26">
        <v>19</v>
      </c>
    </row>
    <row r="27" spans="1:38" ht="17" thickTop="1" thickBot="1">
      <c r="A27" s="184" t="s">
        <v>440</v>
      </c>
      <c r="B27" s="25">
        <f>'Phase 1 data'!I27</f>
        <v>6</v>
      </c>
      <c r="C27" s="25">
        <f>'Phase 1 data'!J27</f>
        <v>5</v>
      </c>
      <c r="D27" s="25">
        <f>'Phase 1 data'!K27</f>
        <v>6</v>
      </c>
      <c r="E27" s="25">
        <f>'Phase 1 data'!L27</f>
        <v>5</v>
      </c>
      <c r="F27" s="25">
        <f>'Phase 1 data'!M27</f>
        <v>10</v>
      </c>
      <c r="G27" s="25">
        <f>'Phase 1 data'!N27</f>
        <v>7</v>
      </c>
      <c r="H27" s="5">
        <f t="shared" si="1"/>
        <v>6.5</v>
      </c>
      <c r="I27">
        <f>'Phase 1 data'!Q27</f>
        <v>127</v>
      </c>
      <c r="J27">
        <f>'Phase 1 data'!S27</f>
        <v>54</v>
      </c>
      <c r="K27">
        <f>'Phase 1 data'!U27</f>
        <v>41</v>
      </c>
      <c r="L27">
        <f>'Phase 1 data'!W27</f>
        <v>40</v>
      </c>
      <c r="M27">
        <f>'Phase 1 data'!Y27</f>
        <v>58</v>
      </c>
      <c r="O27">
        <f>'Phase 2 subjective data'!I22</f>
        <v>3</v>
      </c>
      <c r="P27" s="37">
        <f>'Phase 2 subjective data'!J22</f>
        <v>3</v>
      </c>
      <c r="Q27">
        <f>'Phase 2 subjective data'!K22</f>
        <v>3</v>
      </c>
      <c r="R27" s="35">
        <f>'Phase 2 subjective data'!L22</f>
        <v>3</v>
      </c>
      <c r="S27">
        <f>'Phase 2 subjective data'!M22</f>
        <v>6</v>
      </c>
      <c r="T27" s="38">
        <f>'Phase 2 subjective data'!N22</f>
        <v>5</v>
      </c>
      <c r="U27" s="5">
        <f t="shared" si="2"/>
        <v>3.8333333333333335</v>
      </c>
      <c r="V27">
        <v>127</v>
      </c>
      <c r="W27">
        <f>'Phase 2 subjective data'!S22</f>
        <v>40</v>
      </c>
      <c r="X27" s="37">
        <f>'Phase 2 subjective data'!U22</f>
        <v>30</v>
      </c>
      <c r="Y27">
        <f>'Phase 2 subjective data'!W22</f>
        <v>28</v>
      </c>
      <c r="Z27" s="38">
        <f>'Phase 2 subjective data'!Y22</f>
        <v>34</v>
      </c>
      <c r="AB27">
        <f t="shared" si="3"/>
        <v>-1</v>
      </c>
      <c r="AC27">
        <f t="shared" si="4"/>
        <v>0</v>
      </c>
      <c r="AD27">
        <f t="shared" si="5"/>
        <v>-1</v>
      </c>
      <c r="AE27">
        <f t="shared" si="6"/>
        <v>4</v>
      </c>
      <c r="AF27">
        <f t="shared" si="7"/>
        <v>1</v>
      </c>
      <c r="AH27">
        <v>20</v>
      </c>
      <c r="AI27">
        <v>20</v>
      </c>
      <c r="AJ27">
        <v>20</v>
      </c>
      <c r="AK27">
        <v>20</v>
      </c>
      <c r="AL27">
        <v>20</v>
      </c>
    </row>
    <row r="28" spans="1:38" ht="16" thickTop="1">
      <c r="A28" s="94" t="s">
        <v>265</v>
      </c>
      <c r="B28" s="142">
        <f t="shared" ref="B28:M28" si="8">SUM(B8:B27)</f>
        <v>84</v>
      </c>
      <c r="C28" s="142">
        <f t="shared" si="8"/>
        <v>76</v>
      </c>
      <c r="D28" s="142">
        <f t="shared" si="8"/>
        <v>106.5</v>
      </c>
      <c r="E28" s="142">
        <f t="shared" si="8"/>
        <v>82</v>
      </c>
      <c r="F28" s="142">
        <f t="shared" si="8"/>
        <v>107.5</v>
      </c>
      <c r="G28" s="142">
        <f t="shared" si="8"/>
        <v>77</v>
      </c>
      <c r="H28" s="142">
        <f t="shared" si="8"/>
        <v>88.833333333333329</v>
      </c>
      <c r="I28" s="142">
        <f t="shared" si="8"/>
        <v>3007</v>
      </c>
      <c r="J28" s="142">
        <f t="shared" si="8"/>
        <v>766</v>
      </c>
      <c r="K28" s="142">
        <f t="shared" si="8"/>
        <v>737</v>
      </c>
      <c r="L28" s="142">
        <f t="shared" si="8"/>
        <v>814</v>
      </c>
      <c r="M28" s="142">
        <f t="shared" si="8"/>
        <v>683.00054232804234</v>
      </c>
      <c r="N28" s="94"/>
      <c r="O28" s="142">
        <f t="shared" ref="O28:Z28" si="9">SUM(O8:O27)</f>
        <v>92.5</v>
      </c>
      <c r="P28" s="142">
        <f t="shared" si="9"/>
        <v>80.5</v>
      </c>
      <c r="Q28" s="142">
        <f t="shared" si="9"/>
        <v>99.5</v>
      </c>
      <c r="R28" s="142">
        <f t="shared" si="9"/>
        <v>83.5</v>
      </c>
      <c r="S28" s="142">
        <f t="shared" si="9"/>
        <v>108</v>
      </c>
      <c r="T28" s="142">
        <f t="shared" si="9"/>
        <v>80</v>
      </c>
      <c r="U28" s="107">
        <f t="shared" si="9"/>
        <v>90.666666666666657</v>
      </c>
      <c r="V28" s="142">
        <f t="shared" si="9"/>
        <v>3028</v>
      </c>
      <c r="W28" s="142">
        <f t="shared" si="9"/>
        <v>761</v>
      </c>
      <c r="X28" s="142">
        <f t="shared" si="9"/>
        <v>763</v>
      </c>
      <c r="Y28" s="142">
        <f t="shared" si="9"/>
        <v>830</v>
      </c>
      <c r="Z28" s="142">
        <f t="shared" si="9"/>
        <v>742</v>
      </c>
    </row>
    <row r="29" spans="1:38">
      <c r="A29" s="94" t="s">
        <v>67</v>
      </c>
      <c r="B29" s="107">
        <f t="shared" ref="B29:G29" si="10">AVERAGE(B8:B27)</f>
        <v>4.2</v>
      </c>
      <c r="C29" s="107">
        <f t="shared" si="10"/>
        <v>3.8</v>
      </c>
      <c r="D29" s="107">
        <f t="shared" si="10"/>
        <v>5.3250000000000002</v>
      </c>
      <c r="E29" s="107">
        <f t="shared" si="10"/>
        <v>4.0999999999999996</v>
      </c>
      <c r="F29" s="107">
        <f t="shared" si="10"/>
        <v>5.375</v>
      </c>
      <c r="G29" s="107">
        <f t="shared" si="10"/>
        <v>3.85</v>
      </c>
      <c r="H29" s="107">
        <f>AVERAGE(H4:H27)</f>
        <v>4.4416666666666664</v>
      </c>
      <c r="I29" s="142">
        <f>AVERAGE(I8:I27)</f>
        <v>150.35</v>
      </c>
      <c r="J29" s="142">
        <f>AVERAGE(J8:J27)</f>
        <v>38.299999999999997</v>
      </c>
      <c r="K29" s="142">
        <f>AVERAGE(K8:K27)</f>
        <v>36.85</v>
      </c>
      <c r="L29" s="142">
        <f>AVERAGE(L8:L27)</f>
        <v>40.700000000000003</v>
      </c>
      <c r="M29" s="94">
        <v>30</v>
      </c>
      <c r="N29" s="94"/>
      <c r="O29" s="107">
        <f t="shared" ref="O29:T29" si="11">AVERAGE(O8:O27)</f>
        <v>4.625</v>
      </c>
      <c r="P29" s="107">
        <f t="shared" si="11"/>
        <v>4.0250000000000004</v>
      </c>
      <c r="Q29" s="107">
        <f t="shared" si="11"/>
        <v>4.9749999999999996</v>
      </c>
      <c r="R29" s="107">
        <f t="shared" si="11"/>
        <v>4.1749999999999998</v>
      </c>
      <c r="S29" s="107">
        <f t="shared" si="11"/>
        <v>5.4</v>
      </c>
      <c r="T29" s="107">
        <f t="shared" si="11"/>
        <v>4</v>
      </c>
      <c r="U29" s="144">
        <f t="shared" ref="U29:Z29" si="12">AVERAGE(U8:U27)</f>
        <v>4.5333333333333332</v>
      </c>
      <c r="V29" s="142">
        <f t="shared" si="12"/>
        <v>151.4</v>
      </c>
      <c r="W29" s="142">
        <f t="shared" si="12"/>
        <v>38.049999999999997</v>
      </c>
      <c r="X29" s="142">
        <f t="shared" si="12"/>
        <v>38.15</v>
      </c>
      <c r="Y29" s="142">
        <f t="shared" si="12"/>
        <v>41.5</v>
      </c>
      <c r="Z29" s="145">
        <f t="shared" si="12"/>
        <v>37.1</v>
      </c>
    </row>
    <row r="30" spans="1:38">
      <c r="A30" s="94" t="s">
        <v>240</v>
      </c>
      <c r="B30" s="94"/>
      <c r="C30" s="107">
        <f>C29-B29</f>
        <v>-0.40000000000000036</v>
      </c>
      <c r="D30" s="107">
        <f>D29-C29</f>
        <v>1.5250000000000004</v>
      </c>
      <c r="E30" s="107">
        <f>E29-D29</f>
        <v>-1.2250000000000005</v>
      </c>
      <c r="F30" s="107">
        <f>F29-E29</f>
        <v>1.2750000000000004</v>
      </c>
      <c r="G30" s="107">
        <f>G29-F29</f>
        <v>-1.5249999999999999</v>
      </c>
      <c r="H30" s="94"/>
      <c r="I30" s="94"/>
      <c r="J30" s="94"/>
      <c r="K30" s="142">
        <f>K29-I29</f>
        <v>-113.5</v>
      </c>
      <c r="L30" s="142">
        <f>L29-J29</f>
        <v>2.4000000000000057</v>
      </c>
      <c r="M30" s="94">
        <v>29</v>
      </c>
      <c r="N30" s="94" t="s">
        <v>3</v>
      </c>
      <c r="O30" s="94"/>
      <c r="P30" s="107">
        <f>P29-O29</f>
        <v>-0.59999999999999964</v>
      </c>
      <c r="Q30" s="107">
        <f>Q29-P29</f>
        <v>0.94999999999999929</v>
      </c>
      <c r="R30" s="107">
        <f>R29-Q29</f>
        <v>-0.79999999999999982</v>
      </c>
      <c r="S30" s="107">
        <f>S29-R29</f>
        <v>1.2250000000000005</v>
      </c>
      <c r="T30" s="107">
        <f>T29-S29</f>
        <v>-1.4000000000000004</v>
      </c>
      <c r="U30" s="107"/>
      <c r="V30" s="94"/>
      <c r="W30" s="94"/>
      <c r="X30" s="94"/>
      <c r="Y30" s="142">
        <f>Y29-W29</f>
        <v>3.4500000000000028</v>
      </c>
      <c r="Z30" s="142">
        <f>Z29-X29</f>
        <v>-1.0499999999999972</v>
      </c>
    </row>
    <row r="31" spans="1:38">
      <c r="A31" s="94" t="s">
        <v>241</v>
      </c>
      <c r="B31" s="94"/>
      <c r="C31" s="109">
        <f>C30/B29</f>
        <v>-9.5238095238095316E-2</v>
      </c>
      <c r="D31" s="109">
        <f>D30/C29</f>
        <v>0.40131578947368435</v>
      </c>
      <c r="E31" s="109">
        <f>E30/D29</f>
        <v>-0.23004694835680761</v>
      </c>
      <c r="F31" s="109">
        <f>F30/E29</f>
        <v>0.31097560975609767</v>
      </c>
      <c r="G31" s="109">
        <f>G30/F29</f>
        <v>-0.28372093023255812</v>
      </c>
      <c r="H31" s="94"/>
      <c r="I31" s="94"/>
      <c r="J31" s="94"/>
      <c r="K31" s="109">
        <f>K30/I29</f>
        <v>-0.75490522115064851</v>
      </c>
      <c r="L31" s="109">
        <f>L30/J29</f>
        <v>6.2663185378590225E-2</v>
      </c>
      <c r="M31" s="94">
        <v>63</v>
      </c>
      <c r="N31" s="94" t="s">
        <v>3</v>
      </c>
      <c r="O31" s="94"/>
      <c r="P31" s="109">
        <f>P30/O29</f>
        <v>-0.12972972972972965</v>
      </c>
      <c r="Q31" s="109">
        <f>Q30/P29</f>
        <v>0.2360248447204967</v>
      </c>
      <c r="R31" s="109">
        <f>R30/Q29</f>
        <v>-0.16080402010050249</v>
      </c>
      <c r="S31" s="109">
        <f>S30/R29</f>
        <v>0.29341317365269476</v>
      </c>
      <c r="T31" s="109">
        <f>T30/S29</f>
        <v>-0.2592592592592593</v>
      </c>
      <c r="U31" s="107"/>
      <c r="V31" s="94"/>
      <c r="W31" s="94"/>
      <c r="X31" s="94"/>
      <c r="Y31" s="146">
        <f>Y30/W29</f>
        <v>9.0670170827858165E-2</v>
      </c>
      <c r="Z31" s="111">
        <f>Z30/X29</f>
        <v>-2.7522935779816439E-2</v>
      </c>
    </row>
    <row r="32" spans="1:38">
      <c r="A32" s="103" t="s">
        <v>248</v>
      </c>
      <c r="B32" s="107">
        <f t="shared" ref="B32:L32" si="13">STDEV(B8:B27)</f>
        <v>1.6009865379624031</v>
      </c>
      <c r="C32" s="107">
        <f t="shared" si="13"/>
        <v>1.4635932710824733</v>
      </c>
      <c r="D32" s="107">
        <f t="shared" si="13"/>
        <v>1.69577648725793</v>
      </c>
      <c r="E32" s="107">
        <f t="shared" si="13"/>
        <v>1.3138933706635729</v>
      </c>
      <c r="F32" s="107">
        <f t="shared" si="13"/>
        <v>2.2057043271815395</v>
      </c>
      <c r="G32" s="107">
        <f t="shared" si="13"/>
        <v>1.5398222727246635</v>
      </c>
      <c r="H32" s="107">
        <f t="shared" si="13"/>
        <v>1.3994307531094701</v>
      </c>
      <c r="I32" s="107">
        <f t="shared" si="13"/>
        <v>102.98302108395805</v>
      </c>
      <c r="J32" s="107">
        <f t="shared" si="13"/>
        <v>9.7067529396590171</v>
      </c>
      <c r="K32" s="107">
        <f t="shared" si="13"/>
        <v>11.572540093277979</v>
      </c>
      <c r="L32" s="107">
        <f t="shared" si="13"/>
        <v>9.5537261950783456</v>
      </c>
      <c r="M32" s="94">
        <v>58</v>
      </c>
      <c r="N32" s="103" t="s">
        <v>3</v>
      </c>
      <c r="O32" s="107">
        <f t="shared" ref="O32:Z32" si="14">STDEV(O8:O27)</f>
        <v>1.3943023156290106</v>
      </c>
      <c r="P32" s="107">
        <f t="shared" si="14"/>
        <v>1.5344723077194633</v>
      </c>
      <c r="Q32" s="107">
        <f t="shared" si="14"/>
        <v>1.3810274588527427</v>
      </c>
      <c r="R32" s="107">
        <f t="shared" si="14"/>
        <v>1.3791206198917214</v>
      </c>
      <c r="S32" s="107">
        <f t="shared" si="14"/>
        <v>1.3038404810405289</v>
      </c>
      <c r="T32" s="107">
        <f t="shared" si="14"/>
        <v>1.459992790176863</v>
      </c>
      <c r="U32" s="107">
        <f t="shared" si="14"/>
        <v>1.1708571359258741</v>
      </c>
      <c r="V32" s="94">
        <f t="shared" si="14"/>
        <v>103.00045988655636</v>
      </c>
      <c r="W32" s="107">
        <f t="shared" si="14"/>
        <v>9.8219678594250652</v>
      </c>
      <c r="X32" s="107">
        <f t="shared" si="14"/>
        <v>12.482724904948901</v>
      </c>
      <c r="Y32" s="107">
        <f t="shared" si="14"/>
        <v>10.947241902102917</v>
      </c>
      <c r="Z32" s="107">
        <f t="shared" si="14"/>
        <v>11.424350724381853</v>
      </c>
    </row>
    <row r="33" spans="1:27">
      <c r="A33" s="103" t="s">
        <v>249</v>
      </c>
      <c r="B33" s="143"/>
      <c r="C33" s="147">
        <f>TTEST(B8:B27,C8:C27,1,1)</f>
        <v>2.1658521005858515E-3</v>
      </c>
      <c r="D33" s="147">
        <f>TTEST(C8:C27,D8:D27,1,1)</f>
        <v>6.1195837166801118E-5</v>
      </c>
      <c r="E33" s="147">
        <f>TTEST(D8:D27,E8:E27,1,1)</f>
        <v>7.6634564229631063E-4</v>
      </c>
      <c r="F33" s="148">
        <f>TTEST(E8:E27,F8:F27,1,1)</f>
        <v>3.3505260402269081E-3</v>
      </c>
      <c r="G33" s="147">
        <f>TTEST(F8:F27,G8:G27,1,1)</f>
        <v>1.0361737043227286E-4</v>
      </c>
      <c r="H33" s="94"/>
      <c r="I33" s="94"/>
      <c r="J33" s="149" t="s">
        <v>3</v>
      </c>
      <c r="K33" s="166">
        <f>TTEST(J8:J27,K8:K27,2,1)</f>
        <v>0.54870233971095872</v>
      </c>
      <c r="L33" s="168">
        <f>TTEST(K8:K27,L8:L27,1,1)</f>
        <v>2.7303636505456145E-2</v>
      </c>
      <c r="M33" s="150">
        <f>TTEST(L8:L27,M8:M27,1,1)</f>
        <v>2.2541143923735598E-2</v>
      </c>
      <c r="N33" s="103" t="s">
        <v>3</v>
      </c>
      <c r="O33" s="143"/>
      <c r="P33" s="148">
        <f>TTEST(O8:O27,P8:P27,1,1)</f>
        <v>6.0672365848579071E-3</v>
      </c>
      <c r="Q33" s="148">
        <f>TTEST(P8:P27,Q8:Q27,1,1)</f>
        <v>2.1024454436925901E-3</v>
      </c>
      <c r="R33" s="147">
        <f>TTEST(Q8:Q27,R8:R27,1,1)</f>
        <v>1.3279095405845196E-4</v>
      </c>
      <c r="S33" s="147">
        <f>TTEST(R8:R27,S8:S27,1,1)</f>
        <v>4.6705378282661174E-4</v>
      </c>
      <c r="T33" s="147">
        <f>TTEST(S8:S27,T8:T27,1,1)</f>
        <v>3.9809493582856429E-5</v>
      </c>
      <c r="U33" s="94"/>
      <c r="V33" s="94"/>
      <c r="W33" s="147" t="s">
        <v>3</v>
      </c>
      <c r="X33" s="152">
        <f>TTEST(W8:W27,X8:X27,2,1)</f>
        <v>0.96737005975722501</v>
      </c>
      <c r="Y33" s="152">
        <f>TTEST(X8:X27,Y8:Y27,1,1)</f>
        <v>9.4456641047223913E-2</v>
      </c>
      <c r="Z33" s="151">
        <f>TTEST(Y8:Y27,Z8:Z27,1,1)</f>
        <v>2.1770899473137159E-3</v>
      </c>
    </row>
    <row r="34" spans="1:27">
      <c r="A34" s="103" t="s">
        <v>249</v>
      </c>
      <c r="B34" s="151">
        <f>TTEST(B8:B27,F8:F27,1,1)</f>
        <v>2.4241805241311618E-3</v>
      </c>
      <c r="C34" s="152">
        <f>TTEST(C8:C27,G8:G27,1,1)</f>
        <v>0.41777861543976719</v>
      </c>
      <c r="D34" s="148">
        <f>TTEST(D8:D27,B8:B27,1,1)</f>
        <v>8.3576244335241195E-4</v>
      </c>
      <c r="E34" s="152">
        <f>TTEST(E8:E27,C8:C27,1,1)</f>
        <v>2.762842156949652E-2</v>
      </c>
      <c r="F34" s="152">
        <f>TTEST(F8:F27,D8:D27,2,1)</f>
        <v>0.8985915681233525</v>
      </c>
      <c r="G34" s="152">
        <f>TTEST(G8:G27,E8:E27,1,1)</f>
        <v>0.10989679678730103</v>
      </c>
      <c r="H34" s="165">
        <f>TTEST(H8:H27,U8:U27,2,1)</f>
        <v>0.79774787320264606</v>
      </c>
      <c r="J34" s="94"/>
      <c r="L34" s="153"/>
      <c r="M34" s="167">
        <f>TTEST(K8:K27,M8:M27,2,1)</f>
        <v>0.29769639531569808</v>
      </c>
      <c r="N34" s="165">
        <f>TTEST(M8:M27,H8:H27,2,1)</f>
        <v>6.9998724357122752E-9</v>
      </c>
      <c r="O34" s="164">
        <f>TTEST(O8:O27,S8:S27,1,1)</f>
        <v>1.2248971838641263E-2</v>
      </c>
      <c r="P34" s="152">
        <f>TTEST(P8:P27,T8:T27,1,1)</f>
        <v>0.46771399410972103</v>
      </c>
      <c r="Q34" s="152">
        <f>TTEST(Q8:Q27,O8:O27,1,1)</f>
        <v>5.4948490623236118E-2</v>
      </c>
      <c r="R34" s="152">
        <f>TTEST(R8:R27,P8:P27,1,1)</f>
        <v>0.24051773093343071</v>
      </c>
      <c r="S34" s="152">
        <f>TTEST(S8:S27,Q8:Q27,2,1)</f>
        <v>0.12160358970317027</v>
      </c>
      <c r="T34" s="152">
        <f>TTEST(T8:T27,R8:R27,1,1)</f>
        <v>0.26020556834072084</v>
      </c>
      <c r="U34" s="94" t="s">
        <v>3</v>
      </c>
      <c r="V34" s="94"/>
      <c r="W34" s="94"/>
      <c r="X34" s="165">
        <f>TTEST(U8:U27,W8:W27,2,1)</f>
        <v>1.8972396564617636E-12</v>
      </c>
      <c r="Y34" s="165">
        <f>TTEST(U8:U27,X8:X27,2,1)</f>
        <v>1.2235479909987816E-10</v>
      </c>
      <c r="Z34" s="152">
        <f>TTEST(X8:X27,Z8:Z27,2,1)</f>
        <v>0.63657699932081735</v>
      </c>
      <c r="AA34" s="165">
        <f>TTEST(U8:U27,Z8:Z27,2,1)</f>
        <v>3.0623904808145918E-11</v>
      </c>
    </row>
    <row r="35" spans="1:27">
      <c r="A35" s="103" t="s">
        <v>252</v>
      </c>
      <c r="B35" s="154">
        <f>CORREL(B8:B27,J8:J27)</f>
        <v>0.68344867345237503</v>
      </c>
      <c r="C35" s="155" t="s">
        <v>58</v>
      </c>
      <c r="D35" s="94"/>
      <c r="E35" s="94"/>
      <c r="F35" s="94"/>
      <c r="G35" s="94"/>
      <c r="H35" s="169">
        <f>CORREL(H8:H27,J8:J27)</f>
        <v>0.70878392220259345</v>
      </c>
      <c r="I35" s="157">
        <f>CORREL(I8:I27,H8:H27)</f>
        <v>-0.23534324519616048</v>
      </c>
      <c r="J35" s="157">
        <f>CORREL(I8:I27,J8:J27)</f>
        <v>-0.28000339331333668</v>
      </c>
      <c r="K35" s="154">
        <f>CORREL(C8:C27,K8:K27)</f>
        <v>0.50774932301350206</v>
      </c>
      <c r="L35" s="171">
        <f>CORREL(L8:L27,D8:D27)</f>
        <v>0.45140207428751089</v>
      </c>
      <c r="M35" s="154">
        <f>CORREL(M8:M27,G8:G27)</f>
        <v>0.77160011158465325</v>
      </c>
      <c r="N35" s="103" t="s">
        <v>3</v>
      </c>
      <c r="O35" s="154">
        <f>CORREL(O8:O27,W8:W27)</f>
        <v>0.32234688290468694</v>
      </c>
      <c r="P35" s="155" t="s">
        <v>58</v>
      </c>
      <c r="Q35" s="94"/>
      <c r="R35" s="94"/>
      <c r="S35" s="94"/>
      <c r="T35" s="94"/>
      <c r="U35" s="154">
        <f>CORREL(U8:U27,W8:W27)</f>
        <v>0.40564027256748258</v>
      </c>
      <c r="V35" s="157">
        <f>CORREL(V8:V27,U8:U27)</f>
        <v>-0.13860657172145671</v>
      </c>
      <c r="W35" s="157">
        <f>CORREL(W8:W27,V8:V27)</f>
        <v>2.125725042728744E-2</v>
      </c>
      <c r="X35" s="156">
        <f>CORREL(P8:P27,X8:X27)</f>
        <v>0.68123706018563523</v>
      </c>
      <c r="Y35" s="154">
        <f>CORREL(Q8:Q27,Y8:Y27)</f>
        <v>0.67972057020393684</v>
      </c>
      <c r="Z35" s="154">
        <f>CORREL(T8:T27,Z8:Z27)</f>
        <v>0.65160471253564411</v>
      </c>
    </row>
    <row r="36" spans="1:27">
      <c r="J36" s="132" t="s">
        <v>3</v>
      </c>
      <c r="W36" s="170" t="s">
        <v>3</v>
      </c>
    </row>
    <row r="37" spans="1:27">
      <c r="B37" t="s">
        <v>303</v>
      </c>
    </row>
    <row r="38" spans="1:27">
      <c r="B38" t="s">
        <v>302</v>
      </c>
      <c r="N38" s="35" t="s">
        <v>3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workbookViewId="0">
      <selection activeCell="L4" sqref="L4:Q23"/>
    </sheetView>
  </sheetViews>
  <sheetFormatPr baseColWidth="10" defaultRowHeight="15" x14ac:dyDescent="0"/>
  <sheetData>
    <row r="2" spans="2:18">
      <c r="C2" t="s">
        <v>62</v>
      </c>
      <c r="D2" t="s">
        <v>63</v>
      </c>
      <c r="E2" t="s">
        <v>64</v>
      </c>
      <c r="F2" t="s">
        <v>65</v>
      </c>
      <c r="G2" t="s">
        <v>14</v>
      </c>
      <c r="H2" t="s">
        <v>66</v>
      </c>
      <c r="L2" t="s">
        <v>62</v>
      </c>
      <c r="M2" t="s">
        <v>63</v>
      </c>
      <c r="N2" t="s">
        <v>64</v>
      </c>
      <c r="O2" t="s">
        <v>65</v>
      </c>
      <c r="P2" t="s">
        <v>14</v>
      </c>
      <c r="Q2" t="s">
        <v>66</v>
      </c>
      <c r="R2" t="s">
        <v>310</v>
      </c>
    </row>
    <row r="3" spans="2:18">
      <c r="B3" t="s">
        <v>385</v>
      </c>
      <c r="C3">
        <f>'Phase 1 data'!I7</f>
        <v>8</v>
      </c>
      <c r="D3">
        <f>'Phase 1 data'!J7</f>
        <v>5</v>
      </c>
      <c r="E3">
        <f>'Phase 1 data'!K7</f>
        <v>7</v>
      </c>
      <c r="F3">
        <f>'Phase 1 data'!L7</f>
        <v>5</v>
      </c>
      <c r="G3">
        <f>'Phase 1 data'!M7</f>
        <v>6</v>
      </c>
      <c r="H3">
        <f>'Phase 1 data'!N7</f>
        <v>5</v>
      </c>
      <c r="K3" t="s">
        <v>309</v>
      </c>
      <c r="L3">
        <v>6</v>
      </c>
      <c r="M3">
        <v>2</v>
      </c>
      <c r="N3">
        <v>5</v>
      </c>
      <c r="O3">
        <v>2</v>
      </c>
      <c r="P3">
        <v>4</v>
      </c>
      <c r="Q3">
        <v>2</v>
      </c>
      <c r="R3">
        <f>SUM(L3:Q3)</f>
        <v>21</v>
      </c>
    </row>
    <row r="4" spans="2:18">
      <c r="B4" s="184" t="s">
        <v>421</v>
      </c>
      <c r="C4">
        <f>'Stats - Intra-phase'!B8</f>
        <v>4</v>
      </c>
      <c r="D4">
        <f>'Stats - Intra-phase'!C8</f>
        <v>4</v>
      </c>
      <c r="E4">
        <f>'Stats - Intra-phase'!D8</f>
        <v>5</v>
      </c>
      <c r="F4">
        <f>'Stats - Intra-phase'!E8</f>
        <v>4</v>
      </c>
      <c r="G4">
        <f>'Stats - Intra-phase'!F8</f>
        <v>4</v>
      </c>
      <c r="H4">
        <f>'Stats - Intra-phase'!G8</f>
        <v>4</v>
      </c>
      <c r="L4">
        <f>AVERAGE(1,2,3,4,5)</f>
        <v>3</v>
      </c>
      <c r="M4">
        <v>3</v>
      </c>
      <c r="N4">
        <v>6</v>
      </c>
      <c r="O4">
        <v>3</v>
      </c>
      <c r="P4">
        <v>3</v>
      </c>
      <c r="Q4">
        <v>3</v>
      </c>
      <c r="R4">
        <f>SUM(L4:Q4)</f>
        <v>21</v>
      </c>
    </row>
    <row r="5" spans="2:18">
      <c r="B5" s="184" t="s">
        <v>422</v>
      </c>
      <c r="C5">
        <f>'Stats - Intra-phase'!B9</f>
        <v>3</v>
      </c>
      <c r="D5">
        <f>'Stats - Intra-phase'!C9</f>
        <v>2</v>
      </c>
      <c r="E5">
        <f>'Stats - Intra-phase'!D9</f>
        <v>3.5</v>
      </c>
      <c r="F5">
        <f>'Stats - Intra-phase'!E9</f>
        <v>2</v>
      </c>
      <c r="G5">
        <f>'Stats - Intra-phase'!F9</f>
        <v>2</v>
      </c>
      <c r="H5">
        <f>'Stats - Intra-phase'!G9</f>
        <v>1</v>
      </c>
      <c r="L5">
        <v>5</v>
      </c>
      <c r="M5">
        <v>3</v>
      </c>
      <c r="N5">
        <v>6</v>
      </c>
      <c r="O5">
        <v>3</v>
      </c>
      <c r="P5">
        <v>3</v>
      </c>
      <c r="Q5">
        <v>1</v>
      </c>
      <c r="R5">
        <f>SUM(L5:Q5)</f>
        <v>21</v>
      </c>
    </row>
    <row r="6" spans="2:18">
      <c r="B6" s="184" t="s">
        <v>423</v>
      </c>
      <c r="C6">
        <f>'Stats - Intra-phase'!B10</f>
        <v>6.5</v>
      </c>
      <c r="D6">
        <f>'Stats - Intra-phase'!C10</f>
        <v>6.5</v>
      </c>
      <c r="E6">
        <f>'Stats - Intra-phase'!D10</f>
        <v>7</v>
      </c>
      <c r="F6">
        <f>'Stats - Intra-phase'!E10</f>
        <v>6.5</v>
      </c>
      <c r="G6">
        <f>'Stats - Intra-phase'!F10</f>
        <v>7</v>
      </c>
      <c r="H6">
        <f>'Stats - Intra-phase'!G10</f>
        <v>6</v>
      </c>
      <c r="L6">
        <v>3</v>
      </c>
      <c r="M6">
        <v>3</v>
      </c>
      <c r="N6">
        <v>5.5</v>
      </c>
      <c r="O6">
        <v>3</v>
      </c>
      <c r="P6">
        <v>5.5</v>
      </c>
      <c r="Q6">
        <v>1</v>
      </c>
      <c r="R6">
        <f>SUM(L6:Q6)</f>
        <v>21</v>
      </c>
    </row>
    <row r="7" spans="2:18">
      <c r="B7" s="184" t="s">
        <v>424</v>
      </c>
      <c r="C7">
        <f>'Stats - Intra-phase'!B11</f>
        <v>2</v>
      </c>
      <c r="D7">
        <f>'Stats - Intra-phase'!C11</f>
        <v>3</v>
      </c>
      <c r="E7">
        <f>'Stats - Intra-phase'!D11</f>
        <v>4</v>
      </c>
      <c r="F7">
        <f>'Stats - Intra-phase'!E11</f>
        <v>3</v>
      </c>
      <c r="G7">
        <f>'Stats - Intra-phase'!F11</f>
        <v>2</v>
      </c>
      <c r="H7">
        <f>'Stats - Intra-phase'!G11</f>
        <v>3</v>
      </c>
      <c r="L7">
        <v>1.5</v>
      </c>
      <c r="M7">
        <v>4</v>
      </c>
      <c r="N7">
        <v>6</v>
      </c>
      <c r="O7">
        <v>4</v>
      </c>
      <c r="P7">
        <v>1.5</v>
      </c>
      <c r="Q7">
        <v>4</v>
      </c>
      <c r="R7">
        <f>SUM(L7:Q7)</f>
        <v>21</v>
      </c>
    </row>
    <row r="8" spans="2:18">
      <c r="B8" s="184" t="s">
        <v>425</v>
      </c>
      <c r="C8">
        <f>'Stats - Intra-phase'!B12</f>
        <v>3</v>
      </c>
      <c r="D8">
        <f>'Stats - Intra-phase'!C12</f>
        <v>3</v>
      </c>
      <c r="E8">
        <f>'Stats - Intra-phase'!D12</f>
        <v>3</v>
      </c>
      <c r="F8">
        <f>'Stats - Intra-phase'!E12</f>
        <v>3</v>
      </c>
      <c r="G8">
        <f>'Stats - Intra-phase'!F12</f>
        <v>3</v>
      </c>
      <c r="H8">
        <f>'Stats - Intra-phase'!G12</f>
        <v>3</v>
      </c>
      <c r="L8">
        <v>3.5</v>
      </c>
      <c r="M8">
        <v>3.5</v>
      </c>
      <c r="N8">
        <v>3.5</v>
      </c>
      <c r="O8">
        <v>3.5</v>
      </c>
      <c r="P8">
        <v>3.5</v>
      </c>
      <c r="Q8">
        <v>3.5</v>
      </c>
      <c r="R8">
        <f t="shared" ref="R8:R23" si="0">SUM(L8:Q8)</f>
        <v>21</v>
      </c>
    </row>
    <row r="9" spans="2:18">
      <c r="B9" s="184" t="s">
        <v>426</v>
      </c>
      <c r="C9">
        <f>'Stats - Intra-phase'!B13</f>
        <v>5</v>
      </c>
      <c r="D9">
        <f>'Stats - Intra-phase'!C13</f>
        <v>4</v>
      </c>
      <c r="E9">
        <f>'Stats - Intra-phase'!D13</f>
        <v>6</v>
      </c>
      <c r="F9">
        <f>'Stats - Intra-phase'!E13</f>
        <v>5</v>
      </c>
      <c r="G9">
        <f>'Stats - Intra-phase'!F13</f>
        <v>5</v>
      </c>
      <c r="H9">
        <f>'Stats - Intra-phase'!G13</f>
        <v>4</v>
      </c>
      <c r="L9">
        <v>4</v>
      </c>
      <c r="M9">
        <v>1.5</v>
      </c>
      <c r="N9">
        <v>6</v>
      </c>
      <c r="O9">
        <v>4</v>
      </c>
      <c r="P9">
        <v>4</v>
      </c>
      <c r="Q9">
        <v>1.5</v>
      </c>
      <c r="R9">
        <f t="shared" si="0"/>
        <v>21</v>
      </c>
    </row>
    <row r="10" spans="2:18">
      <c r="B10" s="184" t="s">
        <v>427</v>
      </c>
      <c r="C10">
        <f>'Stats - Intra-phase'!B14</f>
        <v>2</v>
      </c>
      <c r="D10">
        <f>'Stats - Intra-phase'!C14</f>
        <v>2</v>
      </c>
      <c r="E10">
        <f>'Stats - Intra-phase'!D14</f>
        <v>5</v>
      </c>
      <c r="F10">
        <f>'Stats - Intra-phase'!E14</f>
        <v>2</v>
      </c>
      <c r="G10">
        <f>'Stats - Intra-phase'!F14</f>
        <v>6</v>
      </c>
      <c r="H10">
        <f>'Stats - Intra-phase'!G14</f>
        <v>3</v>
      </c>
      <c r="L10">
        <v>2</v>
      </c>
      <c r="M10">
        <v>2</v>
      </c>
      <c r="N10">
        <v>5</v>
      </c>
      <c r="O10">
        <v>2</v>
      </c>
      <c r="P10">
        <v>6</v>
      </c>
      <c r="Q10">
        <v>4</v>
      </c>
      <c r="R10">
        <f t="shared" si="0"/>
        <v>21</v>
      </c>
    </row>
    <row r="11" spans="2:18">
      <c r="B11" s="184" t="s">
        <v>428</v>
      </c>
      <c r="C11">
        <f>'Stats - Intra-phase'!B15</f>
        <v>2</v>
      </c>
      <c r="D11">
        <f>'Stats - Intra-phase'!C15</f>
        <v>1.5</v>
      </c>
      <c r="E11">
        <f>'Stats - Intra-phase'!D15</f>
        <v>3</v>
      </c>
      <c r="F11">
        <f>'Stats - Intra-phase'!E15</f>
        <v>3</v>
      </c>
      <c r="G11">
        <f>'Stats - Intra-phase'!F15</f>
        <v>3</v>
      </c>
      <c r="H11">
        <f>'Stats - Intra-phase'!G15</f>
        <v>2</v>
      </c>
      <c r="L11">
        <v>2.5</v>
      </c>
      <c r="M11">
        <v>1</v>
      </c>
      <c r="N11">
        <v>5</v>
      </c>
      <c r="O11">
        <v>5</v>
      </c>
      <c r="P11">
        <v>5</v>
      </c>
      <c r="Q11">
        <v>2.5</v>
      </c>
      <c r="R11">
        <f t="shared" si="0"/>
        <v>21</v>
      </c>
    </row>
    <row r="12" spans="2:18">
      <c r="B12" s="184" t="s">
        <v>429</v>
      </c>
      <c r="C12">
        <f>'Stats - Intra-phase'!B16</f>
        <v>3</v>
      </c>
      <c r="D12">
        <f>'Stats - Intra-phase'!C16</f>
        <v>2.5</v>
      </c>
      <c r="E12">
        <f>'Stats - Intra-phase'!D16</f>
        <v>9</v>
      </c>
      <c r="F12">
        <f>'Stats - Intra-phase'!E16</f>
        <v>3</v>
      </c>
      <c r="G12">
        <f>'Stats - Intra-phase'!F16</f>
        <v>6</v>
      </c>
      <c r="H12">
        <f>'Stats - Intra-phase'!G16</f>
        <v>2</v>
      </c>
      <c r="L12">
        <v>3.5</v>
      </c>
      <c r="M12">
        <v>2</v>
      </c>
      <c r="N12">
        <v>6</v>
      </c>
      <c r="O12">
        <v>3.5</v>
      </c>
      <c r="P12">
        <v>5</v>
      </c>
      <c r="Q12">
        <v>1</v>
      </c>
      <c r="R12">
        <f t="shared" si="0"/>
        <v>21</v>
      </c>
    </row>
    <row r="13" spans="2:18">
      <c r="B13" s="184" t="s">
        <v>430</v>
      </c>
      <c r="C13">
        <f>'Stats - Intra-phase'!B17</f>
        <v>4</v>
      </c>
      <c r="D13">
        <f>'Stats - Intra-phase'!C17</f>
        <v>4</v>
      </c>
      <c r="E13">
        <f>'Stats - Intra-phase'!D17</f>
        <v>5</v>
      </c>
      <c r="F13">
        <f>'Stats - Intra-phase'!E17</f>
        <v>5</v>
      </c>
      <c r="G13">
        <f>'Stats - Intra-phase'!F17</f>
        <v>3</v>
      </c>
      <c r="H13">
        <f>'Stats - Intra-phase'!G17</f>
        <v>4</v>
      </c>
      <c r="L13">
        <v>3</v>
      </c>
      <c r="M13">
        <v>3</v>
      </c>
      <c r="N13">
        <v>5.5</v>
      </c>
      <c r="O13">
        <v>5.5</v>
      </c>
      <c r="P13">
        <v>1</v>
      </c>
      <c r="Q13">
        <v>3</v>
      </c>
      <c r="R13">
        <f t="shared" si="0"/>
        <v>21</v>
      </c>
    </row>
    <row r="14" spans="2:18">
      <c r="B14" s="184" t="s">
        <v>431</v>
      </c>
      <c r="C14">
        <f>'Stats - Intra-phase'!B18</f>
        <v>6</v>
      </c>
      <c r="D14">
        <f>'Stats - Intra-phase'!C18</f>
        <v>6</v>
      </c>
      <c r="E14">
        <f>'Stats - Intra-phase'!D18</f>
        <v>7</v>
      </c>
      <c r="F14">
        <f>'Stats - Intra-phase'!E18</f>
        <v>6</v>
      </c>
      <c r="G14">
        <f>'Stats - Intra-phase'!F18</f>
        <v>8</v>
      </c>
      <c r="H14">
        <f>'Stats - Intra-phase'!G18</f>
        <v>6</v>
      </c>
      <c r="L14">
        <v>2.5</v>
      </c>
      <c r="M14">
        <v>2.5</v>
      </c>
      <c r="N14">
        <v>5</v>
      </c>
      <c r="O14">
        <v>2.5</v>
      </c>
      <c r="P14">
        <v>6</v>
      </c>
      <c r="Q14">
        <v>2.5</v>
      </c>
      <c r="R14">
        <f t="shared" si="0"/>
        <v>21</v>
      </c>
    </row>
    <row r="15" spans="2:18">
      <c r="B15" s="184" t="s">
        <v>432</v>
      </c>
      <c r="C15">
        <f>'Stats - Intra-phase'!B19</f>
        <v>3</v>
      </c>
      <c r="D15">
        <f>'Stats - Intra-phase'!C19</f>
        <v>3</v>
      </c>
      <c r="E15">
        <f>'Stats - Intra-phase'!D19</f>
        <v>3</v>
      </c>
      <c r="F15">
        <f>'Stats - Intra-phase'!E19</f>
        <v>3</v>
      </c>
      <c r="G15">
        <f>'Stats - Intra-phase'!F19</f>
        <v>4</v>
      </c>
      <c r="H15">
        <f>'Stats - Intra-phase'!G19</f>
        <v>2</v>
      </c>
      <c r="L15">
        <v>3.5</v>
      </c>
      <c r="M15">
        <v>3.5</v>
      </c>
      <c r="N15">
        <v>3.5</v>
      </c>
      <c r="O15">
        <v>3.5</v>
      </c>
      <c r="P15">
        <v>6</v>
      </c>
      <c r="Q15">
        <v>1</v>
      </c>
      <c r="R15">
        <f t="shared" si="0"/>
        <v>21</v>
      </c>
    </row>
    <row r="16" spans="2:18">
      <c r="B16" s="184" t="s">
        <v>433</v>
      </c>
      <c r="C16">
        <f>'Stats - Intra-phase'!B20</f>
        <v>7</v>
      </c>
      <c r="D16">
        <f>'Stats - Intra-phase'!C20</f>
        <v>6</v>
      </c>
      <c r="E16">
        <f>'Stats - Intra-phase'!D20</f>
        <v>8</v>
      </c>
      <c r="F16">
        <f>'Stats - Intra-phase'!E20</f>
        <v>6</v>
      </c>
      <c r="G16">
        <f>'Stats - Intra-phase'!F20</f>
        <v>8</v>
      </c>
      <c r="H16">
        <f>'Stats - Intra-phase'!G20</f>
        <v>5</v>
      </c>
      <c r="L16">
        <v>4</v>
      </c>
      <c r="M16">
        <v>2.5</v>
      </c>
      <c r="N16">
        <v>5.5</v>
      </c>
      <c r="O16">
        <v>2.5</v>
      </c>
      <c r="P16">
        <v>5.5</v>
      </c>
      <c r="Q16">
        <v>1</v>
      </c>
      <c r="R16">
        <f t="shared" si="0"/>
        <v>21</v>
      </c>
    </row>
    <row r="17" spans="2:19">
      <c r="B17" s="184" t="s">
        <v>434</v>
      </c>
      <c r="C17">
        <f>'Stats - Intra-phase'!B21</f>
        <v>3</v>
      </c>
      <c r="D17">
        <f>'Stats - Intra-phase'!C21</f>
        <v>2.5</v>
      </c>
      <c r="E17">
        <f>'Stats - Intra-phase'!D21</f>
        <v>4</v>
      </c>
      <c r="F17">
        <f>'Stats - Intra-phase'!E21</f>
        <v>4.5</v>
      </c>
      <c r="G17">
        <f>'Stats - Intra-phase'!F21</f>
        <v>6</v>
      </c>
      <c r="H17">
        <f>'Stats - Intra-phase'!G21</f>
        <v>4.5</v>
      </c>
      <c r="L17">
        <v>6</v>
      </c>
      <c r="M17">
        <v>2</v>
      </c>
      <c r="N17">
        <v>5</v>
      </c>
      <c r="O17">
        <v>2</v>
      </c>
      <c r="P17">
        <v>4</v>
      </c>
      <c r="Q17">
        <v>2</v>
      </c>
      <c r="R17">
        <f t="shared" si="0"/>
        <v>21</v>
      </c>
    </row>
    <row r="18" spans="2:19">
      <c r="B18" s="184" t="s">
        <v>435</v>
      </c>
      <c r="C18">
        <f>'Stats - Intra-phase'!B22</f>
        <v>4</v>
      </c>
      <c r="D18">
        <f>'Stats - Intra-phase'!C22</f>
        <v>3</v>
      </c>
      <c r="E18">
        <f>'Stats - Intra-phase'!D22</f>
        <v>4.5</v>
      </c>
      <c r="F18">
        <f>'Stats - Intra-phase'!E22</f>
        <v>3.5</v>
      </c>
      <c r="G18">
        <f>'Stats - Intra-phase'!F22</f>
        <v>8</v>
      </c>
      <c r="H18">
        <f>'Stats - Intra-phase'!G22</f>
        <v>5</v>
      </c>
      <c r="L18">
        <v>3</v>
      </c>
      <c r="M18">
        <v>1</v>
      </c>
      <c r="N18">
        <v>4</v>
      </c>
      <c r="O18">
        <v>2</v>
      </c>
      <c r="P18">
        <v>6</v>
      </c>
      <c r="Q18">
        <v>5</v>
      </c>
      <c r="R18">
        <f t="shared" si="0"/>
        <v>21</v>
      </c>
    </row>
    <row r="19" spans="2:19">
      <c r="B19" s="184" t="s">
        <v>436</v>
      </c>
      <c r="C19">
        <f>'Stats - Intra-phase'!B23</f>
        <v>4.5</v>
      </c>
      <c r="D19">
        <f>'Stats - Intra-phase'!C23</f>
        <v>3.5</v>
      </c>
      <c r="E19">
        <f>'Stats - Intra-phase'!D23</f>
        <v>6</v>
      </c>
      <c r="F19">
        <f>'Stats - Intra-phase'!E23</f>
        <v>4</v>
      </c>
      <c r="G19">
        <f>'Stats - Intra-phase'!F23</f>
        <v>5.5</v>
      </c>
      <c r="H19">
        <f>'Stats - Intra-phase'!G23</f>
        <v>4</v>
      </c>
      <c r="L19">
        <v>4</v>
      </c>
      <c r="M19">
        <v>1</v>
      </c>
      <c r="N19">
        <v>6</v>
      </c>
      <c r="O19">
        <v>2.5</v>
      </c>
      <c r="P19">
        <v>5</v>
      </c>
      <c r="Q19">
        <v>2.5</v>
      </c>
      <c r="R19">
        <f t="shared" si="0"/>
        <v>21</v>
      </c>
    </row>
    <row r="20" spans="2:19">
      <c r="B20" s="184" t="s">
        <v>437</v>
      </c>
      <c r="C20">
        <f>'Stats - Intra-phase'!B24</f>
        <v>6</v>
      </c>
      <c r="D20">
        <f>'Stats - Intra-phase'!C24</f>
        <v>5</v>
      </c>
      <c r="E20">
        <f>'Stats - Intra-phase'!D24</f>
        <v>7</v>
      </c>
      <c r="F20">
        <f>'Stats - Intra-phase'!E24</f>
        <v>4</v>
      </c>
      <c r="G20">
        <f>'Stats - Intra-phase'!F24</f>
        <v>7</v>
      </c>
      <c r="H20">
        <f>'Stats - Intra-phase'!G24</f>
        <v>3</v>
      </c>
      <c r="L20">
        <v>4</v>
      </c>
      <c r="M20">
        <v>3</v>
      </c>
      <c r="N20">
        <v>5.5</v>
      </c>
      <c r="O20">
        <v>2</v>
      </c>
      <c r="P20">
        <v>5.5</v>
      </c>
      <c r="Q20">
        <v>1</v>
      </c>
      <c r="R20">
        <f t="shared" si="0"/>
        <v>21</v>
      </c>
    </row>
    <row r="21" spans="2:19">
      <c r="B21" s="184" t="s">
        <v>438</v>
      </c>
      <c r="C21">
        <f>'Stats - Intra-phase'!B25</f>
        <v>4</v>
      </c>
      <c r="D21">
        <f>'Stats - Intra-phase'!C25</f>
        <v>4</v>
      </c>
      <c r="E21">
        <f>'Stats - Intra-phase'!D25</f>
        <v>5</v>
      </c>
      <c r="F21">
        <f>'Stats - Intra-phase'!E25</f>
        <v>4</v>
      </c>
      <c r="G21">
        <f>'Stats - Intra-phase'!F25</f>
        <v>5</v>
      </c>
      <c r="H21">
        <f>'Stats - Intra-phase'!G25</f>
        <v>3.5</v>
      </c>
      <c r="L21">
        <v>3</v>
      </c>
      <c r="M21">
        <v>3</v>
      </c>
      <c r="N21">
        <v>5.5</v>
      </c>
      <c r="O21">
        <v>3</v>
      </c>
      <c r="P21">
        <v>5.5</v>
      </c>
      <c r="Q21">
        <v>1</v>
      </c>
      <c r="R21">
        <f t="shared" si="0"/>
        <v>21</v>
      </c>
    </row>
    <row r="22" spans="2:19">
      <c r="B22" s="184" t="s">
        <v>439</v>
      </c>
      <c r="C22">
        <f>'Stats - Intra-phase'!B26</f>
        <v>6</v>
      </c>
      <c r="D22">
        <f>'Stats - Intra-phase'!C26</f>
        <v>5.5</v>
      </c>
      <c r="E22">
        <f>'Stats - Intra-phase'!D26</f>
        <v>5.5</v>
      </c>
      <c r="F22">
        <f>'Stats - Intra-phase'!E26</f>
        <v>5.5</v>
      </c>
      <c r="G22">
        <f>'Stats - Intra-phase'!F26</f>
        <v>5</v>
      </c>
      <c r="H22">
        <f>'Stats - Intra-phase'!G26</f>
        <v>5</v>
      </c>
      <c r="L22">
        <v>6</v>
      </c>
      <c r="M22">
        <v>4</v>
      </c>
      <c r="N22">
        <v>4</v>
      </c>
      <c r="O22">
        <v>4</v>
      </c>
      <c r="P22">
        <v>1.5</v>
      </c>
      <c r="Q22">
        <v>1.5</v>
      </c>
      <c r="R22">
        <f t="shared" si="0"/>
        <v>21</v>
      </c>
    </row>
    <row r="23" spans="2:19">
      <c r="B23" s="184" t="s">
        <v>440</v>
      </c>
      <c r="C23">
        <f>'Stats - Intra-phase'!B27</f>
        <v>6</v>
      </c>
      <c r="D23">
        <f>'Stats - Intra-phase'!C27</f>
        <v>5</v>
      </c>
      <c r="E23">
        <f>'Stats - Intra-phase'!D27</f>
        <v>6</v>
      </c>
      <c r="F23">
        <f>'Stats - Intra-phase'!E27</f>
        <v>5</v>
      </c>
      <c r="G23">
        <f>'Stats - Intra-phase'!F27</f>
        <v>10</v>
      </c>
      <c r="H23">
        <f>'Stats - Intra-phase'!G27</f>
        <v>7</v>
      </c>
      <c r="I23" t="s">
        <v>306</v>
      </c>
      <c r="L23">
        <v>3.5</v>
      </c>
      <c r="M23">
        <v>1.5</v>
      </c>
      <c r="N23">
        <v>3.5</v>
      </c>
      <c r="O23">
        <v>1.5</v>
      </c>
      <c r="P23">
        <v>6</v>
      </c>
      <c r="Q23">
        <v>5</v>
      </c>
      <c r="R23">
        <f t="shared" si="0"/>
        <v>21</v>
      </c>
    </row>
    <row r="24" spans="2:19">
      <c r="B24" t="s">
        <v>328</v>
      </c>
      <c r="C24">
        <f>SUM(C4:C23)</f>
        <v>84</v>
      </c>
      <c r="D24">
        <f t="shared" ref="D24:H24" si="1">SUM(D4:D23)</f>
        <v>76</v>
      </c>
      <c r="E24">
        <f t="shared" si="1"/>
        <v>106.5</v>
      </c>
      <c r="F24">
        <f t="shared" si="1"/>
        <v>82</v>
      </c>
      <c r="G24">
        <f t="shared" si="1"/>
        <v>107.5</v>
      </c>
      <c r="H24">
        <f t="shared" si="1"/>
        <v>77</v>
      </c>
      <c r="I24">
        <f>AVERAGE(C24:H24)</f>
        <v>88.833333333333329</v>
      </c>
      <c r="K24" t="s">
        <v>305</v>
      </c>
      <c r="L24">
        <f t="shared" ref="L24:Q24" si="2">SUM(L4:L23)</f>
        <v>70.5</v>
      </c>
      <c r="M24">
        <f t="shared" si="2"/>
        <v>50</v>
      </c>
      <c r="N24">
        <f t="shared" si="2"/>
        <v>102</v>
      </c>
      <c r="O24">
        <f t="shared" si="2"/>
        <v>62</v>
      </c>
      <c r="P24">
        <f t="shared" si="2"/>
        <v>88.5</v>
      </c>
      <c r="Q24">
        <f t="shared" si="2"/>
        <v>47</v>
      </c>
      <c r="R24">
        <f>AVERAGE(L24:Q24)</f>
        <v>70</v>
      </c>
    </row>
    <row r="25" spans="2:19">
      <c r="B25" t="s">
        <v>308</v>
      </c>
      <c r="C25">
        <f>(C24-20*(11+1)/2)^2</f>
        <v>1296</v>
      </c>
      <c r="D25">
        <f t="shared" ref="D25:H25" si="3">(D24-20*(11+1)/2)^2</f>
        <v>1936</v>
      </c>
      <c r="E25">
        <f t="shared" si="3"/>
        <v>182.25</v>
      </c>
      <c r="F25">
        <f t="shared" si="3"/>
        <v>1444</v>
      </c>
      <c r="G25">
        <f t="shared" si="3"/>
        <v>156.25</v>
      </c>
      <c r="H25">
        <f t="shared" si="3"/>
        <v>1849</v>
      </c>
      <c r="I25" t="s">
        <v>307</v>
      </c>
      <c r="J25">
        <f>(11+1)/2</f>
        <v>6</v>
      </c>
      <c r="K25" t="s">
        <v>308</v>
      </c>
      <c r="L25">
        <f t="shared" ref="L25:Q25" si="4">(L24-20*(6+1)/2)^2</f>
        <v>0.25</v>
      </c>
      <c r="M25">
        <f t="shared" si="4"/>
        <v>400</v>
      </c>
      <c r="N25">
        <f t="shared" si="4"/>
        <v>1024</v>
      </c>
      <c r="O25">
        <f t="shared" si="4"/>
        <v>64</v>
      </c>
      <c r="P25">
        <f t="shared" si="4"/>
        <v>342.25</v>
      </c>
      <c r="Q25">
        <f t="shared" si="4"/>
        <v>529</v>
      </c>
      <c r="R25" t="s">
        <v>307</v>
      </c>
      <c r="S25">
        <f>(11+1)/2</f>
        <v>6</v>
      </c>
    </row>
    <row r="26" spans="2:19">
      <c r="B26" t="s">
        <v>254</v>
      </c>
      <c r="C26">
        <f>SUM(C25:H25)</f>
        <v>6863.5</v>
      </c>
      <c r="J26">
        <f>20*J25</f>
        <v>120</v>
      </c>
      <c r="K26" t="s">
        <v>306</v>
      </c>
      <c r="L26">
        <f>AVERAGE(L4:L23)</f>
        <v>3.5249999999999999</v>
      </c>
      <c r="M26">
        <f t="shared" ref="M26:Q26" si="5">AVERAGE(M4:M23)</f>
        <v>2.5</v>
      </c>
      <c r="N26">
        <f t="shared" si="5"/>
        <v>5.0999999999999996</v>
      </c>
      <c r="O26">
        <f t="shared" si="5"/>
        <v>3.1</v>
      </c>
      <c r="P26">
        <f t="shared" si="5"/>
        <v>4.4249999999999998</v>
      </c>
      <c r="Q26">
        <f t="shared" si="5"/>
        <v>2.35</v>
      </c>
    </row>
    <row r="27" spans="2:19">
      <c r="C27">
        <f>C26/(20*11*(11+1)/12)</f>
        <v>31.197727272727274</v>
      </c>
      <c r="D27" t="s">
        <v>323</v>
      </c>
      <c r="K27" t="s">
        <v>254</v>
      </c>
      <c r="L27">
        <f>SUM(L25:Q25)</f>
        <v>2359.5</v>
      </c>
      <c r="S27">
        <f>20*S25</f>
        <v>120</v>
      </c>
    </row>
    <row r="28" spans="2:19">
      <c r="L28">
        <f>L27/(20*6*(6+1)/12)</f>
        <v>33.707142857142856</v>
      </c>
    </row>
    <row r="29" spans="2:19">
      <c r="K29" t="s">
        <v>311</v>
      </c>
      <c r="L29">
        <v>5</v>
      </c>
    </row>
    <row r="30" spans="2:19">
      <c r="K30" t="s">
        <v>312</v>
      </c>
      <c r="L30" t="s">
        <v>313</v>
      </c>
    </row>
    <row r="31" spans="2:19">
      <c r="L31" t="s">
        <v>62</v>
      </c>
      <c r="M31" t="s">
        <v>63</v>
      </c>
      <c r="N31" t="s">
        <v>64</v>
      </c>
      <c r="O31" t="s">
        <v>65</v>
      </c>
      <c r="P31" t="s">
        <v>14</v>
      </c>
      <c r="Q31" t="s">
        <v>66</v>
      </c>
    </row>
    <row r="32" spans="2:19">
      <c r="K32" t="s">
        <v>62</v>
      </c>
      <c r="L32">
        <v>0</v>
      </c>
      <c r="M32">
        <f>(L24-M24)/SQRT($L$39*$L$40*($L$39-1)/12)</f>
        <v>2.8991378028648449</v>
      </c>
      <c r="N32" s="23">
        <f>(L24-N24)/SQRT($L$39*$L$40*($L$39-1)/12)</f>
        <v>-4.4547727214752495</v>
      </c>
      <c r="O32">
        <f>(L24-O24)/SQRT($L$39*$L$40*($L$39-1)/12)</f>
        <v>1.2020815280171306</v>
      </c>
      <c r="P32">
        <f>(L24-P24)/SQRT($L$39*$L$40*($L$39-1)/12)</f>
        <v>-2.545584412271571</v>
      </c>
      <c r="Q32">
        <f>(L24-Q24)/SQRT($L$39*$L$40*($L$39-1)/12)</f>
        <v>3.323401871576773</v>
      </c>
    </row>
    <row r="33" spans="11:20">
      <c r="K33" t="s">
        <v>63</v>
      </c>
      <c r="L33">
        <f>-M32</f>
        <v>-2.8991378028648449</v>
      </c>
      <c r="M33">
        <v>0</v>
      </c>
      <c r="N33" s="23">
        <f>(M24-N24)/SQRT($L$39*$L$40*($L$39-1)/12)</f>
        <v>-7.353910524340094</v>
      </c>
      <c r="O33">
        <f>(M24-O24)/SQRT($L$39*$L$40*($L$39-1)/12)</f>
        <v>-1.697056274847714</v>
      </c>
      <c r="P33" s="23">
        <f>(M24-P24)/SQRT($L$39*$L$40*($L$39-1)/12)</f>
        <v>-5.4447222151364159</v>
      </c>
      <c r="Q33">
        <f>(M24-Q24)/SQRT($L$39*$L$40*($L$39-1)/12)</f>
        <v>0.42426406871192851</v>
      </c>
    </row>
    <row r="34" spans="11:20">
      <c r="K34" t="s">
        <v>64</v>
      </c>
      <c r="L34">
        <f>-N32</f>
        <v>4.4547727214752495</v>
      </c>
      <c r="M34">
        <f>-N33</f>
        <v>7.353910524340094</v>
      </c>
      <c r="N34">
        <v>0</v>
      </c>
      <c r="O34" s="23">
        <f>(N24-O24)/SQRT($L$39*$L$40*($L$39-1)/12)</f>
        <v>5.6568542494923797</v>
      </c>
      <c r="P34">
        <f>(N24-P24)/SQRT($L$39*$L$40*($L$39-1)/12)</f>
        <v>1.9091883092036783</v>
      </c>
      <c r="Q34" s="23">
        <f>(N24-Q24)/SQRT($L$39*$L$40*($L$39-1)/12)</f>
        <v>7.7781745930520225</v>
      </c>
      <c r="S34">
        <f>Q34</f>
        <v>7.7781745930520225</v>
      </c>
      <c r="T34" t="s">
        <v>316</v>
      </c>
    </row>
    <row r="35" spans="11:20">
      <c r="K35" t="s">
        <v>65</v>
      </c>
      <c r="L35">
        <f>-O32</f>
        <v>-1.2020815280171306</v>
      </c>
      <c r="M35">
        <f>-O33</f>
        <v>1.697056274847714</v>
      </c>
      <c r="N35">
        <f>-O34</f>
        <v>-5.6568542494923797</v>
      </c>
      <c r="O35">
        <v>0</v>
      </c>
      <c r="P35">
        <f>(O24-P24)/SQRT($L$39*$L$40*($L$39-1)/12)</f>
        <v>-3.7476659402887016</v>
      </c>
      <c r="Q35">
        <f>(O24-Q24)/SQRT($L$39*$L$40*($L$39-1)/12)</f>
        <v>2.1213203435596424</v>
      </c>
      <c r="S35">
        <v>7.3</v>
      </c>
      <c r="T35" t="s">
        <v>317</v>
      </c>
    </row>
    <row r="36" spans="11:20">
      <c r="K36" t="s">
        <v>14</v>
      </c>
      <c r="L36">
        <f>-P32</f>
        <v>2.545584412271571</v>
      </c>
      <c r="M36">
        <f>-P33</f>
        <v>5.4447222151364159</v>
      </c>
      <c r="N36">
        <f>-P34</f>
        <v>-1.9091883092036783</v>
      </c>
      <c r="O36">
        <f>-P35</f>
        <v>3.7476659402887016</v>
      </c>
      <c r="P36">
        <v>0</v>
      </c>
      <c r="Q36" s="23">
        <f>(P24-Q24)/SQRT($L$39*$L$40*($L$39-1)/12)</f>
        <v>5.8689862838483444</v>
      </c>
      <c r="S36">
        <v>5.8</v>
      </c>
      <c r="T36" t="s">
        <v>320</v>
      </c>
    </row>
    <row r="37" spans="11:20">
      <c r="K37" t="s">
        <v>66</v>
      </c>
      <c r="L37">
        <f>-Q32</f>
        <v>-3.323401871576773</v>
      </c>
      <c r="M37">
        <f>-Q33</f>
        <v>-0.42426406871192851</v>
      </c>
      <c r="N37">
        <f>-Q34</f>
        <v>-7.7781745930520225</v>
      </c>
      <c r="O37">
        <f>-Q35</f>
        <v>-2.1213203435596424</v>
      </c>
      <c r="P37">
        <f>-Q36</f>
        <v>-5.8689862838483444</v>
      </c>
      <c r="Q37">
        <v>0</v>
      </c>
      <c r="S37">
        <v>5.6</v>
      </c>
      <c r="T37" t="s">
        <v>318</v>
      </c>
    </row>
    <row r="38" spans="11:20">
      <c r="S38">
        <v>5.4</v>
      </c>
      <c r="T38" t="s">
        <v>319</v>
      </c>
    </row>
    <row r="39" spans="11:20">
      <c r="K39" t="s">
        <v>312</v>
      </c>
      <c r="L39">
        <v>6</v>
      </c>
      <c r="N39" t="s">
        <v>315</v>
      </c>
      <c r="O39" t="s">
        <v>3</v>
      </c>
      <c r="S39">
        <v>4.4000000000000004</v>
      </c>
      <c r="T39" t="s">
        <v>321</v>
      </c>
    </row>
    <row r="40" spans="11:20">
      <c r="K40" t="s">
        <v>314</v>
      </c>
      <c r="L40">
        <v>20</v>
      </c>
      <c r="N40">
        <v>4.03</v>
      </c>
      <c r="O40" t="s">
        <v>3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9"/>
  <sheetViews>
    <sheetView workbookViewId="0">
      <selection activeCell="B3" sqref="B3:B22"/>
    </sheetView>
  </sheetViews>
  <sheetFormatPr baseColWidth="10" defaultRowHeight="15" x14ac:dyDescent="0"/>
  <sheetData>
    <row r="1" spans="2:18">
      <c r="K1" t="s">
        <v>309</v>
      </c>
    </row>
    <row r="2" spans="2:18">
      <c r="C2" t="s">
        <v>62</v>
      </c>
      <c r="D2" t="s">
        <v>63</v>
      </c>
      <c r="E2" t="s">
        <v>64</v>
      </c>
      <c r="F2" t="s">
        <v>65</v>
      </c>
      <c r="G2" t="s">
        <v>14</v>
      </c>
      <c r="H2" t="s">
        <v>66</v>
      </c>
      <c r="L2" t="s">
        <v>62</v>
      </c>
      <c r="M2" t="s">
        <v>63</v>
      </c>
      <c r="N2" t="s">
        <v>64</v>
      </c>
      <c r="O2" t="s">
        <v>65</v>
      </c>
      <c r="P2" t="s">
        <v>14</v>
      </c>
      <c r="Q2" t="s">
        <v>66</v>
      </c>
      <c r="R2" t="s">
        <v>310</v>
      </c>
    </row>
    <row r="3" spans="2:18">
      <c r="B3" s="184" t="s">
        <v>421</v>
      </c>
      <c r="C3">
        <f>'Stats - Intra-phase'!O8</f>
        <v>6</v>
      </c>
      <c r="D3">
        <f>'Stats - Intra-phase'!P8</f>
        <v>6</v>
      </c>
      <c r="E3">
        <f>'Stats - Intra-phase'!Q8</f>
        <v>6</v>
      </c>
      <c r="F3">
        <f>'Stats - Intra-phase'!R8</f>
        <v>6</v>
      </c>
      <c r="G3">
        <f>'Stats - Intra-phase'!S8</f>
        <v>7</v>
      </c>
      <c r="H3">
        <f>'Stats - Intra-phase'!T8</f>
        <v>6</v>
      </c>
      <c r="L3">
        <f>AVERAGE(1,2,3,4,5)</f>
        <v>3</v>
      </c>
      <c r="M3">
        <v>3</v>
      </c>
      <c r="N3">
        <v>3</v>
      </c>
      <c r="O3">
        <v>3</v>
      </c>
      <c r="P3">
        <v>6</v>
      </c>
      <c r="Q3">
        <v>3</v>
      </c>
      <c r="R3">
        <f>SUM(L3:Q3)</f>
        <v>21</v>
      </c>
    </row>
    <row r="4" spans="2:18">
      <c r="B4" s="184" t="s">
        <v>422</v>
      </c>
      <c r="C4">
        <f>'Stats - Intra-phase'!O9</f>
        <v>6</v>
      </c>
      <c r="D4">
        <f>'Stats - Intra-phase'!P9</f>
        <v>4.5</v>
      </c>
      <c r="E4">
        <f>'Stats - Intra-phase'!Q9</f>
        <v>4.5</v>
      </c>
      <c r="F4">
        <f>'Stats - Intra-phase'!R9</f>
        <v>4</v>
      </c>
      <c r="G4">
        <f>'Stats - Intra-phase'!S9</f>
        <v>5</v>
      </c>
      <c r="H4">
        <f>'Stats - Intra-phase'!T9</f>
        <v>4</v>
      </c>
      <c r="L4">
        <v>6</v>
      </c>
      <c r="M4">
        <v>3.5</v>
      </c>
      <c r="N4">
        <v>3.5</v>
      </c>
      <c r="O4">
        <v>1.5</v>
      </c>
      <c r="P4">
        <v>5</v>
      </c>
      <c r="Q4">
        <v>1.5</v>
      </c>
      <c r="R4">
        <f>SUM(L4:Q4)</f>
        <v>21</v>
      </c>
    </row>
    <row r="5" spans="2:18">
      <c r="B5" s="184" t="s">
        <v>423</v>
      </c>
      <c r="C5">
        <f>'Stats - Intra-phase'!O10</f>
        <v>5.5</v>
      </c>
      <c r="D5">
        <f>'Stats - Intra-phase'!P10</f>
        <v>5</v>
      </c>
      <c r="E5">
        <f>'Stats - Intra-phase'!Q10</f>
        <v>6</v>
      </c>
      <c r="F5">
        <f>'Stats - Intra-phase'!R10</f>
        <v>5</v>
      </c>
      <c r="G5">
        <f>'Stats - Intra-phase'!S10</f>
        <v>6</v>
      </c>
      <c r="H5">
        <f>'Stats - Intra-phase'!T10</f>
        <v>4.5</v>
      </c>
      <c r="L5">
        <v>3</v>
      </c>
      <c r="M5">
        <v>3</v>
      </c>
      <c r="N5">
        <v>5.5</v>
      </c>
      <c r="O5">
        <v>3</v>
      </c>
      <c r="P5">
        <v>5.5</v>
      </c>
      <c r="Q5">
        <v>1</v>
      </c>
      <c r="R5">
        <f>SUM(L5:Q5)</f>
        <v>21</v>
      </c>
    </row>
    <row r="6" spans="2:18">
      <c r="B6" s="184" t="s">
        <v>424</v>
      </c>
      <c r="C6">
        <f>'Stats - Intra-phase'!O11</f>
        <v>7</v>
      </c>
      <c r="D6">
        <f>'Stats - Intra-phase'!P11</f>
        <v>6</v>
      </c>
      <c r="E6">
        <f>'Stats - Intra-phase'!Q11</f>
        <v>7</v>
      </c>
      <c r="F6">
        <f>'Stats - Intra-phase'!R11</f>
        <v>5</v>
      </c>
      <c r="G6">
        <f>'Stats - Intra-phase'!S11</f>
        <v>6</v>
      </c>
      <c r="H6">
        <f>'Stats - Intra-phase'!T11</f>
        <v>6</v>
      </c>
      <c r="L6">
        <v>5.5</v>
      </c>
      <c r="M6">
        <v>3</v>
      </c>
      <c r="N6">
        <v>5.5</v>
      </c>
      <c r="O6">
        <v>1</v>
      </c>
      <c r="P6">
        <v>3</v>
      </c>
      <c r="Q6">
        <v>3</v>
      </c>
      <c r="R6">
        <f>SUM(L6:Q6)</f>
        <v>21</v>
      </c>
    </row>
    <row r="7" spans="2:18">
      <c r="B7" s="184" t="s">
        <v>425</v>
      </c>
      <c r="C7">
        <f>'Stats - Intra-phase'!O12</f>
        <v>4.5</v>
      </c>
      <c r="D7">
        <f>'Stats - Intra-phase'!P12</f>
        <v>5.5</v>
      </c>
      <c r="E7">
        <f>'Stats - Intra-phase'!Q12</f>
        <v>4</v>
      </c>
      <c r="F7">
        <f>'Stats - Intra-phase'!R12</f>
        <v>4.5</v>
      </c>
      <c r="G7">
        <f>'Stats - Intra-phase'!S12</f>
        <v>4</v>
      </c>
      <c r="H7">
        <f>'Stats - Intra-phase'!T12</f>
        <v>4</v>
      </c>
      <c r="L7">
        <v>4.5</v>
      </c>
      <c r="M7">
        <v>6</v>
      </c>
      <c r="N7">
        <v>2</v>
      </c>
      <c r="O7">
        <v>4.5</v>
      </c>
      <c r="P7">
        <v>2</v>
      </c>
      <c r="Q7">
        <v>2</v>
      </c>
      <c r="R7">
        <f t="shared" ref="R7:R22" si="0">SUM(L7:Q7)</f>
        <v>21</v>
      </c>
    </row>
    <row r="8" spans="2:18">
      <c r="B8" s="184" t="s">
        <v>426</v>
      </c>
      <c r="C8">
        <f>'Stats - Intra-phase'!O13</f>
        <v>5</v>
      </c>
      <c r="D8">
        <f>'Stats - Intra-phase'!P13</f>
        <v>3</v>
      </c>
      <c r="E8">
        <f>'Stats - Intra-phase'!Q13</f>
        <v>4</v>
      </c>
      <c r="F8">
        <f>'Stats - Intra-phase'!R13</f>
        <v>3</v>
      </c>
      <c r="G8">
        <f>'Stats - Intra-phase'!S13</f>
        <v>6</v>
      </c>
      <c r="H8">
        <f>'Stats - Intra-phase'!T13</f>
        <v>4</v>
      </c>
      <c r="L8">
        <v>5</v>
      </c>
      <c r="M8">
        <v>1.5</v>
      </c>
      <c r="N8">
        <v>3.5</v>
      </c>
      <c r="O8">
        <v>1.5</v>
      </c>
      <c r="P8">
        <v>6</v>
      </c>
      <c r="Q8">
        <v>3.5</v>
      </c>
      <c r="R8">
        <f t="shared" si="0"/>
        <v>21</v>
      </c>
    </row>
    <row r="9" spans="2:18">
      <c r="B9" s="184" t="s">
        <v>427</v>
      </c>
      <c r="C9">
        <f>'Stats - Intra-phase'!O14</f>
        <v>2</v>
      </c>
      <c r="D9">
        <f>'Stats - Intra-phase'!P14</f>
        <v>2</v>
      </c>
      <c r="E9">
        <f>'Stats - Intra-phase'!Q14</f>
        <v>3</v>
      </c>
      <c r="F9">
        <f>'Stats - Intra-phase'!R14</f>
        <v>2</v>
      </c>
      <c r="G9">
        <f>'Stats - Intra-phase'!S14</f>
        <v>3.5</v>
      </c>
      <c r="H9">
        <f>'Stats - Intra-phase'!T14</f>
        <v>2</v>
      </c>
      <c r="L9">
        <v>2.5</v>
      </c>
      <c r="M9">
        <v>2.5</v>
      </c>
      <c r="N9">
        <v>5</v>
      </c>
      <c r="O9">
        <v>2.5</v>
      </c>
      <c r="P9">
        <v>6</v>
      </c>
      <c r="Q9">
        <v>2.5</v>
      </c>
      <c r="R9">
        <f t="shared" si="0"/>
        <v>21</v>
      </c>
    </row>
    <row r="10" spans="2:18">
      <c r="B10" s="184" t="s">
        <v>428</v>
      </c>
      <c r="C10">
        <f>'Stats - Intra-phase'!O15</f>
        <v>3</v>
      </c>
      <c r="D10">
        <f>'Stats - Intra-phase'!P15</f>
        <v>2</v>
      </c>
      <c r="E10">
        <f>'Stats - Intra-phase'!Q15</f>
        <v>3</v>
      </c>
      <c r="F10">
        <f>'Stats - Intra-phase'!R15</f>
        <v>2.5</v>
      </c>
      <c r="G10">
        <f>'Stats - Intra-phase'!S15</f>
        <v>4</v>
      </c>
      <c r="H10">
        <f>'Stats - Intra-phase'!T15</f>
        <v>3</v>
      </c>
      <c r="L10">
        <v>4</v>
      </c>
      <c r="M10">
        <v>1.5</v>
      </c>
      <c r="N10">
        <v>4</v>
      </c>
      <c r="O10">
        <v>1.5</v>
      </c>
      <c r="P10">
        <v>6</v>
      </c>
      <c r="Q10">
        <v>4</v>
      </c>
      <c r="R10">
        <f t="shared" si="0"/>
        <v>21</v>
      </c>
    </row>
    <row r="11" spans="2:18">
      <c r="B11" s="184" t="s">
        <v>429</v>
      </c>
      <c r="C11">
        <f>'Stats - Intra-phase'!O16</f>
        <v>3</v>
      </c>
      <c r="D11">
        <f>'Stats - Intra-phase'!P16</f>
        <v>2</v>
      </c>
      <c r="E11">
        <f>'Stats - Intra-phase'!Q16</f>
        <v>4</v>
      </c>
      <c r="F11">
        <f>'Stats - Intra-phase'!R16</f>
        <v>2</v>
      </c>
      <c r="G11">
        <f>'Stats - Intra-phase'!S16</f>
        <v>6</v>
      </c>
      <c r="H11">
        <f>'Stats - Intra-phase'!T16</f>
        <v>1</v>
      </c>
      <c r="L11">
        <v>4</v>
      </c>
      <c r="M11">
        <v>2.5</v>
      </c>
      <c r="N11">
        <v>5</v>
      </c>
      <c r="O11">
        <v>2.5</v>
      </c>
      <c r="P11">
        <v>6</v>
      </c>
      <c r="Q11">
        <v>1</v>
      </c>
      <c r="R11">
        <f t="shared" si="0"/>
        <v>21</v>
      </c>
    </row>
    <row r="12" spans="2:18">
      <c r="B12" s="184" t="s">
        <v>430</v>
      </c>
      <c r="C12">
        <f>'Stats - Intra-phase'!O17</f>
        <v>7</v>
      </c>
      <c r="D12">
        <f>'Stats - Intra-phase'!P17</f>
        <v>7</v>
      </c>
      <c r="E12">
        <f>'Stats - Intra-phase'!Q17</f>
        <v>6</v>
      </c>
      <c r="F12">
        <f>'Stats - Intra-phase'!R17</f>
        <v>6</v>
      </c>
      <c r="G12">
        <f>'Stats - Intra-phase'!S17</f>
        <v>5</v>
      </c>
      <c r="H12">
        <f>'Stats - Intra-phase'!T17</f>
        <v>4</v>
      </c>
      <c r="L12">
        <v>5.5</v>
      </c>
      <c r="M12">
        <v>5.5</v>
      </c>
      <c r="N12">
        <v>3.5</v>
      </c>
      <c r="O12">
        <v>3.5</v>
      </c>
      <c r="P12">
        <v>2</v>
      </c>
      <c r="Q12">
        <v>1</v>
      </c>
      <c r="R12">
        <f t="shared" si="0"/>
        <v>21</v>
      </c>
    </row>
    <row r="13" spans="2:18">
      <c r="B13" s="184" t="s">
        <v>431</v>
      </c>
      <c r="C13">
        <f>'Stats - Intra-phase'!O18</f>
        <v>5</v>
      </c>
      <c r="D13">
        <f>'Stats - Intra-phase'!P18</f>
        <v>5</v>
      </c>
      <c r="E13">
        <f>'Stats - Intra-phase'!Q18</f>
        <v>6</v>
      </c>
      <c r="F13">
        <f>'Stats - Intra-phase'!R18</f>
        <v>5</v>
      </c>
      <c r="G13">
        <f>'Stats - Intra-phase'!S18</f>
        <v>4</v>
      </c>
      <c r="H13">
        <f>'Stats - Intra-phase'!T18</f>
        <v>4</v>
      </c>
      <c r="L13">
        <v>4</v>
      </c>
      <c r="M13">
        <v>4</v>
      </c>
      <c r="N13">
        <v>6</v>
      </c>
      <c r="O13">
        <v>4</v>
      </c>
      <c r="P13">
        <v>1.5</v>
      </c>
      <c r="Q13">
        <v>1.5</v>
      </c>
      <c r="R13">
        <f t="shared" si="0"/>
        <v>21</v>
      </c>
    </row>
    <row r="14" spans="2:18">
      <c r="B14" s="184" t="s">
        <v>432</v>
      </c>
      <c r="C14">
        <f>'Stats - Intra-phase'!O19</f>
        <v>3</v>
      </c>
      <c r="D14">
        <f>'Stats - Intra-phase'!P19</f>
        <v>2</v>
      </c>
      <c r="E14">
        <f>'Stats - Intra-phase'!Q19</f>
        <v>3</v>
      </c>
      <c r="F14">
        <f>'Stats - Intra-phase'!R19</f>
        <v>2</v>
      </c>
      <c r="G14">
        <f>'Stats - Intra-phase'!S19</f>
        <v>3</v>
      </c>
      <c r="H14">
        <f>'Stats - Intra-phase'!T19</f>
        <v>2</v>
      </c>
      <c r="L14">
        <v>5</v>
      </c>
      <c r="M14">
        <v>2</v>
      </c>
      <c r="N14">
        <v>5</v>
      </c>
      <c r="O14">
        <v>2</v>
      </c>
      <c r="P14">
        <v>5</v>
      </c>
      <c r="Q14">
        <v>2</v>
      </c>
      <c r="R14">
        <f t="shared" si="0"/>
        <v>21</v>
      </c>
    </row>
    <row r="15" spans="2:18">
      <c r="B15" s="184" t="s">
        <v>433</v>
      </c>
      <c r="C15">
        <f>'Stats - Intra-phase'!O20</f>
        <v>4</v>
      </c>
      <c r="D15">
        <f>'Stats - Intra-phase'!P20</f>
        <v>4</v>
      </c>
      <c r="E15">
        <f>'Stats - Intra-phase'!Q20</f>
        <v>5</v>
      </c>
      <c r="F15">
        <f>'Stats - Intra-phase'!R20</f>
        <v>5</v>
      </c>
      <c r="G15">
        <f>'Stats - Intra-phase'!S20</f>
        <v>6</v>
      </c>
      <c r="H15">
        <f>'Stats - Intra-phase'!T20</f>
        <v>3</v>
      </c>
      <c r="L15">
        <v>2.5</v>
      </c>
      <c r="M15">
        <v>2.5</v>
      </c>
      <c r="N15">
        <v>4.5</v>
      </c>
      <c r="O15">
        <v>4.5</v>
      </c>
      <c r="P15">
        <v>6</v>
      </c>
      <c r="Q15">
        <v>1</v>
      </c>
      <c r="R15">
        <f t="shared" si="0"/>
        <v>21</v>
      </c>
    </row>
    <row r="16" spans="2:18">
      <c r="B16" s="184" t="s">
        <v>434</v>
      </c>
      <c r="C16" s="89">
        <f>'Stats - Intra-phase'!O21</f>
        <v>4</v>
      </c>
      <c r="D16" s="89">
        <f>'Stats - Intra-phase'!P21</f>
        <v>4</v>
      </c>
      <c r="E16" s="89">
        <f>'Stats - Intra-phase'!Q21</f>
        <v>5</v>
      </c>
      <c r="F16" s="89">
        <f>'Stats - Intra-phase'!R21</f>
        <v>3</v>
      </c>
      <c r="G16" s="89">
        <f>'Stats - Intra-phase'!S21</f>
        <v>6</v>
      </c>
      <c r="H16" s="89">
        <f>'Stats - Intra-phase'!T21</f>
        <v>4</v>
      </c>
      <c r="L16">
        <v>4</v>
      </c>
      <c r="M16">
        <v>1</v>
      </c>
      <c r="N16">
        <v>5</v>
      </c>
      <c r="O16">
        <v>3</v>
      </c>
      <c r="P16">
        <v>6</v>
      </c>
      <c r="Q16">
        <v>2</v>
      </c>
      <c r="R16">
        <f t="shared" si="0"/>
        <v>21</v>
      </c>
    </row>
    <row r="17" spans="2:19">
      <c r="B17" s="184" t="s">
        <v>435</v>
      </c>
      <c r="C17" s="89">
        <f>'Stats - Intra-phase'!O22</f>
        <v>4</v>
      </c>
      <c r="D17" s="89">
        <f>'Stats - Intra-phase'!P22</f>
        <v>4.5</v>
      </c>
      <c r="E17" s="89">
        <f>'Stats - Intra-phase'!Q22</f>
        <v>5</v>
      </c>
      <c r="F17" s="89">
        <f>'Stats - Intra-phase'!R22</f>
        <v>5</v>
      </c>
      <c r="G17" s="89">
        <f>'Stats - Intra-phase'!S22</f>
        <v>4</v>
      </c>
      <c r="H17" s="89">
        <f>'Stats - Intra-phase'!T22</f>
        <v>3</v>
      </c>
      <c r="L17">
        <v>4</v>
      </c>
      <c r="M17">
        <v>1</v>
      </c>
      <c r="N17">
        <v>5</v>
      </c>
      <c r="O17">
        <v>3</v>
      </c>
      <c r="P17">
        <v>6</v>
      </c>
      <c r="Q17">
        <v>2</v>
      </c>
      <c r="R17">
        <f t="shared" si="0"/>
        <v>21</v>
      </c>
    </row>
    <row r="18" spans="2:19">
      <c r="B18" s="184" t="s">
        <v>436</v>
      </c>
      <c r="C18">
        <f>'Stats - Intra-phase'!O23</f>
        <v>4.5</v>
      </c>
      <c r="D18">
        <f>'Stats - Intra-phase'!P23</f>
        <v>4</v>
      </c>
      <c r="E18">
        <f>'Stats - Intra-phase'!Q23</f>
        <v>7</v>
      </c>
      <c r="F18">
        <f>'Stats - Intra-phase'!R23</f>
        <v>5</v>
      </c>
      <c r="G18">
        <f>'Stats - Intra-phase'!S23</f>
        <v>7</v>
      </c>
      <c r="H18">
        <f>'Stats - Intra-phase'!T23</f>
        <v>7</v>
      </c>
      <c r="L18">
        <v>2</v>
      </c>
      <c r="M18">
        <v>1</v>
      </c>
      <c r="N18">
        <v>5</v>
      </c>
      <c r="O18">
        <v>3</v>
      </c>
      <c r="P18">
        <v>5</v>
      </c>
      <c r="Q18">
        <v>5</v>
      </c>
      <c r="R18">
        <f t="shared" si="0"/>
        <v>21</v>
      </c>
    </row>
    <row r="19" spans="2:19">
      <c r="B19" s="184" t="s">
        <v>437</v>
      </c>
      <c r="C19">
        <f>'Stats - Intra-phase'!O24</f>
        <v>6</v>
      </c>
      <c r="D19">
        <f>'Stats - Intra-phase'!P24</f>
        <v>4</v>
      </c>
      <c r="E19">
        <f>'Stats - Intra-phase'!Q24</f>
        <v>7</v>
      </c>
      <c r="F19">
        <f>'Stats - Intra-phase'!R24</f>
        <v>6</v>
      </c>
      <c r="G19">
        <f>'Stats - Intra-phase'!S24</f>
        <v>8</v>
      </c>
      <c r="H19">
        <f>'Stats - Intra-phase'!T24</f>
        <v>5</v>
      </c>
      <c r="L19">
        <v>3.5</v>
      </c>
      <c r="M19">
        <v>1</v>
      </c>
      <c r="N19">
        <v>5</v>
      </c>
      <c r="O19">
        <v>3.5</v>
      </c>
      <c r="P19">
        <v>6</v>
      </c>
      <c r="Q19">
        <v>2</v>
      </c>
      <c r="R19">
        <f t="shared" si="0"/>
        <v>21</v>
      </c>
    </row>
    <row r="20" spans="2:19">
      <c r="B20" s="184" t="s">
        <v>438</v>
      </c>
      <c r="C20">
        <f>'Stats - Intra-phase'!O25</f>
        <v>5</v>
      </c>
      <c r="D20">
        <f>'Stats - Intra-phase'!P25</f>
        <v>2</v>
      </c>
      <c r="E20">
        <f>'Stats - Intra-phase'!Q25</f>
        <v>6</v>
      </c>
      <c r="F20">
        <f>'Stats - Intra-phase'!R25</f>
        <v>4.5</v>
      </c>
      <c r="G20">
        <f>'Stats - Intra-phase'!S25</f>
        <v>6</v>
      </c>
      <c r="H20">
        <f>'Stats - Intra-phase'!T25</f>
        <v>3.5</v>
      </c>
      <c r="L20">
        <v>4</v>
      </c>
      <c r="M20">
        <v>1</v>
      </c>
      <c r="N20">
        <v>5.5</v>
      </c>
      <c r="O20">
        <v>3</v>
      </c>
      <c r="P20">
        <v>5.5</v>
      </c>
      <c r="Q20">
        <v>2</v>
      </c>
      <c r="R20">
        <f t="shared" si="0"/>
        <v>21</v>
      </c>
    </row>
    <row r="21" spans="2:19">
      <c r="B21" s="184" t="s">
        <v>439</v>
      </c>
      <c r="C21" s="21">
        <f>'Stats - Intra-phase'!O26</f>
        <v>5</v>
      </c>
      <c r="D21" s="21">
        <f>'Stats - Intra-phase'!P26</f>
        <v>5</v>
      </c>
      <c r="E21" s="21">
        <f>'Stats - Intra-phase'!Q26</f>
        <v>5</v>
      </c>
      <c r="F21" s="21">
        <f>'Stats - Intra-phase'!R26</f>
        <v>5</v>
      </c>
      <c r="G21" s="21">
        <f>'Stats - Intra-phase'!S26</f>
        <v>5.5</v>
      </c>
      <c r="H21" s="21">
        <f>'Stats - Intra-phase'!T26</f>
        <v>5</v>
      </c>
      <c r="L21">
        <v>3</v>
      </c>
      <c r="M21">
        <v>3</v>
      </c>
      <c r="N21">
        <v>3</v>
      </c>
      <c r="O21">
        <v>3</v>
      </c>
      <c r="P21">
        <v>6</v>
      </c>
      <c r="Q21">
        <v>3</v>
      </c>
      <c r="R21">
        <f t="shared" si="0"/>
        <v>21</v>
      </c>
    </row>
    <row r="22" spans="2:19">
      <c r="B22" s="184" t="s">
        <v>440</v>
      </c>
      <c r="C22">
        <f>'Stats - Intra-phase'!O27</f>
        <v>3</v>
      </c>
      <c r="D22">
        <f>'Stats - Intra-phase'!P27</f>
        <v>3</v>
      </c>
      <c r="E22">
        <f>'Stats - Intra-phase'!Q27</f>
        <v>3</v>
      </c>
      <c r="F22">
        <f>'Stats - Intra-phase'!R27</f>
        <v>3</v>
      </c>
      <c r="G22">
        <f>'Stats - Intra-phase'!S27</f>
        <v>6</v>
      </c>
      <c r="H22">
        <f>'Stats - Intra-phase'!T27</f>
        <v>5</v>
      </c>
      <c r="I22" t="s">
        <v>306</v>
      </c>
      <c r="L22">
        <v>2.5</v>
      </c>
      <c r="M22">
        <v>2.5</v>
      </c>
      <c r="N22">
        <v>2.5</v>
      </c>
      <c r="O22">
        <v>2.5</v>
      </c>
      <c r="P22">
        <v>6</v>
      </c>
      <c r="Q22">
        <v>5</v>
      </c>
      <c r="R22">
        <f t="shared" si="0"/>
        <v>21</v>
      </c>
    </row>
    <row r="23" spans="2:19">
      <c r="B23" t="s">
        <v>305</v>
      </c>
      <c r="C23">
        <f>SUM(C3:C22)</f>
        <v>92.5</v>
      </c>
      <c r="D23">
        <f t="shared" ref="D23:H23" si="1">SUM(D3:D22)</f>
        <v>80.5</v>
      </c>
      <c r="E23">
        <f t="shared" si="1"/>
        <v>99.5</v>
      </c>
      <c r="F23">
        <f t="shared" si="1"/>
        <v>83.5</v>
      </c>
      <c r="G23">
        <f t="shared" si="1"/>
        <v>108</v>
      </c>
      <c r="H23">
        <f t="shared" si="1"/>
        <v>80</v>
      </c>
      <c r="I23">
        <f>AVERAGE(C23:H23)</f>
        <v>90.666666666666671</v>
      </c>
      <c r="K23" t="s">
        <v>305</v>
      </c>
      <c r="L23">
        <f t="shared" ref="L23:Q23" si="2">SUM(L3:L22)</f>
        <v>77.5</v>
      </c>
      <c r="M23">
        <f t="shared" si="2"/>
        <v>51</v>
      </c>
      <c r="N23">
        <f t="shared" si="2"/>
        <v>87</v>
      </c>
      <c r="O23">
        <f t="shared" si="2"/>
        <v>56</v>
      </c>
      <c r="P23">
        <f t="shared" si="2"/>
        <v>100.5</v>
      </c>
      <c r="Q23">
        <f t="shared" si="2"/>
        <v>48</v>
      </c>
      <c r="R23">
        <f>AVERAGE(L23:Q23)</f>
        <v>70</v>
      </c>
    </row>
    <row r="24" spans="2:19">
      <c r="B24" t="s">
        <v>308</v>
      </c>
      <c r="C24">
        <f>(C23-20*(11+1)/2)^2</f>
        <v>756.25</v>
      </c>
      <c r="D24">
        <f t="shared" ref="D24:H24" si="3">(D23-20*(11+1)/2)^2</f>
        <v>1560.25</v>
      </c>
      <c r="E24">
        <f t="shared" si="3"/>
        <v>420.25</v>
      </c>
      <c r="F24">
        <f t="shared" si="3"/>
        <v>1332.25</v>
      </c>
      <c r="G24">
        <f t="shared" si="3"/>
        <v>144</v>
      </c>
      <c r="H24">
        <f t="shared" si="3"/>
        <v>1600</v>
      </c>
      <c r="I24" t="s">
        <v>307</v>
      </c>
      <c r="J24">
        <f>(11+1)/2</f>
        <v>6</v>
      </c>
      <c r="K24" t="s">
        <v>308</v>
      </c>
      <c r="L24">
        <f t="shared" ref="L24:Q24" si="4">(L23-20*(6+1)/2)^2</f>
        <v>56.25</v>
      </c>
      <c r="M24">
        <f t="shared" si="4"/>
        <v>361</v>
      </c>
      <c r="N24">
        <f t="shared" si="4"/>
        <v>289</v>
      </c>
      <c r="O24">
        <f t="shared" si="4"/>
        <v>196</v>
      </c>
      <c r="P24">
        <f t="shared" si="4"/>
        <v>930.25</v>
      </c>
      <c r="Q24">
        <f t="shared" si="4"/>
        <v>484</v>
      </c>
      <c r="R24" t="s">
        <v>307</v>
      </c>
      <c r="S24">
        <f>(11+1)/2</f>
        <v>6</v>
      </c>
    </row>
    <row r="25" spans="2:19">
      <c r="B25" t="s">
        <v>254</v>
      </c>
      <c r="C25">
        <f>SUM(C24:H24)</f>
        <v>5813</v>
      </c>
      <c r="J25">
        <f>20*J24</f>
        <v>120</v>
      </c>
      <c r="K25" t="s">
        <v>306</v>
      </c>
      <c r="L25">
        <f>AVERAGE(L3:L22)</f>
        <v>3.875</v>
      </c>
      <c r="M25">
        <f t="shared" ref="M25:Q25" si="5">AVERAGE(M3:M22)</f>
        <v>2.5499999999999998</v>
      </c>
      <c r="N25">
        <f t="shared" si="5"/>
        <v>4.3499999999999996</v>
      </c>
      <c r="O25">
        <f t="shared" si="5"/>
        <v>2.8</v>
      </c>
      <c r="P25">
        <f t="shared" si="5"/>
        <v>5.0250000000000004</v>
      </c>
      <c r="Q25">
        <f t="shared" si="5"/>
        <v>2.4</v>
      </c>
    </row>
    <row r="26" spans="2:19">
      <c r="C26">
        <f>C25/(20*11*(11+1)/12)</f>
        <v>26.422727272727272</v>
      </c>
      <c r="D26" t="s">
        <v>323</v>
      </c>
      <c r="K26" t="s">
        <v>254</v>
      </c>
      <c r="L26">
        <f>SUM(L24:Q24)</f>
        <v>2316.5</v>
      </c>
      <c r="S26">
        <f>20*S24</f>
        <v>120</v>
      </c>
    </row>
    <row r="27" spans="2:19">
      <c r="L27">
        <f>L26/(20*6*(6+1)/12)</f>
        <v>33.092857142857142</v>
      </c>
    </row>
    <row r="28" spans="2:19">
      <c r="K28" t="s">
        <v>311</v>
      </c>
      <c r="L28">
        <v>5</v>
      </c>
    </row>
    <row r="29" spans="2:19">
      <c r="K29" t="s">
        <v>312</v>
      </c>
      <c r="L29" t="s">
        <v>313</v>
      </c>
    </row>
    <row r="30" spans="2:19">
      <c r="L30" t="s">
        <v>62</v>
      </c>
      <c r="M30" t="s">
        <v>63</v>
      </c>
      <c r="N30" t="s">
        <v>64</v>
      </c>
      <c r="O30" t="s">
        <v>65</v>
      </c>
      <c r="P30" t="s">
        <v>14</v>
      </c>
      <c r="Q30" t="s">
        <v>66</v>
      </c>
    </row>
    <row r="31" spans="2:19">
      <c r="K31" t="s">
        <v>62</v>
      </c>
      <c r="L31">
        <v>0</v>
      </c>
      <c r="M31">
        <f>(L23-M23)/SQRT($L$38*$L$39*($L$38-1)/12)</f>
        <v>3.7476659402887016</v>
      </c>
      <c r="N31">
        <f>(L23-N23)/SQRT($L$38*$L$39*($L$38-1)/12)</f>
        <v>-1.3435028842544403</v>
      </c>
      <c r="O31">
        <f>(L23-O23)/SQRT($L$38*$L$39*($L$38-1)/12)</f>
        <v>3.0405591591021541</v>
      </c>
      <c r="P31">
        <f>(L23-P23)/SQRT($L$38*$L$39*($L$38-1)/12)</f>
        <v>-3.2526911934581184</v>
      </c>
      <c r="Q31" s="23">
        <f>(L23-Q23)/SQRT($L$38*$L$39*($L$38-1)/12)</f>
        <v>4.1719300090006302</v>
      </c>
    </row>
    <row r="32" spans="2:19">
      <c r="K32" t="s">
        <v>63</v>
      </c>
      <c r="L32">
        <f>-M31</f>
        <v>-3.7476659402887016</v>
      </c>
      <c r="M32">
        <v>0</v>
      </c>
      <c r="N32" s="23">
        <f>(M23-N23)/SQRT($L$38*$L$39*($L$38-1)/12)</f>
        <v>-5.0911688245431419</v>
      </c>
      <c r="O32">
        <f>(M23-O23)/SQRT($L$38*$L$39*($L$38-1)/12)</f>
        <v>-0.70710678118654746</v>
      </c>
      <c r="P32" s="23">
        <f>(M23-P23)/SQRT($L$38*$L$39*($L$38-1)/12)</f>
        <v>-7.00035713374682</v>
      </c>
      <c r="Q32">
        <f>(M23-Q23)/SQRT($L$38*$L$39*($L$38-1)/12)</f>
        <v>0.42426406871192851</v>
      </c>
    </row>
    <row r="33" spans="11:20">
      <c r="K33" t="s">
        <v>64</v>
      </c>
      <c r="L33">
        <f>-N31</f>
        <v>1.3435028842544403</v>
      </c>
      <c r="M33">
        <f>-N32</f>
        <v>5.0911688245431419</v>
      </c>
      <c r="N33">
        <v>0</v>
      </c>
      <c r="O33" s="23">
        <f>(N23-O23)/SQRT($L$38*$L$39*($L$38-1)/12)</f>
        <v>4.3840620433565949</v>
      </c>
      <c r="P33">
        <f>(N23-P23)/SQRT($L$38*$L$39*($L$38-1)/12)</f>
        <v>-1.9091883092036783</v>
      </c>
      <c r="Q33" s="23">
        <f>(N23-Q23)/SQRT($L$38*$L$39*($L$38-1)/12)</f>
        <v>5.5154328932550705</v>
      </c>
      <c r="S33">
        <f>Q33</f>
        <v>5.5154328932550705</v>
      </c>
      <c r="T33" t="s">
        <v>316</v>
      </c>
    </row>
    <row r="34" spans="11:20">
      <c r="K34" t="s">
        <v>65</v>
      </c>
      <c r="L34">
        <f>-O31</f>
        <v>-3.0405591591021541</v>
      </c>
      <c r="M34">
        <f>-O32</f>
        <v>0.70710678118654746</v>
      </c>
      <c r="N34">
        <f>-O33</f>
        <v>-4.3840620433565949</v>
      </c>
      <c r="O34">
        <v>0</v>
      </c>
      <c r="P34" s="23">
        <f>(O23-P23)/SQRT($L$38*$L$39*($L$38-1)/12)</f>
        <v>-6.293250352560273</v>
      </c>
      <c r="Q34">
        <f>(O23-Q23)/SQRT($L$38*$L$39*($L$38-1)/12)</f>
        <v>1.131370849898476</v>
      </c>
      <c r="S34">
        <v>7.3</v>
      </c>
      <c r="T34" t="s">
        <v>317</v>
      </c>
    </row>
    <row r="35" spans="11:20">
      <c r="K35" t="s">
        <v>14</v>
      </c>
      <c r="L35">
        <f>-P31</f>
        <v>3.2526911934581184</v>
      </c>
      <c r="M35">
        <f>-P32</f>
        <v>7.00035713374682</v>
      </c>
      <c r="N35">
        <f>-P33</f>
        <v>1.9091883092036783</v>
      </c>
      <c r="O35">
        <f>-P34</f>
        <v>6.293250352560273</v>
      </c>
      <c r="P35">
        <v>0</v>
      </c>
      <c r="Q35" s="23">
        <f>(P23-Q23)/SQRT($L$38*$L$39*($L$38-1)/12)</f>
        <v>7.4246212024587486</v>
      </c>
      <c r="S35">
        <v>5.8</v>
      </c>
      <c r="T35" t="s">
        <v>320</v>
      </c>
    </row>
    <row r="36" spans="11:20">
      <c r="K36" t="s">
        <v>66</v>
      </c>
      <c r="L36">
        <f>-Q31</f>
        <v>-4.1719300090006302</v>
      </c>
      <c r="M36">
        <f>-Q32</f>
        <v>-0.42426406871192851</v>
      </c>
      <c r="N36">
        <f>-Q33</f>
        <v>-5.5154328932550705</v>
      </c>
      <c r="O36">
        <f>-Q34</f>
        <v>-1.131370849898476</v>
      </c>
      <c r="P36">
        <f>-Q35</f>
        <v>-7.4246212024587486</v>
      </c>
      <c r="Q36">
        <v>0</v>
      </c>
      <c r="S36">
        <v>5.6</v>
      </c>
      <c r="T36" t="s">
        <v>318</v>
      </c>
    </row>
    <row r="37" spans="11:20">
      <c r="S37">
        <v>5.4</v>
      </c>
      <c r="T37" t="s">
        <v>319</v>
      </c>
    </row>
    <row r="38" spans="11:20">
      <c r="K38" t="s">
        <v>312</v>
      </c>
      <c r="L38">
        <v>6</v>
      </c>
      <c r="N38" t="s">
        <v>315</v>
      </c>
      <c r="O38" t="s">
        <v>3</v>
      </c>
      <c r="S38">
        <v>4.4000000000000004</v>
      </c>
      <c r="T38" t="s">
        <v>321</v>
      </c>
    </row>
    <row r="39" spans="11:20">
      <c r="K39" t="s">
        <v>314</v>
      </c>
      <c r="L39">
        <v>20</v>
      </c>
      <c r="N39">
        <v>4.03</v>
      </c>
      <c r="O39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I32" sqref="I32"/>
    </sheetView>
  </sheetViews>
  <sheetFormatPr baseColWidth="10" defaultRowHeight="15" x14ac:dyDescent="0"/>
  <cols>
    <col min="1" max="1" width="13" bestFit="1" customWidth="1"/>
    <col min="2" max="2" width="11.6640625" customWidth="1"/>
    <col min="3" max="3" width="12.83203125" bestFit="1" customWidth="1"/>
    <col min="4" max="4" width="13" bestFit="1" customWidth="1"/>
    <col min="5" max="5" width="11.6640625" bestFit="1" customWidth="1"/>
    <col min="6" max="6" width="12.5" bestFit="1" customWidth="1"/>
  </cols>
  <sheetData>
    <row r="3" spans="1:6">
      <c r="B3" s="139" t="s">
        <v>258</v>
      </c>
    </row>
    <row r="4" spans="1:6">
      <c r="A4" s="139" t="s">
        <v>256</v>
      </c>
      <c r="B4" t="s">
        <v>255</v>
      </c>
      <c r="C4" t="s">
        <v>259</v>
      </c>
      <c r="D4" t="s">
        <v>260</v>
      </c>
      <c r="E4" t="s">
        <v>261</v>
      </c>
      <c r="F4" t="s">
        <v>262</v>
      </c>
    </row>
    <row r="5" spans="1:6">
      <c r="A5" s="9">
        <v>1.5</v>
      </c>
      <c r="B5" s="140">
        <v>2</v>
      </c>
      <c r="C5" s="140">
        <v>3</v>
      </c>
      <c r="D5" s="140">
        <v>3</v>
      </c>
      <c r="E5" s="140">
        <v>3</v>
      </c>
      <c r="F5" s="140">
        <v>2</v>
      </c>
    </row>
    <row r="6" spans="1:6">
      <c r="A6" s="9">
        <v>2</v>
      </c>
      <c r="B6" s="140">
        <v>13</v>
      </c>
      <c r="C6" s="140">
        <v>16</v>
      </c>
      <c r="D6" s="140">
        <v>10.5</v>
      </c>
      <c r="E6" s="140">
        <v>18.5</v>
      </c>
      <c r="F6" s="140">
        <v>8.5</v>
      </c>
    </row>
    <row r="7" spans="1:6">
      <c r="A7" s="9">
        <v>3</v>
      </c>
      <c r="B7" s="140">
        <v>9</v>
      </c>
      <c r="C7" s="140">
        <v>8.5</v>
      </c>
      <c r="D7" s="140">
        <v>6.5</v>
      </c>
      <c r="E7" s="140">
        <v>14</v>
      </c>
      <c r="F7" s="140">
        <v>9</v>
      </c>
    </row>
    <row r="8" spans="1:6">
      <c r="A8" s="9">
        <v>4</v>
      </c>
      <c r="B8" s="140">
        <v>8.5</v>
      </c>
      <c r="C8" s="140">
        <v>12</v>
      </c>
      <c r="D8" s="140">
        <v>10</v>
      </c>
      <c r="E8" s="140">
        <v>10</v>
      </c>
      <c r="F8" s="140">
        <v>11</v>
      </c>
    </row>
    <row r="9" spans="1:6">
      <c r="A9" s="9">
        <v>4.5</v>
      </c>
      <c r="B9" s="140">
        <v>6</v>
      </c>
      <c r="C9" s="140">
        <v>4.5</v>
      </c>
      <c r="D9" s="140">
        <v>4</v>
      </c>
      <c r="E9" s="140">
        <v>5</v>
      </c>
      <c r="F9" s="140">
        <v>4</v>
      </c>
    </row>
    <row r="10" spans="1:6">
      <c r="A10" s="9">
        <v>5</v>
      </c>
      <c r="B10" s="140">
        <v>25</v>
      </c>
      <c r="C10" s="140">
        <v>26</v>
      </c>
      <c r="D10" s="140">
        <v>19</v>
      </c>
      <c r="E10" s="140">
        <v>27</v>
      </c>
      <c r="F10" s="140">
        <v>19</v>
      </c>
    </row>
    <row r="11" spans="1:6">
      <c r="A11" s="9">
        <v>5.5</v>
      </c>
      <c r="B11" s="140">
        <v>10.5</v>
      </c>
      <c r="C11" s="140">
        <v>9.5</v>
      </c>
      <c r="D11" s="140">
        <v>10</v>
      </c>
      <c r="E11" s="140">
        <v>9</v>
      </c>
      <c r="F11" s="140">
        <v>9</v>
      </c>
    </row>
    <row r="12" spans="1:6">
      <c r="A12" s="9">
        <v>6</v>
      </c>
      <c r="B12" s="140">
        <v>20</v>
      </c>
      <c r="C12" s="140">
        <v>21</v>
      </c>
      <c r="D12" s="140">
        <v>17</v>
      </c>
      <c r="E12" s="140">
        <v>21</v>
      </c>
      <c r="F12" s="140">
        <v>17</v>
      </c>
    </row>
    <row r="13" spans="1:6">
      <c r="A13" s="9">
        <v>6.5</v>
      </c>
      <c r="B13" s="140">
        <v>6.5</v>
      </c>
      <c r="C13" s="140">
        <v>7</v>
      </c>
      <c r="D13" s="140">
        <v>6.5</v>
      </c>
      <c r="E13" s="140">
        <v>7</v>
      </c>
      <c r="F13" s="140">
        <v>6</v>
      </c>
    </row>
    <row r="14" spans="1:6">
      <c r="A14" s="9" t="s">
        <v>257</v>
      </c>
      <c r="B14" s="140">
        <v>100.5</v>
      </c>
      <c r="C14" s="140">
        <v>107.5</v>
      </c>
      <c r="D14" s="140">
        <v>86.5</v>
      </c>
      <c r="E14" s="140">
        <v>114.5</v>
      </c>
      <c r="F14" s="140">
        <v>85.5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Phase 1 data</vt:lpstr>
      <vt:lpstr>P1 support data</vt:lpstr>
      <vt:lpstr>Phase 2 subjective data</vt:lpstr>
      <vt:lpstr>P2 support data</vt:lpstr>
      <vt:lpstr>Graphs</vt:lpstr>
      <vt:lpstr>Stats - Intra-phase</vt:lpstr>
      <vt:lpstr>Ranked Analysis Ph1</vt:lpstr>
      <vt:lpstr>Ranked Analysis Ph2</vt:lpstr>
      <vt:lpstr>Pivot</vt:lpstr>
      <vt:lpstr>Mixed Phase Analysis</vt:lpstr>
      <vt:lpstr>Complete Data</vt:lpstr>
      <vt:lpstr>Sheet3</vt:lpstr>
      <vt:lpstr>Sheet2</vt:lpstr>
      <vt:lpstr>Sheet1</vt:lpstr>
    </vt:vector>
  </TitlesOfParts>
  <Company>UCB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Paredes</dc:creator>
  <cp:lastModifiedBy>Pablo Paredes</cp:lastModifiedBy>
  <cp:lastPrinted>2010-12-11T11:53:36Z</cp:lastPrinted>
  <dcterms:created xsi:type="dcterms:W3CDTF">2010-11-29T06:18:02Z</dcterms:created>
  <dcterms:modified xsi:type="dcterms:W3CDTF">2015-10-29T05:30:36Z</dcterms:modified>
</cp:coreProperties>
</file>