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akns/workspace/github/pepese/asset-mgmt/"/>
    </mc:Choice>
  </mc:AlternateContent>
  <xr:revisionPtr revIDLastSave="0" documentId="13_ncr:1_{6DCBEF93-FB97-954C-A298-CDCFAAD466A8}" xr6:coauthVersionLast="36" xr6:coauthVersionMax="36" xr10:uidLastSave="{00000000-0000-0000-0000-000000000000}"/>
  <bookViews>
    <workbookView xWindow="2520" yWindow="1560" windowWidth="28420" windowHeight="17260" xr2:uid="{83E8F4BB-5AD3-E54B-8DB7-0506BABFC0FE}"/>
  </bookViews>
  <sheets>
    <sheet name="はじめに" sheetId="23" r:id="rId1"/>
    <sheet name="テンプレ" sheetId="5" r:id="rId2"/>
    <sheet name="四季報2020夏2000番台" sheetId="15" r:id="rId3"/>
    <sheet name="四季報2020夏3000番台" sheetId="17" r:id="rId4"/>
    <sheet name="四季報2020夏4000番台" sheetId="18" r:id="rId5"/>
    <sheet name="四季報2020夏6000番台" sheetId="19" r:id="rId6"/>
    <sheet name="四季報2020夏7000番台" sheetId="20" r:id="rId7"/>
    <sheet name="四季報2020夏8000番台" sheetId="21" r:id="rId8"/>
    <sheet name="9000" sheetId="22" r:id="rId9"/>
    <sheet name="参照" sheetId="13" r:id="rId10"/>
  </sheets>
  <definedNames>
    <definedName name="業種">参照!$B$4:$B$36</definedName>
    <definedName name="市場">参照!$A$4:$A$7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3" l="1"/>
  <c r="G4" i="23"/>
  <c r="G5" i="23"/>
  <c r="G6" i="23"/>
  <c r="G7" i="23"/>
  <c r="G8" i="23"/>
  <c r="G9" i="23"/>
  <c r="G10" i="23"/>
  <c r="G36" i="18" l="1"/>
  <c r="AS12" i="17" l="1"/>
  <c r="AF12" i="17" s="1"/>
  <c r="AR12" i="17"/>
  <c r="AE12" i="17" s="1"/>
  <c r="AD12" i="17"/>
  <c r="Y12" i="17"/>
  <c r="X12" i="17"/>
  <c r="W12" i="17"/>
  <c r="V12" i="17"/>
  <c r="U12" i="17"/>
  <c r="T12" i="17"/>
  <c r="M12" i="17"/>
  <c r="AA12" i="17" s="1"/>
  <c r="AC12" i="17" s="1"/>
  <c r="M13" i="17"/>
  <c r="T13" i="17"/>
  <c r="U13" i="17"/>
  <c r="V13" i="17"/>
  <c r="W13" i="17"/>
  <c r="X13" i="17"/>
  <c r="Y13" i="17"/>
  <c r="Z13" i="17"/>
  <c r="AA13" i="17"/>
  <c r="AC13" i="17"/>
  <c r="AD13" i="17"/>
  <c r="AG13" i="17"/>
  <c r="AH13" i="17"/>
  <c r="AI13" i="17"/>
  <c r="AK13" i="17" s="1"/>
  <c r="AJ13" i="17"/>
  <c r="AR13" i="17"/>
  <c r="AE13" i="17" s="1"/>
  <c r="AS13" i="17"/>
  <c r="AF13" i="17" s="1"/>
  <c r="AJ12" i="17" l="1"/>
  <c r="AG12" i="17"/>
  <c r="AH12" i="17"/>
  <c r="AI12" i="17"/>
  <c r="Z12" i="17"/>
  <c r="AH7" i="22"/>
  <c r="AS103" i="22"/>
  <c r="AR103" i="22"/>
  <c r="AE103" i="22" s="1"/>
  <c r="AF103" i="22"/>
  <c r="AD103" i="22"/>
  <c r="AA103" i="22"/>
  <c r="AC103" i="22" s="1"/>
  <c r="Y103" i="22"/>
  <c r="X103" i="22"/>
  <c r="W103" i="22"/>
  <c r="AH103" i="22" s="1"/>
  <c r="V103" i="22"/>
  <c r="U103" i="22"/>
  <c r="T103" i="22"/>
  <c r="AI103" i="22" s="1"/>
  <c r="M103" i="22"/>
  <c r="Z103" i="22" s="1"/>
  <c r="AS102" i="22"/>
  <c r="AR102" i="22"/>
  <c r="AE102" i="22" s="1"/>
  <c r="AF102" i="22"/>
  <c r="AD102" i="22"/>
  <c r="Y102" i="22"/>
  <c r="X102" i="22"/>
  <c r="W102" i="22"/>
  <c r="AH102" i="22" s="1"/>
  <c r="V102" i="22"/>
  <c r="U102" i="22"/>
  <c r="T102" i="22"/>
  <c r="AI102" i="22" s="1"/>
  <c r="M102" i="22"/>
  <c r="Z102" i="22" s="1"/>
  <c r="AS101" i="22"/>
  <c r="AR101" i="22"/>
  <c r="AI101" i="22"/>
  <c r="AF101" i="22"/>
  <c r="AE101" i="22"/>
  <c r="AD101" i="22"/>
  <c r="Y101" i="22"/>
  <c r="X101" i="22"/>
  <c r="W101" i="22"/>
  <c r="AH101" i="22" s="1"/>
  <c r="V101" i="22"/>
  <c r="U101" i="22"/>
  <c r="T101" i="22"/>
  <c r="AG101" i="22" s="1"/>
  <c r="M101" i="22"/>
  <c r="AA101" i="22" s="1"/>
  <c r="AC101" i="22" s="1"/>
  <c r="AS100" i="22"/>
  <c r="AR100" i="22"/>
  <c r="AI100" i="22"/>
  <c r="AF100" i="22"/>
  <c r="AE100" i="22"/>
  <c r="AD100" i="22"/>
  <c r="Y100" i="22"/>
  <c r="X100" i="22"/>
  <c r="W100" i="22"/>
  <c r="AH100" i="22" s="1"/>
  <c r="V100" i="22"/>
  <c r="U100" i="22"/>
  <c r="T100" i="22"/>
  <c r="AG100" i="22" s="1"/>
  <c r="M100" i="22"/>
  <c r="AA100" i="22" s="1"/>
  <c r="AC100" i="22" s="1"/>
  <c r="AS99" i="22"/>
  <c r="AR99" i="22"/>
  <c r="AI99" i="22"/>
  <c r="AF99" i="22"/>
  <c r="AE99" i="22"/>
  <c r="AD99" i="22"/>
  <c r="Y99" i="22"/>
  <c r="X99" i="22"/>
  <c r="W99" i="22"/>
  <c r="AH99" i="22" s="1"/>
  <c r="V99" i="22"/>
  <c r="U99" i="22"/>
  <c r="T99" i="22"/>
  <c r="AG99" i="22" s="1"/>
  <c r="M99" i="22"/>
  <c r="AA99" i="22" s="1"/>
  <c r="AC99" i="22" s="1"/>
  <c r="AS98" i="22"/>
  <c r="AR98" i="22"/>
  <c r="AI98" i="22"/>
  <c r="AF98" i="22"/>
  <c r="AE98" i="22"/>
  <c r="AD98" i="22"/>
  <c r="Y98" i="22"/>
  <c r="X98" i="22"/>
  <c r="W98" i="22"/>
  <c r="AH98" i="22" s="1"/>
  <c r="V98" i="22"/>
  <c r="U98" i="22"/>
  <c r="T98" i="22"/>
  <c r="AG98" i="22" s="1"/>
  <c r="M98" i="22"/>
  <c r="AA98" i="22" s="1"/>
  <c r="AC98" i="22" s="1"/>
  <c r="AS97" i="22"/>
  <c r="AR97" i="22"/>
  <c r="AI97" i="22"/>
  <c r="AF97" i="22"/>
  <c r="AE97" i="22"/>
  <c r="AD97" i="22"/>
  <c r="Z97" i="22"/>
  <c r="Y97" i="22"/>
  <c r="X97" i="22"/>
  <c r="W97" i="22"/>
  <c r="AH97" i="22" s="1"/>
  <c r="V97" i="22"/>
  <c r="U97" i="22"/>
  <c r="T97" i="22"/>
  <c r="AG97" i="22" s="1"/>
  <c r="M97" i="22"/>
  <c r="AA97" i="22" s="1"/>
  <c r="AC97" i="22" s="1"/>
  <c r="AS96" i="22"/>
  <c r="AF96" i="22" s="1"/>
  <c r="AR96" i="22"/>
  <c r="AI96" i="22"/>
  <c r="AE96" i="22"/>
  <c r="AD96" i="22"/>
  <c r="Z96" i="22"/>
  <c r="Y96" i="22"/>
  <c r="X96" i="22"/>
  <c r="W96" i="22"/>
  <c r="AH96" i="22" s="1"/>
  <c r="V96" i="22"/>
  <c r="U96" i="22"/>
  <c r="T96" i="22"/>
  <c r="AG96" i="22" s="1"/>
  <c r="M96" i="22"/>
  <c r="AA96" i="22" s="1"/>
  <c r="AC96" i="22" s="1"/>
  <c r="AS95" i="22"/>
  <c r="AF95" i="22" s="1"/>
  <c r="AR95" i="22"/>
  <c r="AI95" i="22"/>
  <c r="AE95" i="22"/>
  <c r="AD95" i="22"/>
  <c r="Z95" i="22"/>
  <c r="Y95" i="22"/>
  <c r="X95" i="22"/>
  <c r="W95" i="22"/>
  <c r="AH95" i="22" s="1"/>
  <c r="V95" i="22"/>
  <c r="U95" i="22"/>
  <c r="T95" i="22"/>
  <c r="AG95" i="22" s="1"/>
  <c r="M95" i="22"/>
  <c r="AA95" i="22" s="1"/>
  <c r="AC95" i="22" s="1"/>
  <c r="AS94" i="22"/>
  <c r="AF94" i="22" s="1"/>
  <c r="AR94" i="22"/>
  <c r="AI94" i="22"/>
  <c r="AE94" i="22"/>
  <c r="AD94" i="22"/>
  <c r="Y94" i="22"/>
  <c r="X94" i="22"/>
  <c r="W94" i="22"/>
  <c r="V94" i="22"/>
  <c r="U94" i="22"/>
  <c r="T94" i="22"/>
  <c r="AG94" i="22" s="1"/>
  <c r="M94" i="22"/>
  <c r="Z94" i="22" s="1"/>
  <c r="AS93" i="22"/>
  <c r="AR93" i="22"/>
  <c r="AI93" i="22"/>
  <c r="AF93" i="22"/>
  <c r="AE93" i="22"/>
  <c r="AD93" i="22"/>
  <c r="Z93" i="22"/>
  <c r="Y93" i="22"/>
  <c r="X93" i="22"/>
  <c r="W93" i="22"/>
  <c r="V93" i="22"/>
  <c r="U93" i="22"/>
  <c r="T93" i="22"/>
  <c r="AG93" i="22" s="1"/>
  <c r="M93" i="22"/>
  <c r="AA93" i="22" s="1"/>
  <c r="AC93" i="22" s="1"/>
  <c r="AS92" i="22"/>
  <c r="AF92" i="22" s="1"/>
  <c r="AR92" i="22"/>
  <c r="AI92" i="22"/>
  <c r="AE92" i="22"/>
  <c r="AD92" i="22"/>
  <c r="Y92" i="22"/>
  <c r="X92" i="22"/>
  <c r="W92" i="22"/>
  <c r="V92" i="22"/>
  <c r="U92" i="22"/>
  <c r="T92" i="22"/>
  <c r="AG92" i="22" s="1"/>
  <c r="M92" i="22"/>
  <c r="AA92" i="22" s="1"/>
  <c r="AC92" i="22" s="1"/>
  <c r="AS91" i="22"/>
  <c r="AR91" i="22"/>
  <c r="AI91" i="22"/>
  <c r="AF91" i="22"/>
  <c r="AE91" i="22"/>
  <c r="AD91" i="22"/>
  <c r="Z91" i="22"/>
  <c r="Y91" i="22"/>
  <c r="X91" i="22"/>
  <c r="W91" i="22"/>
  <c r="V91" i="22"/>
  <c r="U91" i="22"/>
  <c r="T91" i="22"/>
  <c r="AG91" i="22" s="1"/>
  <c r="M91" i="22"/>
  <c r="AA91" i="22" s="1"/>
  <c r="AC91" i="22" s="1"/>
  <c r="AS90" i="22"/>
  <c r="AF90" i="22" s="1"/>
  <c r="AR90" i="22"/>
  <c r="AI90" i="22"/>
  <c r="AE90" i="22"/>
  <c r="AD90" i="22"/>
  <c r="Y90" i="22"/>
  <c r="X90" i="22"/>
  <c r="W90" i="22"/>
  <c r="V90" i="22"/>
  <c r="U90" i="22"/>
  <c r="T90" i="22"/>
  <c r="AG90" i="22" s="1"/>
  <c r="M90" i="22"/>
  <c r="Z90" i="22" s="1"/>
  <c r="AS89" i="22"/>
  <c r="AR89" i="22"/>
  <c r="AI89" i="22"/>
  <c r="AF89" i="22"/>
  <c r="AE89" i="22"/>
  <c r="AD89" i="22"/>
  <c r="Z89" i="22"/>
  <c r="Y89" i="22"/>
  <c r="X89" i="22"/>
  <c r="W89" i="22"/>
  <c r="V89" i="22"/>
  <c r="U89" i="22"/>
  <c r="T89" i="22"/>
  <c r="AG89" i="22" s="1"/>
  <c r="M89" i="22"/>
  <c r="AA89" i="22" s="1"/>
  <c r="AC89" i="22" s="1"/>
  <c r="AS88" i="22"/>
  <c r="AF88" i="22" s="1"/>
  <c r="AR88" i="22"/>
  <c r="AI88" i="22"/>
  <c r="AE88" i="22"/>
  <c r="AD88" i="22"/>
  <c r="Y88" i="22"/>
  <c r="X88" i="22"/>
  <c r="W88" i="22"/>
  <c r="V88" i="22"/>
  <c r="U88" i="22"/>
  <c r="T88" i="22"/>
  <c r="AG88" i="22" s="1"/>
  <c r="M88" i="22"/>
  <c r="AA88" i="22" s="1"/>
  <c r="AC88" i="22" s="1"/>
  <c r="AS87" i="22"/>
  <c r="AR87" i="22"/>
  <c r="AI87" i="22"/>
  <c r="AF87" i="22"/>
  <c r="AE87" i="22"/>
  <c r="AD87" i="22"/>
  <c r="Z87" i="22"/>
  <c r="Y87" i="22"/>
  <c r="X87" i="22"/>
  <c r="W87" i="22"/>
  <c r="V87" i="22"/>
  <c r="U87" i="22"/>
  <c r="T87" i="22"/>
  <c r="AG87" i="22" s="1"/>
  <c r="M87" i="22"/>
  <c r="AA87" i="22" s="1"/>
  <c r="AC87" i="22" s="1"/>
  <c r="AS86" i="22"/>
  <c r="AF86" i="22" s="1"/>
  <c r="AR86" i="22"/>
  <c r="AI86" i="22"/>
  <c r="AE86" i="22"/>
  <c r="AD86" i="22"/>
  <c r="Y86" i="22"/>
  <c r="X86" i="22"/>
  <c r="W86" i="22"/>
  <c r="V86" i="22"/>
  <c r="U86" i="22"/>
  <c r="T86" i="22"/>
  <c r="AG86" i="22" s="1"/>
  <c r="M86" i="22"/>
  <c r="Z86" i="22" s="1"/>
  <c r="AS85" i="22"/>
  <c r="AR85" i="22"/>
  <c r="AI85" i="22"/>
  <c r="AF85" i="22"/>
  <c r="AE85" i="22"/>
  <c r="AD85" i="22"/>
  <c r="Z85" i="22"/>
  <c r="Y85" i="22"/>
  <c r="X85" i="22"/>
  <c r="W85" i="22"/>
  <c r="V85" i="22"/>
  <c r="U85" i="22"/>
  <c r="T85" i="22"/>
  <c r="AG85" i="22" s="1"/>
  <c r="M85" i="22"/>
  <c r="AA85" i="22" s="1"/>
  <c r="AC85" i="22" s="1"/>
  <c r="AS84" i="22"/>
  <c r="AF84" i="22" s="1"/>
  <c r="AR84" i="22"/>
  <c r="AI84" i="22"/>
  <c r="AE84" i="22"/>
  <c r="AD84" i="22"/>
  <c r="Y84" i="22"/>
  <c r="X84" i="22"/>
  <c r="W84" i="22"/>
  <c r="V84" i="22"/>
  <c r="U84" i="22"/>
  <c r="T84" i="22"/>
  <c r="AG84" i="22" s="1"/>
  <c r="M84" i="22"/>
  <c r="AA84" i="22" s="1"/>
  <c r="AC84" i="22" s="1"/>
  <c r="AS83" i="22"/>
  <c r="AR83" i="22"/>
  <c r="AF83" i="22"/>
  <c r="AE83" i="22"/>
  <c r="AD83" i="22"/>
  <c r="Z83" i="22"/>
  <c r="Y83" i="22"/>
  <c r="X83" i="22"/>
  <c r="W83" i="22"/>
  <c r="V83" i="22"/>
  <c r="U83" i="22"/>
  <c r="AI83" i="22" s="1"/>
  <c r="T83" i="22"/>
  <c r="M83" i="22"/>
  <c r="AA83" i="22" s="1"/>
  <c r="AC83" i="22" s="1"/>
  <c r="AS82" i="22"/>
  <c r="AR82" i="22"/>
  <c r="AE82" i="22" s="1"/>
  <c r="AI82" i="22"/>
  <c r="AF82" i="22"/>
  <c r="AD82" i="22"/>
  <c r="Y82" i="22"/>
  <c r="X82" i="22"/>
  <c r="W82" i="22"/>
  <c r="AJ82" i="22" s="1"/>
  <c r="V82" i="22"/>
  <c r="U82" i="22"/>
  <c r="T82" i="22"/>
  <c r="AG82" i="22" s="1"/>
  <c r="M82" i="22"/>
  <c r="Z82" i="22" s="1"/>
  <c r="AS81" i="22"/>
  <c r="AF81" i="22" s="1"/>
  <c r="AR81" i="22"/>
  <c r="AI81" i="22"/>
  <c r="AE81" i="22"/>
  <c r="AD81" i="22"/>
  <c r="AA81" i="22"/>
  <c r="AC81" i="22" s="1"/>
  <c r="Y81" i="22"/>
  <c r="X81" i="22"/>
  <c r="W81" i="22"/>
  <c r="AH81" i="22" s="1"/>
  <c r="V81" i="22"/>
  <c r="U81" i="22"/>
  <c r="T81" i="22"/>
  <c r="AG81" i="22" s="1"/>
  <c r="M81" i="22"/>
  <c r="Z81" i="22" s="1"/>
  <c r="AS80" i="22"/>
  <c r="AR80" i="22"/>
  <c r="AJ80" i="22"/>
  <c r="AF80" i="22"/>
  <c r="AE80" i="22"/>
  <c r="AD80" i="22"/>
  <c r="Z80" i="22"/>
  <c r="Y80" i="22"/>
  <c r="X80" i="22"/>
  <c r="W80" i="22"/>
  <c r="AH80" i="22" s="1"/>
  <c r="V80" i="22"/>
  <c r="U80" i="22"/>
  <c r="AI80" i="22" s="1"/>
  <c r="T80" i="22"/>
  <c r="M80" i="22"/>
  <c r="AA80" i="22" s="1"/>
  <c r="AC80" i="22" s="1"/>
  <c r="AS79" i="22"/>
  <c r="AR79" i="22"/>
  <c r="AF79" i="22"/>
  <c r="AE79" i="22"/>
  <c r="AD79" i="22"/>
  <c r="Y79" i="22"/>
  <c r="X79" i="22"/>
  <c r="W79" i="22"/>
  <c r="AJ79" i="22" s="1"/>
  <c r="V79" i="22"/>
  <c r="U79" i="22"/>
  <c r="AI79" i="22" s="1"/>
  <c r="T79" i="22"/>
  <c r="M79" i="22"/>
  <c r="AA79" i="22" s="1"/>
  <c r="AC79" i="22" s="1"/>
  <c r="AS78" i="22"/>
  <c r="AR78" i="22"/>
  <c r="AE78" i="22" s="1"/>
  <c r="AI78" i="22"/>
  <c r="AH78" i="22"/>
  <c r="AF78" i="22"/>
  <c r="AD78" i="22"/>
  <c r="Z78" i="22"/>
  <c r="Y78" i="22"/>
  <c r="X78" i="22"/>
  <c r="W78" i="22"/>
  <c r="AJ78" i="22" s="1"/>
  <c r="V78" i="22"/>
  <c r="U78" i="22"/>
  <c r="T78" i="22"/>
  <c r="AG78" i="22" s="1"/>
  <c r="M78" i="22"/>
  <c r="AA78" i="22" s="1"/>
  <c r="AC78" i="22" s="1"/>
  <c r="AK78" i="22" s="1"/>
  <c r="AS77" i="22"/>
  <c r="AF77" i="22" s="1"/>
  <c r="AR77" i="22"/>
  <c r="AH77" i="22"/>
  <c r="AE77" i="22"/>
  <c r="AD77" i="22"/>
  <c r="Y77" i="22"/>
  <c r="X77" i="22"/>
  <c r="W77" i="22"/>
  <c r="AJ77" i="22" s="1"/>
  <c r="V77" i="22"/>
  <c r="U77" i="22"/>
  <c r="AI77" i="22" s="1"/>
  <c r="T77" i="22"/>
  <c r="M77" i="22"/>
  <c r="Z77" i="22" s="1"/>
  <c r="AS76" i="22"/>
  <c r="AR76" i="22"/>
  <c r="AJ76" i="22"/>
  <c r="AI76" i="22"/>
  <c r="AF76" i="22"/>
  <c r="AE76" i="22"/>
  <c r="AD76" i="22"/>
  <c r="Z76" i="22"/>
  <c r="Y76" i="22"/>
  <c r="X76" i="22"/>
  <c r="W76" i="22"/>
  <c r="AH76" i="22" s="1"/>
  <c r="V76" i="22"/>
  <c r="U76" i="22"/>
  <c r="T76" i="22"/>
  <c r="AG76" i="22" s="1"/>
  <c r="M76" i="22"/>
  <c r="AA76" i="22" s="1"/>
  <c r="AC76" i="22" s="1"/>
  <c r="AS75" i="22"/>
  <c r="AF75" i="22" s="1"/>
  <c r="AR75" i="22"/>
  <c r="AE75" i="22" s="1"/>
  <c r="AD75" i="22"/>
  <c r="AA75" i="22"/>
  <c r="AC75" i="22" s="1"/>
  <c r="Y75" i="22"/>
  <c r="X75" i="22"/>
  <c r="AJ75" i="22" s="1"/>
  <c r="W75" i="22"/>
  <c r="AH75" i="22" s="1"/>
  <c r="V75" i="22"/>
  <c r="U75" i="22"/>
  <c r="T75" i="22"/>
  <c r="AI75" i="22" s="1"/>
  <c r="M75" i="22"/>
  <c r="Z75" i="22" s="1"/>
  <c r="AS74" i="22"/>
  <c r="AR74" i="22"/>
  <c r="AE74" i="22" s="1"/>
  <c r="AF74" i="22"/>
  <c r="AD74" i="22"/>
  <c r="Y74" i="22"/>
  <c r="X74" i="22"/>
  <c r="W74" i="22"/>
  <c r="AJ74" i="22" s="1"/>
  <c r="V74" i="22"/>
  <c r="U74" i="22"/>
  <c r="T74" i="22"/>
  <c r="M74" i="22"/>
  <c r="Z74" i="22" s="1"/>
  <c r="AS73" i="22"/>
  <c r="AR73" i="22"/>
  <c r="AE73" i="22" s="1"/>
  <c r="AG73" i="22"/>
  <c r="AF73" i="22"/>
  <c r="AD73" i="22"/>
  <c r="AA73" i="22"/>
  <c r="AC73" i="22" s="1"/>
  <c r="AK73" i="22" s="1"/>
  <c r="Y73" i="22"/>
  <c r="X73" i="22"/>
  <c r="AJ73" i="22" s="1"/>
  <c r="W73" i="22"/>
  <c r="AH73" i="22" s="1"/>
  <c r="V73" i="22"/>
  <c r="U73" i="22"/>
  <c r="T73" i="22"/>
  <c r="AI73" i="22" s="1"/>
  <c r="M73" i="22"/>
  <c r="Z73" i="22" s="1"/>
  <c r="AS72" i="22"/>
  <c r="AR72" i="22"/>
  <c r="AE72" i="22" s="1"/>
  <c r="AF72" i="22"/>
  <c r="AD72" i="22"/>
  <c r="Y72" i="22"/>
  <c r="X72" i="22"/>
  <c r="W72" i="22"/>
  <c r="AJ72" i="22" s="1"/>
  <c r="V72" i="22"/>
  <c r="U72" i="22"/>
  <c r="AG72" i="22" s="1"/>
  <c r="T72" i="22"/>
  <c r="M72" i="22"/>
  <c r="Z72" i="22" s="1"/>
  <c r="AS71" i="22"/>
  <c r="AR71" i="22"/>
  <c r="AE71" i="22" s="1"/>
  <c r="AG71" i="22"/>
  <c r="AF71" i="22"/>
  <c r="AD71" i="22"/>
  <c r="AA71" i="22"/>
  <c r="AC71" i="22" s="1"/>
  <c r="AK71" i="22" s="1"/>
  <c r="Y71" i="22"/>
  <c r="X71" i="22"/>
  <c r="AJ71" i="22" s="1"/>
  <c r="W71" i="22"/>
  <c r="AH71" i="22" s="1"/>
  <c r="V71" i="22"/>
  <c r="U71" i="22"/>
  <c r="T71" i="22"/>
  <c r="AI71" i="22" s="1"/>
  <c r="M71" i="22"/>
  <c r="Z71" i="22" s="1"/>
  <c r="AS70" i="22"/>
  <c r="AR70" i="22"/>
  <c r="AE70" i="22" s="1"/>
  <c r="AF70" i="22"/>
  <c r="AD70" i="22"/>
  <c r="Y70" i="22"/>
  <c r="X70" i="22"/>
  <c r="W70" i="22"/>
  <c r="AJ70" i="22" s="1"/>
  <c r="V70" i="22"/>
  <c r="U70" i="22"/>
  <c r="T70" i="22"/>
  <c r="M70" i="22"/>
  <c r="AS69" i="22"/>
  <c r="AR69" i="22"/>
  <c r="AE69" i="22" s="1"/>
  <c r="AG69" i="22"/>
  <c r="AF69" i="22"/>
  <c r="AD69" i="22"/>
  <c r="AA69" i="22"/>
  <c r="AC69" i="22" s="1"/>
  <c r="Y69" i="22"/>
  <c r="X69" i="22"/>
  <c r="AJ69" i="22" s="1"/>
  <c r="W69" i="22"/>
  <c r="AH69" i="22" s="1"/>
  <c r="V69" i="22"/>
  <c r="U69" i="22"/>
  <c r="T69" i="22"/>
  <c r="AI69" i="22" s="1"/>
  <c r="M69" i="22"/>
  <c r="Z69" i="22" s="1"/>
  <c r="AS68" i="22"/>
  <c r="AR68" i="22"/>
  <c r="AE68" i="22" s="1"/>
  <c r="AH68" i="22"/>
  <c r="AF68" i="22"/>
  <c r="AD68" i="22"/>
  <c r="Y68" i="22"/>
  <c r="X68" i="22"/>
  <c r="W68" i="22"/>
  <c r="AJ68" i="22" s="1"/>
  <c r="V68" i="22"/>
  <c r="U68" i="22"/>
  <c r="AG68" i="22" s="1"/>
  <c r="T68" i="22"/>
  <c r="M68" i="22"/>
  <c r="AS67" i="22"/>
  <c r="AR67" i="22"/>
  <c r="AE67" i="22" s="1"/>
  <c r="AG67" i="22"/>
  <c r="AF67" i="22"/>
  <c r="AD67" i="22"/>
  <c r="AA67" i="22"/>
  <c r="AC67" i="22" s="1"/>
  <c r="Y67" i="22"/>
  <c r="X67" i="22"/>
  <c r="AJ67" i="22" s="1"/>
  <c r="W67" i="22"/>
  <c r="AH67" i="22" s="1"/>
  <c r="V67" i="22"/>
  <c r="U67" i="22"/>
  <c r="T67" i="22"/>
  <c r="AI67" i="22" s="1"/>
  <c r="M67" i="22"/>
  <c r="Z67" i="22" s="1"/>
  <c r="AS66" i="22"/>
  <c r="AR66" i="22"/>
  <c r="AE66" i="22" s="1"/>
  <c r="AH66" i="22"/>
  <c r="AF66" i="22"/>
  <c r="AD66" i="22"/>
  <c r="Y66" i="22"/>
  <c r="X66" i="22"/>
  <c r="W66" i="22"/>
  <c r="AJ66" i="22" s="1"/>
  <c r="V66" i="22"/>
  <c r="U66" i="22"/>
  <c r="T66" i="22"/>
  <c r="M66" i="22"/>
  <c r="AS65" i="22"/>
  <c r="AR65" i="22"/>
  <c r="AE65" i="22" s="1"/>
  <c r="AJ65" i="22"/>
  <c r="AG65" i="22"/>
  <c r="AF65" i="22"/>
  <c r="AD65" i="22"/>
  <c r="AA65" i="22"/>
  <c r="AC65" i="22" s="1"/>
  <c r="Y65" i="22"/>
  <c r="X65" i="22"/>
  <c r="W65" i="22"/>
  <c r="AH65" i="22" s="1"/>
  <c r="V65" i="22"/>
  <c r="U65" i="22"/>
  <c r="T65" i="22"/>
  <c r="AI65" i="22" s="1"/>
  <c r="M65" i="22"/>
  <c r="Z65" i="22" s="1"/>
  <c r="AS64" i="22"/>
  <c r="AR64" i="22"/>
  <c r="AE64" i="22" s="1"/>
  <c r="AH64" i="22"/>
  <c r="AF64" i="22"/>
  <c r="AD64" i="22"/>
  <c r="Y64" i="22"/>
  <c r="X64" i="22"/>
  <c r="W64" i="22"/>
  <c r="AJ64" i="22" s="1"/>
  <c r="V64" i="22"/>
  <c r="U64" i="22"/>
  <c r="AG64" i="22" s="1"/>
  <c r="T64" i="22"/>
  <c r="M64" i="22"/>
  <c r="AS63" i="22"/>
  <c r="AR63" i="22"/>
  <c r="AE63" i="22" s="1"/>
  <c r="AJ63" i="22"/>
  <c r="AG63" i="22"/>
  <c r="AF63" i="22"/>
  <c r="AD63" i="22"/>
  <c r="AA63" i="22"/>
  <c r="AC63" i="22" s="1"/>
  <c r="Y63" i="22"/>
  <c r="X63" i="22"/>
  <c r="W63" i="22"/>
  <c r="AH63" i="22" s="1"/>
  <c r="V63" i="22"/>
  <c r="U63" i="22"/>
  <c r="T63" i="22"/>
  <c r="AI63" i="22" s="1"/>
  <c r="M63" i="22"/>
  <c r="Z63" i="22" s="1"/>
  <c r="AS62" i="22"/>
  <c r="AR62" i="22"/>
  <c r="AE62" i="22" s="1"/>
  <c r="AH62" i="22"/>
  <c r="AF62" i="22"/>
  <c r="AD62" i="22"/>
  <c r="Y62" i="22"/>
  <c r="X62" i="22"/>
  <c r="W62" i="22"/>
  <c r="AJ62" i="22" s="1"/>
  <c r="V62" i="22"/>
  <c r="U62" i="22"/>
  <c r="T62" i="22"/>
  <c r="M62" i="22"/>
  <c r="AS61" i="22"/>
  <c r="AR61" i="22"/>
  <c r="AE61" i="22" s="1"/>
  <c r="AJ61" i="22"/>
  <c r="AG61" i="22"/>
  <c r="AF61" i="22"/>
  <c r="AD61" i="22"/>
  <c r="AA61" i="22"/>
  <c r="AC61" i="22" s="1"/>
  <c r="Y61" i="22"/>
  <c r="X61" i="22"/>
  <c r="W61" i="22"/>
  <c r="AH61" i="22" s="1"/>
  <c r="V61" i="22"/>
  <c r="U61" i="22"/>
  <c r="T61" i="22"/>
  <c r="AI61" i="22" s="1"/>
  <c r="M61" i="22"/>
  <c r="Z61" i="22" s="1"/>
  <c r="AS60" i="22"/>
  <c r="AR60" i="22"/>
  <c r="AE60" i="22" s="1"/>
  <c r="AH60" i="22"/>
  <c r="AF60" i="22"/>
  <c r="AD60" i="22"/>
  <c r="Y60" i="22"/>
  <c r="X60" i="22"/>
  <c r="W60" i="22"/>
  <c r="AJ60" i="22" s="1"/>
  <c r="V60" i="22"/>
  <c r="U60" i="22"/>
  <c r="AG60" i="22" s="1"/>
  <c r="T60" i="22"/>
  <c r="M60" i="22"/>
  <c r="AS59" i="22"/>
  <c r="AR59" i="22"/>
  <c r="AE59" i="22" s="1"/>
  <c r="AJ59" i="22"/>
  <c r="AG59" i="22"/>
  <c r="AF59" i="22"/>
  <c r="AD59" i="22"/>
  <c r="AA59" i="22"/>
  <c r="AC59" i="22" s="1"/>
  <c r="AK59" i="22" s="1"/>
  <c r="Y59" i="22"/>
  <c r="X59" i="22"/>
  <c r="W59" i="22"/>
  <c r="AH59" i="22" s="1"/>
  <c r="V59" i="22"/>
  <c r="U59" i="22"/>
  <c r="T59" i="22"/>
  <c r="AI59" i="22" s="1"/>
  <c r="M59" i="22"/>
  <c r="Z59" i="22" s="1"/>
  <c r="AS58" i="22"/>
  <c r="AF58" i="22" s="1"/>
  <c r="AR58" i="22"/>
  <c r="AI58" i="22"/>
  <c r="AG58" i="22"/>
  <c r="AE58" i="22"/>
  <c r="AD58" i="22"/>
  <c r="Z58" i="22"/>
  <c r="Y58" i="22"/>
  <c r="X58" i="22"/>
  <c r="W58" i="22"/>
  <c r="AH58" i="22" s="1"/>
  <c r="V58" i="22"/>
  <c r="U58" i="22"/>
  <c r="T58" i="22"/>
  <c r="M58" i="22"/>
  <c r="AA58" i="22" s="1"/>
  <c r="AC58" i="22" s="1"/>
  <c r="AS57" i="22"/>
  <c r="AF57" i="22" s="1"/>
  <c r="AR57" i="22"/>
  <c r="AI57" i="22"/>
  <c r="AG57" i="22"/>
  <c r="AE57" i="22"/>
  <c r="AD57" i="22"/>
  <c r="Z57" i="22"/>
  <c r="Y57" i="22"/>
  <c r="X57" i="22"/>
  <c r="W57" i="22"/>
  <c r="AH57" i="22" s="1"/>
  <c r="V57" i="22"/>
  <c r="U57" i="22"/>
  <c r="T57" i="22"/>
  <c r="M57" i="22"/>
  <c r="AA57" i="22" s="1"/>
  <c r="AC57" i="22" s="1"/>
  <c r="AS56" i="22"/>
  <c r="AF56" i="22" s="1"/>
  <c r="AR56" i="22"/>
  <c r="AI56" i="22"/>
  <c r="AG56" i="22"/>
  <c r="AE56" i="22"/>
  <c r="AD56" i="22"/>
  <c r="Z56" i="22"/>
  <c r="Y56" i="22"/>
  <c r="X56" i="22"/>
  <c r="W56" i="22"/>
  <c r="AH56" i="22" s="1"/>
  <c r="V56" i="22"/>
  <c r="U56" i="22"/>
  <c r="T56" i="22"/>
  <c r="M56" i="22"/>
  <c r="AA56" i="22" s="1"/>
  <c r="AC56" i="22" s="1"/>
  <c r="AS55" i="22"/>
  <c r="AF55" i="22" s="1"/>
  <c r="AR55" i="22"/>
  <c r="AI55" i="22"/>
  <c r="AG55" i="22"/>
  <c r="AE55" i="22"/>
  <c r="AD55" i="22"/>
  <c r="Z55" i="22"/>
  <c r="Y55" i="22"/>
  <c r="X55" i="22"/>
  <c r="W55" i="22"/>
  <c r="AH55" i="22" s="1"/>
  <c r="V55" i="22"/>
  <c r="U55" i="22"/>
  <c r="T55" i="22"/>
  <c r="M55" i="22"/>
  <c r="AA55" i="22" s="1"/>
  <c r="AC55" i="22" s="1"/>
  <c r="AS54" i="22"/>
  <c r="AF54" i="22" s="1"/>
  <c r="AR54" i="22"/>
  <c r="AI54" i="22"/>
  <c r="AG54" i="22"/>
  <c r="AE54" i="22"/>
  <c r="AD54" i="22"/>
  <c r="Z54" i="22"/>
  <c r="Y54" i="22"/>
  <c r="X54" i="22"/>
  <c r="W54" i="22"/>
  <c r="AH54" i="22" s="1"/>
  <c r="V54" i="22"/>
  <c r="U54" i="22"/>
  <c r="T54" i="22"/>
  <c r="M54" i="22"/>
  <c r="AA54" i="22" s="1"/>
  <c r="AC54" i="22" s="1"/>
  <c r="AS53" i="22"/>
  <c r="AF53" i="22" s="1"/>
  <c r="AR53" i="22"/>
  <c r="AI53" i="22"/>
  <c r="AG53" i="22"/>
  <c r="AE53" i="22"/>
  <c r="AD53" i="22"/>
  <c r="Z53" i="22"/>
  <c r="Y53" i="22"/>
  <c r="X53" i="22"/>
  <c r="W53" i="22"/>
  <c r="AH53" i="22" s="1"/>
  <c r="V53" i="22"/>
  <c r="U53" i="22"/>
  <c r="T53" i="22"/>
  <c r="M53" i="22"/>
  <c r="AA53" i="22" s="1"/>
  <c r="AC53" i="22" s="1"/>
  <c r="AS52" i="22"/>
  <c r="AF52" i="22" s="1"/>
  <c r="AR52" i="22"/>
  <c r="AI52" i="22"/>
  <c r="AG52" i="22"/>
  <c r="AE52" i="22"/>
  <c r="AD52" i="22"/>
  <c r="Z52" i="22"/>
  <c r="Y52" i="22"/>
  <c r="X52" i="22"/>
  <c r="W52" i="22"/>
  <c r="AH52" i="22" s="1"/>
  <c r="V52" i="22"/>
  <c r="U52" i="22"/>
  <c r="T52" i="22"/>
  <c r="M52" i="22"/>
  <c r="AA52" i="22" s="1"/>
  <c r="AC52" i="22" s="1"/>
  <c r="AS51" i="22"/>
  <c r="AF51" i="22" s="1"/>
  <c r="AR51" i="22"/>
  <c r="AI51" i="22"/>
  <c r="AG51" i="22"/>
  <c r="AE51" i="22"/>
  <c r="AD51" i="22"/>
  <c r="Z51" i="22"/>
  <c r="Y51" i="22"/>
  <c r="X51" i="22"/>
  <c r="W51" i="22"/>
  <c r="AH51" i="22" s="1"/>
  <c r="V51" i="22"/>
  <c r="U51" i="22"/>
  <c r="T51" i="22"/>
  <c r="M51" i="22"/>
  <c r="AA51" i="22" s="1"/>
  <c r="AC51" i="22" s="1"/>
  <c r="AS50" i="22"/>
  <c r="AF50" i="22" s="1"/>
  <c r="AR50" i="22"/>
  <c r="AI50" i="22"/>
  <c r="AG50" i="22"/>
  <c r="AE50" i="22"/>
  <c r="AD50" i="22"/>
  <c r="Z50" i="22"/>
  <c r="Y50" i="22"/>
  <c r="X50" i="22"/>
  <c r="W50" i="22"/>
  <c r="AH50" i="22" s="1"/>
  <c r="V50" i="22"/>
  <c r="U50" i="22"/>
  <c r="T50" i="22"/>
  <c r="M50" i="22"/>
  <c r="AA50" i="22" s="1"/>
  <c r="AC50" i="22" s="1"/>
  <c r="AS49" i="22"/>
  <c r="AF49" i="22" s="1"/>
  <c r="AR49" i="22"/>
  <c r="AI49" i="22"/>
  <c r="AG49" i="22"/>
  <c r="AE49" i="22"/>
  <c r="AD49" i="22"/>
  <c r="Z49" i="22"/>
  <c r="Y49" i="22"/>
  <c r="X49" i="22"/>
  <c r="W49" i="22"/>
  <c r="AH49" i="22" s="1"/>
  <c r="V49" i="22"/>
  <c r="U49" i="22"/>
  <c r="T49" i="22"/>
  <c r="M49" i="22"/>
  <c r="AA49" i="22" s="1"/>
  <c r="AC49" i="22" s="1"/>
  <c r="AS48" i="22"/>
  <c r="AF48" i="22" s="1"/>
  <c r="AR48" i="22"/>
  <c r="AI48" i="22"/>
  <c r="AG48" i="22"/>
  <c r="AE48" i="22"/>
  <c r="AD48" i="22"/>
  <c r="Z48" i="22"/>
  <c r="Y48" i="22"/>
  <c r="X48" i="22"/>
  <c r="W48" i="22"/>
  <c r="AH48" i="22" s="1"/>
  <c r="V48" i="22"/>
  <c r="U48" i="22"/>
  <c r="T48" i="22"/>
  <c r="M48" i="22"/>
  <c r="AA48" i="22" s="1"/>
  <c r="AC48" i="22" s="1"/>
  <c r="AS47" i="22"/>
  <c r="AF47" i="22" s="1"/>
  <c r="AR47" i="22"/>
  <c r="AI47" i="22"/>
  <c r="AG47" i="22"/>
  <c r="AE47" i="22"/>
  <c r="AD47" i="22"/>
  <c r="Z47" i="22"/>
  <c r="Y47" i="22"/>
  <c r="X47" i="22"/>
  <c r="W47" i="22"/>
  <c r="AH47" i="22" s="1"/>
  <c r="V47" i="22"/>
  <c r="U47" i="22"/>
  <c r="T47" i="22"/>
  <c r="M47" i="22"/>
  <c r="AA47" i="22" s="1"/>
  <c r="AC47" i="22" s="1"/>
  <c r="AS46" i="22"/>
  <c r="AF46" i="22" s="1"/>
  <c r="AR46" i="22"/>
  <c r="AI46" i="22"/>
  <c r="AG46" i="22"/>
  <c r="AE46" i="22"/>
  <c r="AD46" i="22"/>
  <c r="Z46" i="22"/>
  <c r="Y46" i="22"/>
  <c r="X46" i="22"/>
  <c r="W46" i="22"/>
  <c r="AH46" i="22" s="1"/>
  <c r="V46" i="22"/>
  <c r="U46" i="22"/>
  <c r="T46" i="22"/>
  <c r="M46" i="22"/>
  <c r="AA46" i="22" s="1"/>
  <c r="AC46" i="22" s="1"/>
  <c r="AS45" i="22"/>
  <c r="AF45" i="22" s="1"/>
  <c r="AR45" i="22"/>
  <c r="AI45" i="22"/>
  <c r="AG45" i="22"/>
  <c r="AE45" i="22"/>
  <c r="AD45" i="22"/>
  <c r="Z45" i="22"/>
  <c r="Y45" i="22"/>
  <c r="X45" i="22"/>
  <c r="W45" i="22"/>
  <c r="AH45" i="22" s="1"/>
  <c r="V45" i="22"/>
  <c r="U45" i="22"/>
  <c r="T45" i="22"/>
  <c r="M45" i="22"/>
  <c r="AA45" i="22" s="1"/>
  <c r="AC45" i="22" s="1"/>
  <c r="AS44" i="22"/>
  <c r="AF44" i="22" s="1"/>
  <c r="AR44" i="22"/>
  <c r="AI44" i="22"/>
  <c r="AG44" i="22"/>
  <c r="AE44" i="22"/>
  <c r="AD44" i="22"/>
  <c r="Z44" i="22"/>
  <c r="Y44" i="22"/>
  <c r="X44" i="22"/>
  <c r="W44" i="22"/>
  <c r="AH44" i="22" s="1"/>
  <c r="V44" i="22"/>
  <c r="U44" i="22"/>
  <c r="T44" i="22"/>
  <c r="M44" i="22"/>
  <c r="AA44" i="22" s="1"/>
  <c r="AC44" i="22" s="1"/>
  <c r="AS43" i="22"/>
  <c r="AF43" i="22" s="1"/>
  <c r="AR43" i="22"/>
  <c r="AI43" i="22"/>
  <c r="AG43" i="22"/>
  <c r="AE43" i="22"/>
  <c r="AD43" i="22"/>
  <c r="Z43" i="22"/>
  <c r="Y43" i="22"/>
  <c r="X43" i="22"/>
  <c r="W43" i="22"/>
  <c r="AH43" i="22" s="1"/>
  <c r="V43" i="22"/>
  <c r="U43" i="22"/>
  <c r="T43" i="22"/>
  <c r="M43" i="22"/>
  <c r="AA43" i="22" s="1"/>
  <c r="AC43" i="22" s="1"/>
  <c r="AS42" i="22"/>
  <c r="AF42" i="22" s="1"/>
  <c r="AR42" i="22"/>
  <c r="AI42" i="22"/>
  <c r="AG42" i="22"/>
  <c r="AE42" i="22"/>
  <c r="AD42" i="22"/>
  <c r="Z42" i="22"/>
  <c r="Y42" i="22"/>
  <c r="X42" i="22"/>
  <c r="W42" i="22"/>
  <c r="AH42" i="22" s="1"/>
  <c r="V42" i="22"/>
  <c r="U42" i="22"/>
  <c r="T42" i="22"/>
  <c r="M42" i="22"/>
  <c r="AA42" i="22" s="1"/>
  <c r="AC42" i="22" s="1"/>
  <c r="AS41" i="22"/>
  <c r="AF41" i="22" s="1"/>
  <c r="AR41" i="22"/>
  <c r="AI41" i="22"/>
  <c r="AG41" i="22"/>
  <c r="AE41" i="22"/>
  <c r="AD41" i="22"/>
  <c r="Z41" i="22"/>
  <c r="Y41" i="22"/>
  <c r="X41" i="22"/>
  <c r="W41" i="22"/>
  <c r="AH41" i="22" s="1"/>
  <c r="V41" i="22"/>
  <c r="U41" i="22"/>
  <c r="T41" i="22"/>
  <c r="M41" i="22"/>
  <c r="AA41" i="22" s="1"/>
  <c r="AC41" i="22" s="1"/>
  <c r="AS40" i="22"/>
  <c r="AF40" i="22" s="1"/>
  <c r="AR40" i="22"/>
  <c r="AI40" i="22"/>
  <c r="AG40" i="22"/>
  <c r="AE40" i="22"/>
  <c r="AD40" i="22"/>
  <c r="Z40" i="22"/>
  <c r="Y40" i="22"/>
  <c r="X40" i="22"/>
  <c r="W40" i="22"/>
  <c r="AH40" i="22" s="1"/>
  <c r="V40" i="22"/>
  <c r="U40" i="22"/>
  <c r="T40" i="22"/>
  <c r="M40" i="22"/>
  <c r="AA40" i="22" s="1"/>
  <c r="AC40" i="22" s="1"/>
  <c r="AS39" i="22"/>
  <c r="AF39" i="22" s="1"/>
  <c r="AR39" i="22"/>
  <c r="AI39" i="22"/>
  <c r="AG39" i="22"/>
  <c r="AE39" i="22"/>
  <c r="AD39" i="22"/>
  <c r="Z39" i="22"/>
  <c r="Y39" i="22"/>
  <c r="X39" i="22"/>
  <c r="W39" i="22"/>
  <c r="AH39" i="22" s="1"/>
  <c r="V39" i="22"/>
  <c r="U39" i="22"/>
  <c r="T39" i="22"/>
  <c r="M39" i="22"/>
  <c r="AA39" i="22" s="1"/>
  <c r="AC39" i="22" s="1"/>
  <c r="AS38" i="22"/>
  <c r="AF38" i="22" s="1"/>
  <c r="AR38" i="22"/>
  <c r="AI38" i="22"/>
  <c r="AG38" i="22"/>
  <c r="AE38" i="22"/>
  <c r="AD38" i="22"/>
  <c r="Z38" i="22"/>
  <c r="Y38" i="22"/>
  <c r="X38" i="22"/>
  <c r="W38" i="22"/>
  <c r="AH38" i="22" s="1"/>
  <c r="V38" i="22"/>
  <c r="U38" i="22"/>
  <c r="T38" i="22"/>
  <c r="M38" i="22"/>
  <c r="AA38" i="22" s="1"/>
  <c r="AC38" i="22" s="1"/>
  <c r="AS37" i="22"/>
  <c r="AF37" i="22" s="1"/>
  <c r="AR37" i="22"/>
  <c r="AI37" i="22"/>
  <c r="AG37" i="22"/>
  <c r="AE37" i="22"/>
  <c r="AD37" i="22"/>
  <c r="Z37" i="22"/>
  <c r="Y37" i="22"/>
  <c r="X37" i="22"/>
  <c r="W37" i="22"/>
  <c r="AH37" i="22" s="1"/>
  <c r="V37" i="22"/>
  <c r="U37" i="22"/>
  <c r="T37" i="22"/>
  <c r="M37" i="22"/>
  <c r="AA37" i="22" s="1"/>
  <c r="AC37" i="22" s="1"/>
  <c r="AS36" i="22"/>
  <c r="AF36" i="22" s="1"/>
  <c r="AR36" i="22"/>
  <c r="AI36" i="22"/>
  <c r="AG36" i="22"/>
  <c r="AE36" i="22"/>
  <c r="AD36" i="22"/>
  <c r="Z36" i="22"/>
  <c r="Y36" i="22"/>
  <c r="X36" i="22"/>
  <c r="W36" i="22"/>
  <c r="AH36" i="22" s="1"/>
  <c r="V36" i="22"/>
  <c r="U36" i="22"/>
  <c r="T36" i="22"/>
  <c r="M36" i="22"/>
  <c r="AA36" i="22" s="1"/>
  <c r="AC36" i="22" s="1"/>
  <c r="AS35" i="22"/>
  <c r="AF35" i="22" s="1"/>
  <c r="AR35" i="22"/>
  <c r="AI35" i="22"/>
  <c r="AG35" i="22"/>
  <c r="AE35" i="22"/>
  <c r="AD35" i="22"/>
  <c r="Z35" i="22"/>
  <c r="Y35" i="22"/>
  <c r="X35" i="22"/>
  <c r="W35" i="22"/>
  <c r="AH35" i="22" s="1"/>
  <c r="V35" i="22"/>
  <c r="U35" i="22"/>
  <c r="T35" i="22"/>
  <c r="M35" i="22"/>
  <c r="AA35" i="22" s="1"/>
  <c r="AC35" i="22" s="1"/>
  <c r="AS34" i="22"/>
  <c r="AF34" i="22" s="1"/>
  <c r="AR34" i="22"/>
  <c r="AI34" i="22"/>
  <c r="AG34" i="22"/>
  <c r="AE34" i="22"/>
  <c r="AD34" i="22"/>
  <c r="Z34" i="22"/>
  <c r="Y34" i="22"/>
  <c r="X34" i="22"/>
  <c r="W34" i="22"/>
  <c r="AH34" i="22" s="1"/>
  <c r="V34" i="22"/>
  <c r="U34" i="22"/>
  <c r="T34" i="22"/>
  <c r="M34" i="22"/>
  <c r="AA34" i="22" s="1"/>
  <c r="AC34" i="22" s="1"/>
  <c r="AS33" i="22"/>
  <c r="AF33" i="22" s="1"/>
  <c r="AR33" i="22"/>
  <c r="AI33" i="22"/>
  <c r="AG33" i="22"/>
  <c r="AE33" i="22"/>
  <c r="AD33" i="22"/>
  <c r="Z33" i="22"/>
  <c r="Y33" i="22"/>
  <c r="X33" i="22"/>
  <c r="W33" i="22"/>
  <c r="AH33" i="22" s="1"/>
  <c r="V33" i="22"/>
  <c r="U33" i="22"/>
  <c r="T33" i="22"/>
  <c r="M33" i="22"/>
  <c r="AA33" i="22" s="1"/>
  <c r="AC33" i="22" s="1"/>
  <c r="AS32" i="22"/>
  <c r="AF32" i="22" s="1"/>
  <c r="AR32" i="22"/>
  <c r="AI32" i="22"/>
  <c r="AG32" i="22"/>
  <c r="AE32" i="22"/>
  <c r="AD32" i="22"/>
  <c r="Z32" i="22"/>
  <c r="Y32" i="22"/>
  <c r="X32" i="22"/>
  <c r="W32" i="22"/>
  <c r="AH32" i="22" s="1"/>
  <c r="V32" i="22"/>
  <c r="U32" i="22"/>
  <c r="T32" i="22"/>
  <c r="M32" i="22"/>
  <c r="AA32" i="22" s="1"/>
  <c r="AC32" i="22" s="1"/>
  <c r="AS31" i="22"/>
  <c r="AF31" i="22" s="1"/>
  <c r="AR31" i="22"/>
  <c r="AI31" i="22"/>
  <c r="AG31" i="22"/>
  <c r="AE31" i="22"/>
  <c r="AD31" i="22"/>
  <c r="Z31" i="22"/>
  <c r="Y31" i="22"/>
  <c r="X31" i="22"/>
  <c r="W31" i="22"/>
  <c r="AH31" i="22" s="1"/>
  <c r="V31" i="22"/>
  <c r="U31" i="22"/>
  <c r="T31" i="22"/>
  <c r="M31" i="22"/>
  <c r="AA31" i="22" s="1"/>
  <c r="AC31" i="22" s="1"/>
  <c r="AS30" i="22"/>
  <c r="AF30" i="22" s="1"/>
  <c r="AR30" i="22"/>
  <c r="AI30" i="22"/>
  <c r="AG30" i="22"/>
  <c r="AE30" i="22"/>
  <c r="AD30" i="22"/>
  <c r="Z30" i="22"/>
  <c r="Y30" i="22"/>
  <c r="X30" i="22"/>
  <c r="W30" i="22"/>
  <c r="AH30" i="22" s="1"/>
  <c r="V30" i="22"/>
  <c r="U30" i="22"/>
  <c r="T30" i="22"/>
  <c r="M30" i="22"/>
  <c r="AA30" i="22" s="1"/>
  <c r="AC30" i="22" s="1"/>
  <c r="AS29" i="22"/>
  <c r="AF29" i="22" s="1"/>
  <c r="AR29" i="22"/>
  <c r="AI29" i="22"/>
  <c r="AG29" i="22"/>
  <c r="AE29" i="22"/>
  <c r="AD29" i="22"/>
  <c r="Z29" i="22"/>
  <c r="Y29" i="22"/>
  <c r="X29" i="22"/>
  <c r="W29" i="22"/>
  <c r="AH29" i="22" s="1"/>
  <c r="V29" i="22"/>
  <c r="U29" i="22"/>
  <c r="T29" i="22"/>
  <c r="M29" i="22"/>
  <c r="AA29" i="22" s="1"/>
  <c r="AC29" i="22" s="1"/>
  <c r="AS28" i="22"/>
  <c r="AF28" i="22" s="1"/>
  <c r="AR28" i="22"/>
  <c r="AI28" i="22"/>
  <c r="AG28" i="22"/>
  <c r="AE28" i="22"/>
  <c r="AD28" i="22"/>
  <c r="Z28" i="22"/>
  <c r="Y28" i="22"/>
  <c r="X28" i="22"/>
  <c r="W28" i="22"/>
  <c r="AH28" i="22" s="1"/>
  <c r="V28" i="22"/>
  <c r="U28" i="22"/>
  <c r="T28" i="22"/>
  <c r="M28" i="22"/>
  <c r="AA28" i="22" s="1"/>
  <c r="AC28" i="22" s="1"/>
  <c r="AS27" i="22"/>
  <c r="AF27" i="22" s="1"/>
  <c r="AR27" i="22"/>
  <c r="AI27" i="22"/>
  <c r="AG27" i="22"/>
  <c r="AE27" i="22"/>
  <c r="AD27" i="22"/>
  <c r="Z27" i="22"/>
  <c r="Y27" i="22"/>
  <c r="X27" i="22"/>
  <c r="W27" i="22"/>
  <c r="AH27" i="22" s="1"/>
  <c r="V27" i="22"/>
  <c r="U27" i="22"/>
  <c r="T27" i="22"/>
  <c r="M27" i="22"/>
  <c r="AA27" i="22" s="1"/>
  <c r="AC27" i="22" s="1"/>
  <c r="AS26" i="22"/>
  <c r="AF26" i="22" s="1"/>
  <c r="AR26" i="22"/>
  <c r="AI26" i="22"/>
  <c r="AG26" i="22"/>
  <c r="AE26" i="22"/>
  <c r="AD26" i="22"/>
  <c r="Z26" i="22"/>
  <c r="Y26" i="22"/>
  <c r="X26" i="22"/>
  <c r="W26" i="22"/>
  <c r="AH26" i="22" s="1"/>
  <c r="V26" i="22"/>
  <c r="U26" i="22"/>
  <c r="T26" i="22"/>
  <c r="M26" i="22"/>
  <c r="AA26" i="22" s="1"/>
  <c r="AC26" i="22" s="1"/>
  <c r="AS25" i="22"/>
  <c r="AF25" i="22" s="1"/>
  <c r="AR25" i="22"/>
  <c r="AI25" i="22"/>
  <c r="AG25" i="22"/>
  <c r="AE25" i="22"/>
  <c r="AD25" i="22"/>
  <c r="Z25" i="22"/>
  <c r="Y25" i="22"/>
  <c r="X25" i="22"/>
  <c r="W25" i="22"/>
  <c r="AH25" i="22" s="1"/>
  <c r="V25" i="22"/>
  <c r="U25" i="22"/>
  <c r="T25" i="22"/>
  <c r="M25" i="22"/>
  <c r="AA25" i="22" s="1"/>
  <c r="AC25" i="22" s="1"/>
  <c r="AS24" i="22"/>
  <c r="AF24" i="22" s="1"/>
  <c r="AR24" i="22"/>
  <c r="AI24" i="22"/>
  <c r="AG24" i="22"/>
  <c r="AE24" i="22"/>
  <c r="AD24" i="22"/>
  <c r="Z24" i="22"/>
  <c r="Y24" i="22"/>
  <c r="X24" i="22"/>
  <c r="W24" i="22"/>
  <c r="AH24" i="22" s="1"/>
  <c r="V24" i="22"/>
  <c r="U24" i="22"/>
  <c r="T24" i="22"/>
  <c r="M24" i="22"/>
  <c r="AA24" i="22" s="1"/>
  <c r="AC24" i="22" s="1"/>
  <c r="AS23" i="22"/>
  <c r="AF23" i="22" s="1"/>
  <c r="AR23" i="22"/>
  <c r="AI23" i="22"/>
  <c r="AG23" i="22"/>
  <c r="AE23" i="22"/>
  <c r="AD23" i="22"/>
  <c r="Z23" i="22"/>
  <c r="Y23" i="22"/>
  <c r="X23" i="22"/>
  <c r="W23" i="22"/>
  <c r="AH23" i="22" s="1"/>
  <c r="V23" i="22"/>
  <c r="U23" i="22"/>
  <c r="T23" i="22"/>
  <c r="M23" i="22"/>
  <c r="AA23" i="22" s="1"/>
  <c r="AC23" i="22" s="1"/>
  <c r="AS22" i="22"/>
  <c r="AF22" i="22" s="1"/>
  <c r="AR22" i="22"/>
  <c r="AI22" i="22"/>
  <c r="AG22" i="22"/>
  <c r="AE22" i="22"/>
  <c r="AD22" i="22"/>
  <c r="Z22" i="22"/>
  <c r="Y22" i="22"/>
  <c r="X22" i="22"/>
  <c r="W22" i="22"/>
  <c r="AH22" i="22" s="1"/>
  <c r="V22" i="22"/>
  <c r="U22" i="22"/>
  <c r="T22" i="22"/>
  <c r="M22" i="22"/>
  <c r="AA22" i="22" s="1"/>
  <c r="AC22" i="22" s="1"/>
  <c r="AS21" i="22"/>
  <c r="AF21" i="22" s="1"/>
  <c r="AR21" i="22"/>
  <c r="AI21" i="22"/>
  <c r="AG21" i="22"/>
  <c r="AE21" i="22"/>
  <c r="AD21" i="22"/>
  <c r="Z21" i="22"/>
  <c r="Y21" i="22"/>
  <c r="X21" i="22"/>
  <c r="W21" i="22"/>
  <c r="AH21" i="22" s="1"/>
  <c r="V21" i="22"/>
  <c r="U21" i="22"/>
  <c r="T21" i="22"/>
  <c r="M21" i="22"/>
  <c r="AA21" i="22" s="1"/>
  <c r="AC21" i="22" s="1"/>
  <c r="AS20" i="22"/>
  <c r="AF20" i="22" s="1"/>
  <c r="AR20" i="22"/>
  <c r="AI20" i="22"/>
  <c r="AG20" i="22"/>
  <c r="AE20" i="22"/>
  <c r="AD20" i="22"/>
  <c r="Z20" i="22"/>
  <c r="Y20" i="22"/>
  <c r="X20" i="22"/>
  <c r="W20" i="22"/>
  <c r="AH20" i="22" s="1"/>
  <c r="V20" i="22"/>
  <c r="U20" i="22"/>
  <c r="T20" i="22"/>
  <c r="M20" i="22"/>
  <c r="AA20" i="22" s="1"/>
  <c r="AC20" i="22" s="1"/>
  <c r="AS19" i="22"/>
  <c r="AF19" i="22" s="1"/>
  <c r="AR19" i="22"/>
  <c r="AI19" i="22"/>
  <c r="AG19" i="22"/>
  <c r="AE19" i="22"/>
  <c r="AD19" i="22"/>
  <c r="Z19" i="22"/>
  <c r="Y19" i="22"/>
  <c r="X19" i="22"/>
  <c r="W19" i="22"/>
  <c r="AH19" i="22" s="1"/>
  <c r="V19" i="22"/>
  <c r="U19" i="22"/>
  <c r="T19" i="22"/>
  <c r="M19" i="22"/>
  <c r="AA19" i="22" s="1"/>
  <c r="AC19" i="22" s="1"/>
  <c r="AS18" i="22"/>
  <c r="AF18" i="22" s="1"/>
  <c r="AR18" i="22"/>
  <c r="AG18" i="22"/>
  <c r="AE18" i="22"/>
  <c r="AD18" i="22"/>
  <c r="Z18" i="22"/>
  <c r="Y18" i="22"/>
  <c r="X18" i="22"/>
  <c r="W18" i="22"/>
  <c r="V18" i="22"/>
  <c r="U18" i="22"/>
  <c r="T18" i="22"/>
  <c r="AI18" i="22" s="1"/>
  <c r="M18" i="22"/>
  <c r="AA18" i="22" s="1"/>
  <c r="AC18" i="22" s="1"/>
  <c r="AS17" i="22"/>
  <c r="AF17" i="22" s="1"/>
  <c r="AR17" i="22"/>
  <c r="AJ17" i="22"/>
  <c r="AI17" i="22"/>
  <c r="AE17" i="22"/>
  <c r="AD17" i="22"/>
  <c r="Z17" i="22"/>
  <c r="Y17" i="22"/>
  <c r="X17" i="22"/>
  <c r="W17" i="22"/>
  <c r="AH17" i="22" s="1"/>
  <c r="V17" i="22"/>
  <c r="U17" i="22"/>
  <c r="T17" i="22"/>
  <c r="AG17" i="22" s="1"/>
  <c r="M17" i="22"/>
  <c r="AA17" i="22" s="1"/>
  <c r="AC17" i="22" s="1"/>
  <c r="AS16" i="22"/>
  <c r="AF16" i="22" s="1"/>
  <c r="AR16" i="22"/>
  <c r="AE16" i="22"/>
  <c r="AD16" i="22"/>
  <c r="Z16" i="22"/>
  <c r="Y16" i="22"/>
  <c r="X16" i="22"/>
  <c r="AJ16" i="22" s="1"/>
  <c r="W16" i="22"/>
  <c r="V16" i="22"/>
  <c r="U16" i="22"/>
  <c r="T16" i="22"/>
  <c r="AI16" i="22" s="1"/>
  <c r="M16" i="22"/>
  <c r="AA16" i="22" s="1"/>
  <c r="AC16" i="22" s="1"/>
  <c r="AS15" i="22"/>
  <c r="AF15" i="22" s="1"/>
  <c r="AR15" i="22"/>
  <c r="AE15" i="22"/>
  <c r="AD15" i="22"/>
  <c r="Z15" i="22"/>
  <c r="Y15" i="22"/>
  <c r="X15" i="22"/>
  <c r="AH15" i="22" s="1"/>
  <c r="W15" i="22"/>
  <c r="AJ15" i="22" s="1"/>
  <c r="V15" i="22"/>
  <c r="U15" i="22"/>
  <c r="T15" i="22"/>
  <c r="AI15" i="22" s="1"/>
  <c r="M15" i="22"/>
  <c r="AA15" i="22" s="1"/>
  <c r="AC15" i="22" s="1"/>
  <c r="AS14" i="22"/>
  <c r="AF14" i="22" s="1"/>
  <c r="AR14" i="22"/>
  <c r="AE14" i="22" s="1"/>
  <c r="AD14" i="22"/>
  <c r="Z14" i="22"/>
  <c r="Y14" i="22"/>
  <c r="X14" i="22"/>
  <c r="AH14" i="22" s="1"/>
  <c r="W14" i="22"/>
  <c r="AJ14" i="22" s="1"/>
  <c r="V14" i="22"/>
  <c r="U14" i="22"/>
  <c r="T14" i="22"/>
  <c r="AG14" i="22" s="1"/>
  <c r="M14" i="22"/>
  <c r="AA14" i="22" s="1"/>
  <c r="AC14" i="22" s="1"/>
  <c r="AS13" i="22"/>
  <c r="AF13" i="22" s="1"/>
  <c r="AR13" i="22"/>
  <c r="AE13" i="22" s="1"/>
  <c r="AD13" i="22"/>
  <c r="Z13" i="22"/>
  <c r="Y13" i="22"/>
  <c r="X13" i="22"/>
  <c r="W13" i="22"/>
  <c r="V13" i="22"/>
  <c r="U13" i="22"/>
  <c r="T13" i="22"/>
  <c r="M13" i="22"/>
  <c r="AA13" i="22" s="1"/>
  <c r="AC13" i="22" s="1"/>
  <c r="AS12" i="22"/>
  <c r="AF12" i="22" s="1"/>
  <c r="AR12" i="22"/>
  <c r="AE12" i="22" s="1"/>
  <c r="AD12" i="22"/>
  <c r="Y12" i="22"/>
  <c r="X12" i="22"/>
  <c r="AH12" i="22" s="1"/>
  <c r="W12" i="22"/>
  <c r="V12" i="22"/>
  <c r="U12" i="22"/>
  <c r="T12" i="22"/>
  <c r="M12" i="22"/>
  <c r="AA12" i="22" s="1"/>
  <c r="AC12" i="22" s="1"/>
  <c r="AS11" i="22"/>
  <c r="AF11" i="22" s="1"/>
  <c r="AR11" i="22"/>
  <c r="AE11" i="22" s="1"/>
  <c r="AD11" i="22"/>
  <c r="Y11" i="22"/>
  <c r="X11" i="22"/>
  <c r="W11" i="22"/>
  <c r="V11" i="22"/>
  <c r="U11" i="22"/>
  <c r="T11" i="22"/>
  <c r="AI11" i="22" s="1"/>
  <c r="M11" i="22"/>
  <c r="AA11" i="22" s="1"/>
  <c r="AC11" i="22" s="1"/>
  <c r="AS10" i="22"/>
  <c r="AF10" i="22" s="1"/>
  <c r="AR10" i="22"/>
  <c r="AE10" i="22" s="1"/>
  <c r="AD10" i="22"/>
  <c r="Y10" i="22"/>
  <c r="X10" i="22"/>
  <c r="W10" i="22"/>
  <c r="V10" i="22"/>
  <c r="U10" i="22"/>
  <c r="T10" i="22"/>
  <c r="M10" i="22"/>
  <c r="AA10" i="22" s="1"/>
  <c r="AC10" i="22" s="1"/>
  <c r="AS9" i="22"/>
  <c r="AF9" i="22" s="1"/>
  <c r="AR9" i="22"/>
  <c r="AE9" i="22" s="1"/>
  <c r="AD9" i="22"/>
  <c r="Y9" i="22"/>
  <c r="X9" i="22"/>
  <c r="W9" i="22"/>
  <c r="V9" i="22"/>
  <c r="U9" i="22"/>
  <c r="T9" i="22"/>
  <c r="M9" i="22"/>
  <c r="AA9" i="22" s="1"/>
  <c r="AC9" i="22" s="1"/>
  <c r="AS8" i="22"/>
  <c r="AF8" i="22" s="1"/>
  <c r="AR8" i="22"/>
  <c r="AE8" i="22" s="1"/>
  <c r="AD8" i="22"/>
  <c r="Z8" i="22"/>
  <c r="Y8" i="22"/>
  <c r="X8" i="22"/>
  <c r="AH8" i="22" s="1"/>
  <c r="W8" i="22"/>
  <c r="V8" i="22"/>
  <c r="U8" i="22"/>
  <c r="T8" i="22"/>
  <c r="M8" i="22"/>
  <c r="AA8" i="22" s="1"/>
  <c r="AC8" i="22" s="1"/>
  <c r="AS7" i="22"/>
  <c r="AF7" i="22" s="1"/>
  <c r="AR7" i="22"/>
  <c r="AE7" i="22" s="1"/>
  <c r="AD7" i="22"/>
  <c r="Y7" i="22"/>
  <c r="X7" i="22"/>
  <c r="W7" i="22"/>
  <c r="AJ7" i="22" s="1"/>
  <c r="V7" i="22"/>
  <c r="U7" i="22"/>
  <c r="T7" i="22"/>
  <c r="AI7" i="22" s="1"/>
  <c r="M7" i="22"/>
  <c r="AA7" i="22" s="1"/>
  <c r="AC7" i="22" s="1"/>
  <c r="AS6" i="22"/>
  <c r="AF6" i="22" s="1"/>
  <c r="AR6" i="22"/>
  <c r="AE6" i="22" s="1"/>
  <c r="AD6" i="22"/>
  <c r="Y6" i="22"/>
  <c r="X6" i="22"/>
  <c r="W6" i="22"/>
  <c r="V6" i="22"/>
  <c r="U6" i="22"/>
  <c r="T6" i="22"/>
  <c r="AI6" i="22" s="1"/>
  <c r="M6" i="22"/>
  <c r="AA6" i="22" s="1"/>
  <c r="AC6" i="22" s="1"/>
  <c r="AS5" i="22"/>
  <c r="AF5" i="22" s="1"/>
  <c r="AR5" i="22"/>
  <c r="AE5" i="22" s="1"/>
  <c r="AD5" i="22"/>
  <c r="Y5" i="22"/>
  <c r="X5" i="22"/>
  <c r="W5" i="22"/>
  <c r="V5" i="22"/>
  <c r="U5" i="22"/>
  <c r="T5" i="22"/>
  <c r="M5" i="22"/>
  <c r="AA5" i="22" s="1"/>
  <c r="AC5" i="22" s="1"/>
  <c r="AS103" i="21"/>
  <c r="AR103" i="21"/>
  <c r="AF103" i="21"/>
  <c r="AE103" i="21"/>
  <c r="AD103" i="21"/>
  <c r="Y103" i="21"/>
  <c r="X103" i="21"/>
  <c r="W103" i="21"/>
  <c r="AH103" i="21" s="1"/>
  <c r="V103" i="21"/>
  <c r="U103" i="21"/>
  <c r="T103" i="21"/>
  <c r="AI103" i="21" s="1"/>
  <c r="M103" i="21"/>
  <c r="Z103" i="21" s="1"/>
  <c r="AS102" i="21"/>
  <c r="AR102" i="21"/>
  <c r="AI102" i="21"/>
  <c r="AF102" i="21"/>
  <c r="AE102" i="21"/>
  <c r="AD102" i="21"/>
  <c r="Z102" i="21"/>
  <c r="Y102" i="21"/>
  <c r="X102" i="21"/>
  <c r="W102" i="21"/>
  <c r="AH102" i="21" s="1"/>
  <c r="V102" i="21"/>
  <c r="U102" i="21"/>
  <c r="T102" i="21"/>
  <c r="AG102" i="21" s="1"/>
  <c r="M102" i="21"/>
  <c r="AA102" i="21" s="1"/>
  <c r="AC102" i="21" s="1"/>
  <c r="AS101" i="21"/>
  <c r="AR101" i="21"/>
  <c r="AI101" i="21"/>
  <c r="AF101" i="21"/>
  <c r="AE101" i="21"/>
  <c r="AD101" i="21"/>
  <c r="Z101" i="21"/>
  <c r="Y101" i="21"/>
  <c r="X101" i="21"/>
  <c r="W101" i="21"/>
  <c r="AH101" i="21" s="1"/>
  <c r="V101" i="21"/>
  <c r="U101" i="21"/>
  <c r="T101" i="21"/>
  <c r="AG101" i="21" s="1"/>
  <c r="M101" i="21"/>
  <c r="AA101" i="21" s="1"/>
  <c r="AC101" i="21" s="1"/>
  <c r="AS100" i="21"/>
  <c r="AR100" i="21"/>
  <c r="AI100" i="21"/>
  <c r="AF100" i="21"/>
  <c r="AE100" i="21"/>
  <c r="AD100" i="21"/>
  <c r="Z100" i="21"/>
  <c r="Y100" i="21"/>
  <c r="X100" i="21"/>
  <c r="W100" i="21"/>
  <c r="AH100" i="21" s="1"/>
  <c r="V100" i="21"/>
  <c r="U100" i="21"/>
  <c r="T100" i="21"/>
  <c r="AG100" i="21" s="1"/>
  <c r="M100" i="21"/>
  <c r="AA100" i="21" s="1"/>
  <c r="AC100" i="21" s="1"/>
  <c r="AS99" i="21"/>
  <c r="AR99" i="21"/>
  <c r="AI99" i="21"/>
  <c r="AF99" i="21"/>
  <c r="AE99" i="21"/>
  <c r="AD99" i="21"/>
  <c r="Z99" i="21"/>
  <c r="Y99" i="21"/>
  <c r="X99" i="21"/>
  <c r="W99" i="21"/>
  <c r="AH99" i="21" s="1"/>
  <c r="V99" i="21"/>
  <c r="U99" i="21"/>
  <c r="T99" i="21"/>
  <c r="AG99" i="21" s="1"/>
  <c r="M99" i="21"/>
  <c r="AA99" i="21" s="1"/>
  <c r="AC99" i="21" s="1"/>
  <c r="AS98" i="21"/>
  <c r="AR98" i="21"/>
  <c r="AI98" i="21"/>
  <c r="AF98" i="21"/>
  <c r="AE98" i="21"/>
  <c r="AD98" i="21"/>
  <c r="Z98" i="21"/>
  <c r="Y98" i="21"/>
  <c r="X98" i="21"/>
  <c r="W98" i="21"/>
  <c r="AH98" i="21" s="1"/>
  <c r="V98" i="21"/>
  <c r="U98" i="21"/>
  <c r="T98" i="21"/>
  <c r="AG98" i="21" s="1"/>
  <c r="M98" i="21"/>
  <c r="AA98" i="21" s="1"/>
  <c r="AC98" i="21" s="1"/>
  <c r="AS97" i="21"/>
  <c r="AR97" i="21"/>
  <c r="AI97" i="21"/>
  <c r="AF97" i="21"/>
  <c r="AE97" i="21"/>
  <c r="AD97" i="21"/>
  <c r="Z97" i="21"/>
  <c r="Y97" i="21"/>
  <c r="X97" i="21"/>
  <c r="W97" i="21"/>
  <c r="AH97" i="21" s="1"/>
  <c r="V97" i="21"/>
  <c r="U97" i="21"/>
  <c r="T97" i="21"/>
  <c r="AG97" i="21" s="1"/>
  <c r="M97" i="21"/>
  <c r="AA97" i="21" s="1"/>
  <c r="AC97" i="21" s="1"/>
  <c r="AS96" i="21"/>
  <c r="AR96" i="21"/>
  <c r="AI96" i="21"/>
  <c r="AF96" i="21"/>
  <c r="AE96" i="21"/>
  <c r="AD96" i="21"/>
  <c r="Z96" i="21"/>
  <c r="Y96" i="21"/>
  <c r="X96" i="21"/>
  <c r="W96" i="21"/>
  <c r="AH96" i="21" s="1"/>
  <c r="V96" i="21"/>
  <c r="U96" i="21"/>
  <c r="T96" i="21"/>
  <c r="AG96" i="21" s="1"/>
  <c r="M96" i="21"/>
  <c r="AA96" i="21" s="1"/>
  <c r="AC96" i="21" s="1"/>
  <c r="AS95" i="21"/>
  <c r="AR95" i="21"/>
  <c r="AI95" i="21"/>
  <c r="AF95" i="21"/>
  <c r="AE95" i="21"/>
  <c r="AD95" i="21"/>
  <c r="Z95" i="21"/>
  <c r="Y95" i="21"/>
  <c r="X95" i="21"/>
  <c r="W95" i="21"/>
  <c r="AH95" i="21" s="1"/>
  <c r="V95" i="21"/>
  <c r="U95" i="21"/>
  <c r="T95" i="21"/>
  <c r="AG95" i="21" s="1"/>
  <c r="M95" i="21"/>
  <c r="AA95" i="21" s="1"/>
  <c r="AC95" i="21" s="1"/>
  <c r="AS94" i="21"/>
  <c r="AR94" i="21"/>
  <c r="AI94" i="21"/>
  <c r="AF94" i="21"/>
  <c r="AE94" i="21"/>
  <c r="AD94" i="21"/>
  <c r="Z94" i="21"/>
  <c r="Y94" i="21"/>
  <c r="X94" i="21"/>
  <c r="W94" i="21"/>
  <c r="AH94" i="21" s="1"/>
  <c r="V94" i="21"/>
  <c r="U94" i="21"/>
  <c r="T94" i="21"/>
  <c r="AG94" i="21" s="1"/>
  <c r="M94" i="21"/>
  <c r="AA94" i="21" s="1"/>
  <c r="AC94" i="21" s="1"/>
  <c r="AS93" i="21"/>
  <c r="AR93" i="21"/>
  <c r="AI93" i="21"/>
  <c r="AF93" i="21"/>
  <c r="AE93" i="21"/>
  <c r="AD93" i="21"/>
  <c r="Z93" i="21"/>
  <c r="Y93" i="21"/>
  <c r="X93" i="21"/>
  <c r="W93" i="21"/>
  <c r="AH93" i="21" s="1"/>
  <c r="V93" i="21"/>
  <c r="U93" i="21"/>
  <c r="T93" i="21"/>
  <c r="AG93" i="21" s="1"/>
  <c r="M93" i="21"/>
  <c r="AA93" i="21" s="1"/>
  <c r="AC93" i="21" s="1"/>
  <c r="AS92" i="21"/>
  <c r="AR92" i="21"/>
  <c r="AI92" i="21"/>
  <c r="AF92" i="21"/>
  <c r="AE92" i="21"/>
  <c r="AD92" i="21"/>
  <c r="Z92" i="21"/>
  <c r="Y92" i="21"/>
  <c r="X92" i="21"/>
  <c r="W92" i="21"/>
  <c r="AH92" i="21" s="1"/>
  <c r="V92" i="21"/>
  <c r="U92" i="21"/>
  <c r="T92" i="21"/>
  <c r="AG92" i="21" s="1"/>
  <c r="M92" i="21"/>
  <c r="AA92" i="21" s="1"/>
  <c r="AC92" i="21" s="1"/>
  <c r="AS91" i="21"/>
  <c r="AR91" i="21"/>
  <c r="AI91" i="21"/>
  <c r="AF91" i="21"/>
  <c r="AE91" i="21"/>
  <c r="AD91" i="21"/>
  <c r="Z91" i="21"/>
  <c r="Y91" i="21"/>
  <c r="X91" i="21"/>
  <c r="W91" i="21"/>
  <c r="AH91" i="21" s="1"/>
  <c r="V91" i="21"/>
  <c r="U91" i="21"/>
  <c r="T91" i="21"/>
  <c r="AG91" i="21" s="1"/>
  <c r="M91" i="21"/>
  <c r="AA91" i="21" s="1"/>
  <c r="AC91" i="21" s="1"/>
  <c r="AS90" i="21"/>
  <c r="AF90" i="21" s="1"/>
  <c r="AR90" i="21"/>
  <c r="AI90" i="21"/>
  <c r="AE90" i="21"/>
  <c r="AD90" i="21"/>
  <c r="Z90" i="21"/>
  <c r="Y90" i="21"/>
  <c r="X90" i="21"/>
  <c r="W90" i="21"/>
  <c r="AH90" i="21" s="1"/>
  <c r="V90" i="21"/>
  <c r="U90" i="21"/>
  <c r="T90" i="21"/>
  <c r="AG90" i="21" s="1"/>
  <c r="M90" i="21"/>
  <c r="AA90" i="21" s="1"/>
  <c r="AC90" i="21" s="1"/>
  <c r="AS89" i="21"/>
  <c r="AF89" i="21" s="1"/>
  <c r="AR89" i="21"/>
  <c r="AI89" i="21"/>
  <c r="AE89" i="21"/>
  <c r="AD89" i="21"/>
  <c r="Z89" i="21"/>
  <c r="Y89" i="21"/>
  <c r="X89" i="21"/>
  <c r="W89" i="21"/>
  <c r="AH89" i="21" s="1"/>
  <c r="V89" i="21"/>
  <c r="U89" i="21"/>
  <c r="T89" i="21"/>
  <c r="AG89" i="21" s="1"/>
  <c r="M89" i="21"/>
  <c r="AA89" i="21" s="1"/>
  <c r="AC89" i="21" s="1"/>
  <c r="AS88" i="21"/>
  <c r="AF88" i="21" s="1"/>
  <c r="AR88" i="21"/>
  <c r="AI88" i="21"/>
  <c r="AE88" i="21"/>
  <c r="AD88" i="21"/>
  <c r="Z88" i="21"/>
  <c r="Y88" i="21"/>
  <c r="X88" i="21"/>
  <c r="W88" i="21"/>
  <c r="AH88" i="21" s="1"/>
  <c r="V88" i="21"/>
  <c r="U88" i="21"/>
  <c r="T88" i="21"/>
  <c r="AG88" i="21" s="1"/>
  <c r="M88" i="21"/>
  <c r="AA88" i="21" s="1"/>
  <c r="AC88" i="21" s="1"/>
  <c r="AS87" i="21"/>
  <c r="AF87" i="21" s="1"/>
  <c r="AR87" i="21"/>
  <c r="AI87" i="21"/>
  <c r="AE87" i="21"/>
  <c r="AD87" i="21"/>
  <c r="Z87" i="21"/>
  <c r="Y87" i="21"/>
  <c r="X87" i="21"/>
  <c r="W87" i="21"/>
  <c r="AH87" i="21" s="1"/>
  <c r="V87" i="21"/>
  <c r="U87" i="21"/>
  <c r="T87" i="21"/>
  <c r="AG87" i="21" s="1"/>
  <c r="M87" i="21"/>
  <c r="AA87" i="21" s="1"/>
  <c r="AC87" i="21" s="1"/>
  <c r="AS86" i="21"/>
  <c r="AF86" i="21" s="1"/>
  <c r="AR86" i="21"/>
  <c r="AI86" i="21"/>
  <c r="AE86" i="21"/>
  <c r="AD86" i="21"/>
  <c r="Z86" i="21"/>
  <c r="Y86" i="21"/>
  <c r="X86" i="21"/>
  <c r="W86" i="21"/>
  <c r="AH86" i="21" s="1"/>
  <c r="V86" i="21"/>
  <c r="U86" i="21"/>
  <c r="T86" i="21"/>
  <c r="AG86" i="21" s="1"/>
  <c r="M86" i="21"/>
  <c r="AA86" i="21" s="1"/>
  <c r="AC86" i="21" s="1"/>
  <c r="AS85" i="21"/>
  <c r="AF85" i="21" s="1"/>
  <c r="AR85" i="21"/>
  <c r="AI85" i="21"/>
  <c r="AE85" i="21"/>
  <c r="AD85" i="21"/>
  <c r="Z85" i="21"/>
  <c r="Y85" i="21"/>
  <c r="X85" i="21"/>
  <c r="W85" i="21"/>
  <c r="AH85" i="21" s="1"/>
  <c r="V85" i="21"/>
  <c r="U85" i="21"/>
  <c r="T85" i="21"/>
  <c r="AG85" i="21" s="1"/>
  <c r="M85" i="21"/>
  <c r="AA85" i="21" s="1"/>
  <c r="AC85" i="21" s="1"/>
  <c r="AS84" i="21"/>
  <c r="AF84" i="21" s="1"/>
  <c r="AR84" i="21"/>
  <c r="AI84" i="21"/>
  <c r="AE84" i="21"/>
  <c r="AD84" i="21"/>
  <c r="Z84" i="21"/>
  <c r="Y84" i="21"/>
  <c r="X84" i="21"/>
  <c r="W84" i="21"/>
  <c r="AH84" i="21" s="1"/>
  <c r="V84" i="21"/>
  <c r="U84" i="21"/>
  <c r="T84" i="21"/>
  <c r="AG84" i="21" s="1"/>
  <c r="M84" i="21"/>
  <c r="AA84" i="21" s="1"/>
  <c r="AC84" i="21" s="1"/>
  <c r="AS83" i="21"/>
  <c r="AF83" i="21" s="1"/>
  <c r="AR83" i="21"/>
  <c r="AI83" i="21"/>
  <c r="AE83" i="21"/>
  <c r="AD83" i="21"/>
  <c r="Z83" i="21"/>
  <c r="Y83" i="21"/>
  <c r="X83" i="21"/>
  <c r="W83" i="21"/>
  <c r="AH83" i="21" s="1"/>
  <c r="V83" i="21"/>
  <c r="U83" i="21"/>
  <c r="T83" i="21"/>
  <c r="AG83" i="21" s="1"/>
  <c r="M83" i="21"/>
  <c r="AA83" i="21" s="1"/>
  <c r="AC83" i="21" s="1"/>
  <c r="AS82" i="21"/>
  <c r="AF82" i="21" s="1"/>
  <c r="AR82" i="21"/>
  <c r="AE82" i="21"/>
  <c r="AD82" i="21"/>
  <c r="Z82" i="21"/>
  <c r="Y82" i="21"/>
  <c r="X82" i="21"/>
  <c r="W82" i="21"/>
  <c r="AH82" i="21" s="1"/>
  <c r="V82" i="21"/>
  <c r="U82" i="21"/>
  <c r="AI82" i="21" s="1"/>
  <c r="T82" i="21"/>
  <c r="M82" i="21"/>
  <c r="AA82" i="21" s="1"/>
  <c r="AC82" i="21" s="1"/>
  <c r="AS81" i="21"/>
  <c r="AR81" i="21"/>
  <c r="AE81" i="21" s="1"/>
  <c r="AI81" i="21"/>
  <c r="AH81" i="21"/>
  <c r="AF81" i="21"/>
  <c r="AD81" i="21"/>
  <c r="Z81" i="21"/>
  <c r="Y81" i="21"/>
  <c r="X81" i="21"/>
  <c r="W81" i="21"/>
  <c r="AJ81" i="21" s="1"/>
  <c r="V81" i="21"/>
  <c r="U81" i="21"/>
  <c r="T81" i="21"/>
  <c r="AG81" i="21" s="1"/>
  <c r="M81" i="21"/>
  <c r="AA81" i="21" s="1"/>
  <c r="AC81" i="21" s="1"/>
  <c r="AK81" i="21" s="1"/>
  <c r="AS80" i="21"/>
  <c r="AF80" i="21" s="1"/>
  <c r="AR80" i="21"/>
  <c r="AI80" i="21"/>
  <c r="AH80" i="21"/>
  <c r="AE80" i="21"/>
  <c r="AD80" i="21"/>
  <c r="AA80" i="21"/>
  <c r="AC80" i="21" s="1"/>
  <c r="Y80" i="21"/>
  <c r="X80" i="21"/>
  <c r="W80" i="21"/>
  <c r="AJ80" i="21" s="1"/>
  <c r="V80" i="21"/>
  <c r="U80" i="21"/>
  <c r="T80" i="21"/>
  <c r="AG80" i="21" s="1"/>
  <c r="M80" i="21"/>
  <c r="Z80" i="21" s="1"/>
  <c r="AS79" i="21"/>
  <c r="AR79" i="21"/>
  <c r="AJ79" i="21"/>
  <c r="AF79" i="21"/>
  <c r="AE79" i="21"/>
  <c r="AD79" i="21"/>
  <c r="Z79" i="21"/>
  <c r="Y79" i="21"/>
  <c r="X79" i="21"/>
  <c r="W79" i="21"/>
  <c r="AH79" i="21" s="1"/>
  <c r="V79" i="21"/>
  <c r="U79" i="21"/>
  <c r="AI79" i="21" s="1"/>
  <c r="T79" i="21"/>
  <c r="M79" i="21"/>
  <c r="AA79" i="21" s="1"/>
  <c r="AC79" i="21" s="1"/>
  <c r="AS78" i="21"/>
  <c r="AR78" i="21"/>
  <c r="AE78" i="21" s="1"/>
  <c r="AJ78" i="21"/>
  <c r="AF78" i="21"/>
  <c r="AD78" i="21"/>
  <c r="Z78" i="21"/>
  <c r="Y78" i="21"/>
  <c r="X78" i="21"/>
  <c r="W78" i="21"/>
  <c r="AH78" i="21" s="1"/>
  <c r="V78" i="21"/>
  <c r="U78" i="21"/>
  <c r="AI78" i="21" s="1"/>
  <c r="T78" i="21"/>
  <c r="M78" i="21"/>
  <c r="AA78" i="21" s="1"/>
  <c r="AC78" i="21" s="1"/>
  <c r="AS77" i="21"/>
  <c r="AR77" i="21"/>
  <c r="AE77" i="21" s="1"/>
  <c r="AI77" i="21"/>
  <c r="AH77" i="21"/>
  <c r="AF77" i="21"/>
  <c r="AD77" i="21"/>
  <c r="Z77" i="21"/>
  <c r="Y77" i="21"/>
  <c r="X77" i="21"/>
  <c r="W77" i="21"/>
  <c r="AJ77" i="21" s="1"/>
  <c r="V77" i="21"/>
  <c r="U77" i="21"/>
  <c r="T77" i="21"/>
  <c r="AG77" i="21" s="1"/>
  <c r="M77" i="21"/>
  <c r="AA77" i="21" s="1"/>
  <c r="AC77" i="21" s="1"/>
  <c r="AK77" i="21" s="1"/>
  <c r="AS76" i="21"/>
  <c r="AF76" i="21" s="1"/>
  <c r="AR76" i="21"/>
  <c r="AI76" i="21"/>
  <c r="AE76" i="21"/>
  <c r="AD76" i="21"/>
  <c r="AA76" i="21"/>
  <c r="AC76" i="21" s="1"/>
  <c r="Y76" i="21"/>
  <c r="X76" i="21"/>
  <c r="W76" i="21"/>
  <c r="AJ76" i="21" s="1"/>
  <c r="V76" i="21"/>
  <c r="U76" i="21"/>
  <c r="T76" i="21"/>
  <c r="AG76" i="21" s="1"/>
  <c r="M76" i="21"/>
  <c r="Z76" i="21" s="1"/>
  <c r="AS75" i="21"/>
  <c r="AR75" i="21"/>
  <c r="AJ75" i="21"/>
  <c r="AI75" i="21"/>
  <c r="AF75" i="21"/>
  <c r="AE75" i="21"/>
  <c r="AD75" i="21"/>
  <c r="Z75" i="21"/>
  <c r="Y75" i="21"/>
  <c r="X75" i="21"/>
  <c r="W75" i="21"/>
  <c r="AH75" i="21" s="1"/>
  <c r="V75" i="21"/>
  <c r="U75" i="21"/>
  <c r="T75" i="21"/>
  <c r="AG75" i="21" s="1"/>
  <c r="M75" i="21"/>
  <c r="AA75" i="21" s="1"/>
  <c r="AC75" i="21" s="1"/>
  <c r="AK75" i="21" s="1"/>
  <c r="AS74" i="21"/>
  <c r="AR74" i="21"/>
  <c r="AJ74" i="21"/>
  <c r="AI74" i="21"/>
  <c r="AF74" i="21"/>
  <c r="AE74" i="21"/>
  <c r="AD74" i="21"/>
  <c r="Z74" i="21"/>
  <c r="Y74" i="21"/>
  <c r="X74" i="21"/>
  <c r="W74" i="21"/>
  <c r="AH74" i="21" s="1"/>
  <c r="V74" i="21"/>
  <c r="U74" i="21"/>
  <c r="T74" i="21"/>
  <c r="AG74" i="21" s="1"/>
  <c r="M74" i="21"/>
  <c r="AA74" i="21" s="1"/>
  <c r="AC74" i="21" s="1"/>
  <c r="AK74" i="21" s="1"/>
  <c r="AS73" i="21"/>
  <c r="AR73" i="21"/>
  <c r="AJ73" i="21"/>
  <c r="AI73" i="21"/>
  <c r="AF73" i="21"/>
  <c r="AE73" i="21"/>
  <c r="AD73" i="21"/>
  <c r="Z73" i="21"/>
  <c r="Y73" i="21"/>
  <c r="X73" i="21"/>
  <c r="W73" i="21"/>
  <c r="AH73" i="21" s="1"/>
  <c r="V73" i="21"/>
  <c r="U73" i="21"/>
  <c r="T73" i="21"/>
  <c r="AG73" i="21" s="1"/>
  <c r="M73" i="21"/>
  <c r="AA73" i="21" s="1"/>
  <c r="AC73" i="21" s="1"/>
  <c r="AS72" i="21"/>
  <c r="AR72" i="21"/>
  <c r="AJ72" i="21"/>
  <c r="AI72" i="21"/>
  <c r="AF72" i="21"/>
  <c r="AE72" i="21"/>
  <c r="AD72" i="21"/>
  <c r="Z72" i="21"/>
  <c r="Y72" i="21"/>
  <c r="X72" i="21"/>
  <c r="W72" i="21"/>
  <c r="AH72" i="21" s="1"/>
  <c r="V72" i="21"/>
  <c r="U72" i="21"/>
  <c r="T72" i="21"/>
  <c r="AG72" i="21" s="1"/>
  <c r="M72" i="21"/>
  <c r="AA72" i="21" s="1"/>
  <c r="AC72" i="21" s="1"/>
  <c r="AS71" i="21"/>
  <c r="AR71" i="21"/>
  <c r="AJ71" i="21"/>
  <c r="AI71" i="21"/>
  <c r="AF71" i="21"/>
  <c r="AE71" i="21"/>
  <c r="AD71" i="21"/>
  <c r="Z71" i="21"/>
  <c r="Y71" i="21"/>
  <c r="X71" i="21"/>
  <c r="W71" i="21"/>
  <c r="AH71" i="21" s="1"/>
  <c r="V71" i="21"/>
  <c r="U71" i="21"/>
  <c r="T71" i="21"/>
  <c r="AG71" i="21" s="1"/>
  <c r="M71" i="21"/>
  <c r="AA71" i="21" s="1"/>
  <c r="AC71" i="21" s="1"/>
  <c r="AK71" i="21" s="1"/>
  <c r="AS70" i="21"/>
  <c r="AR70" i="21"/>
  <c r="AJ70" i="21"/>
  <c r="AI70" i="21"/>
  <c r="AF70" i="21"/>
  <c r="AE70" i="21"/>
  <c r="AD70" i="21"/>
  <c r="Z70" i="21"/>
  <c r="Y70" i="21"/>
  <c r="X70" i="21"/>
  <c r="W70" i="21"/>
  <c r="AH70" i="21" s="1"/>
  <c r="V70" i="21"/>
  <c r="U70" i="21"/>
  <c r="T70" i="21"/>
  <c r="AG70" i="21" s="1"/>
  <c r="M70" i="21"/>
  <c r="AA70" i="21" s="1"/>
  <c r="AC70" i="21" s="1"/>
  <c r="AK70" i="21" s="1"/>
  <c r="AS69" i="21"/>
  <c r="AR69" i="21"/>
  <c r="AJ69" i="21"/>
  <c r="AI69" i="21"/>
  <c r="AF69" i="21"/>
  <c r="AE69" i="21"/>
  <c r="AD69" i="21"/>
  <c r="Z69" i="21"/>
  <c r="Y69" i="21"/>
  <c r="X69" i="21"/>
  <c r="W69" i="21"/>
  <c r="AH69" i="21" s="1"/>
  <c r="V69" i="21"/>
  <c r="U69" i="21"/>
  <c r="T69" i="21"/>
  <c r="AG69" i="21" s="1"/>
  <c r="M69" i="21"/>
  <c r="AA69" i="21" s="1"/>
  <c r="AC69" i="21" s="1"/>
  <c r="AS68" i="21"/>
  <c r="AR68" i="21"/>
  <c r="AJ68" i="21"/>
  <c r="AI68" i="21"/>
  <c r="AF68" i="21"/>
  <c r="AE68" i="21"/>
  <c r="AD68" i="21"/>
  <c r="Z68" i="21"/>
  <c r="Y68" i="21"/>
  <c r="X68" i="21"/>
  <c r="W68" i="21"/>
  <c r="AH68" i="21" s="1"/>
  <c r="V68" i="21"/>
  <c r="U68" i="21"/>
  <c r="T68" i="21"/>
  <c r="AG68" i="21" s="1"/>
  <c r="M68" i="21"/>
  <c r="AA68" i="21" s="1"/>
  <c r="AC68" i="21" s="1"/>
  <c r="AS67" i="21"/>
  <c r="AR67" i="21"/>
  <c r="AJ67" i="21"/>
  <c r="AI67" i="21"/>
  <c r="AF67" i="21"/>
  <c r="AE67" i="21"/>
  <c r="AD67" i="21"/>
  <c r="Z67" i="21"/>
  <c r="Y67" i="21"/>
  <c r="X67" i="21"/>
  <c r="W67" i="21"/>
  <c r="AH67" i="21" s="1"/>
  <c r="V67" i="21"/>
  <c r="U67" i="21"/>
  <c r="T67" i="21"/>
  <c r="AG67" i="21" s="1"/>
  <c r="M67" i="21"/>
  <c r="AA67" i="21" s="1"/>
  <c r="AC67" i="21" s="1"/>
  <c r="AK67" i="21" s="1"/>
  <c r="AS66" i="21"/>
  <c r="AR66" i="21"/>
  <c r="AJ66" i="21"/>
  <c r="AI66" i="21"/>
  <c r="AF66" i="21"/>
  <c r="AE66" i="21"/>
  <c r="AD66" i="21"/>
  <c r="Z66" i="21"/>
  <c r="Y66" i="21"/>
  <c r="X66" i="21"/>
  <c r="W66" i="21"/>
  <c r="AH66" i="21" s="1"/>
  <c r="V66" i="21"/>
  <c r="U66" i="21"/>
  <c r="T66" i="21"/>
  <c r="AG66" i="21" s="1"/>
  <c r="M66" i="21"/>
  <c r="AA66" i="21" s="1"/>
  <c r="AC66" i="21" s="1"/>
  <c r="AS65" i="21"/>
  <c r="AR65" i="21"/>
  <c r="AJ65" i="21"/>
  <c r="AI65" i="21"/>
  <c r="AF65" i="21"/>
  <c r="AE65" i="21"/>
  <c r="AD65" i="21"/>
  <c r="Z65" i="21"/>
  <c r="Y65" i="21"/>
  <c r="X65" i="21"/>
  <c r="W65" i="21"/>
  <c r="AH65" i="21" s="1"/>
  <c r="V65" i="21"/>
  <c r="U65" i="21"/>
  <c r="T65" i="21"/>
  <c r="AG65" i="21" s="1"/>
  <c r="M65" i="21"/>
  <c r="AA65" i="21" s="1"/>
  <c r="AC65" i="21" s="1"/>
  <c r="AS64" i="21"/>
  <c r="AR64" i="21"/>
  <c r="AJ64" i="21"/>
  <c r="AI64" i="21"/>
  <c r="AF64" i="21"/>
  <c r="AE64" i="21"/>
  <c r="AD64" i="21"/>
  <c r="Z64" i="21"/>
  <c r="Y64" i="21"/>
  <c r="X64" i="21"/>
  <c r="W64" i="21"/>
  <c r="AH64" i="21" s="1"/>
  <c r="V64" i="21"/>
  <c r="U64" i="21"/>
  <c r="T64" i="21"/>
  <c r="AG64" i="21" s="1"/>
  <c r="M64" i="21"/>
  <c r="AA64" i="21" s="1"/>
  <c r="AC64" i="21" s="1"/>
  <c r="AS63" i="21"/>
  <c r="AR63" i="21"/>
  <c r="AJ63" i="21"/>
  <c r="AI63" i="21"/>
  <c r="AF63" i="21"/>
  <c r="AE63" i="21"/>
  <c r="AD63" i="21"/>
  <c r="Z63" i="21"/>
  <c r="Y63" i="21"/>
  <c r="X63" i="21"/>
  <c r="W63" i="21"/>
  <c r="AH63" i="21" s="1"/>
  <c r="V63" i="21"/>
  <c r="U63" i="21"/>
  <c r="T63" i="21"/>
  <c r="AG63" i="21" s="1"/>
  <c r="M63" i="21"/>
  <c r="AA63" i="21" s="1"/>
  <c r="AC63" i="21" s="1"/>
  <c r="AK63" i="21" s="1"/>
  <c r="AS62" i="21"/>
  <c r="AR62" i="21"/>
  <c r="AJ62" i="21"/>
  <c r="AI62" i="21"/>
  <c r="AF62" i="21"/>
  <c r="AE62" i="21"/>
  <c r="AD62" i="21"/>
  <c r="Z62" i="21"/>
  <c r="Y62" i="21"/>
  <c r="X62" i="21"/>
  <c r="W62" i="21"/>
  <c r="AH62" i="21" s="1"/>
  <c r="V62" i="21"/>
  <c r="U62" i="21"/>
  <c r="T62" i="21"/>
  <c r="AG62" i="21" s="1"/>
  <c r="M62" i="21"/>
  <c r="AA62" i="21" s="1"/>
  <c r="AC62" i="21" s="1"/>
  <c r="AS61" i="21"/>
  <c r="AR61" i="21"/>
  <c r="AJ61" i="21"/>
  <c r="AI61" i="21"/>
  <c r="AF61" i="21"/>
  <c r="AE61" i="21"/>
  <c r="AD61" i="21"/>
  <c r="Z61" i="21"/>
  <c r="Y61" i="21"/>
  <c r="X61" i="21"/>
  <c r="W61" i="21"/>
  <c r="AH61" i="21" s="1"/>
  <c r="V61" i="21"/>
  <c r="U61" i="21"/>
  <c r="T61" i="21"/>
  <c r="AG61" i="21" s="1"/>
  <c r="M61" i="21"/>
  <c r="AA61" i="21" s="1"/>
  <c r="AC61" i="21" s="1"/>
  <c r="AK61" i="21" s="1"/>
  <c r="AS60" i="21"/>
  <c r="AR60" i="21"/>
  <c r="AJ60" i="21"/>
  <c r="AI60" i="21"/>
  <c r="AF60" i="21"/>
  <c r="AE60" i="21"/>
  <c r="AD60" i="21"/>
  <c r="Z60" i="21"/>
  <c r="Y60" i="21"/>
  <c r="X60" i="21"/>
  <c r="W60" i="21"/>
  <c r="AH60" i="21" s="1"/>
  <c r="V60" i="21"/>
  <c r="U60" i="21"/>
  <c r="T60" i="21"/>
  <c r="AG60" i="21" s="1"/>
  <c r="M60" i="21"/>
  <c r="AA60" i="21" s="1"/>
  <c r="AC60" i="21" s="1"/>
  <c r="AS59" i="21"/>
  <c r="AR59" i="21"/>
  <c r="AJ59" i="21"/>
  <c r="AI59" i="21"/>
  <c r="AF59" i="21"/>
  <c r="AE59" i="21"/>
  <c r="AD59" i="21"/>
  <c r="Z59" i="21"/>
  <c r="Y59" i="21"/>
  <c r="X59" i="21"/>
  <c r="W59" i="21"/>
  <c r="AH59" i="21" s="1"/>
  <c r="V59" i="21"/>
  <c r="U59" i="21"/>
  <c r="T59" i="21"/>
  <c r="AG59" i="21" s="1"/>
  <c r="M59" i="21"/>
  <c r="AA59" i="21" s="1"/>
  <c r="AC59" i="21" s="1"/>
  <c r="AK59" i="21" s="1"/>
  <c r="AS58" i="21"/>
  <c r="AR58" i="21"/>
  <c r="AJ58" i="21"/>
  <c r="AI58" i="21"/>
  <c r="AF58" i="21"/>
  <c r="AE58" i="21"/>
  <c r="AD58" i="21"/>
  <c r="Z58" i="21"/>
  <c r="Y58" i="21"/>
  <c r="X58" i="21"/>
  <c r="W58" i="21"/>
  <c r="AH58" i="21" s="1"/>
  <c r="V58" i="21"/>
  <c r="U58" i="21"/>
  <c r="T58" i="21"/>
  <c r="AG58" i="21" s="1"/>
  <c r="M58" i="21"/>
  <c r="AA58" i="21" s="1"/>
  <c r="AC58" i="21" s="1"/>
  <c r="AS57" i="21"/>
  <c r="AR57" i="21"/>
  <c r="AJ57" i="21"/>
  <c r="AI57" i="21"/>
  <c r="AF57" i="21"/>
  <c r="AE57" i="21"/>
  <c r="AD57" i="21"/>
  <c r="Z57" i="21"/>
  <c r="Y57" i="21"/>
  <c r="X57" i="21"/>
  <c r="W57" i="21"/>
  <c r="AH57" i="21" s="1"/>
  <c r="V57" i="21"/>
  <c r="U57" i="21"/>
  <c r="T57" i="21"/>
  <c r="AG57" i="21" s="1"/>
  <c r="M57" i="21"/>
  <c r="AA57" i="21" s="1"/>
  <c r="AC57" i="21" s="1"/>
  <c r="AS56" i="21"/>
  <c r="AR56" i="21"/>
  <c r="AJ56" i="21"/>
  <c r="AF56" i="21"/>
  <c r="AE56" i="21"/>
  <c r="AD56" i="21"/>
  <c r="Z56" i="21"/>
  <c r="Y56" i="21"/>
  <c r="X56" i="21"/>
  <c r="W56" i="21"/>
  <c r="V56" i="21"/>
  <c r="U56" i="21"/>
  <c r="T56" i="21"/>
  <c r="M56" i="21"/>
  <c r="AA56" i="21" s="1"/>
  <c r="AC56" i="21" s="1"/>
  <c r="AS55" i="21"/>
  <c r="AR55" i="21"/>
  <c r="AG55" i="21"/>
  <c r="AF55" i="21"/>
  <c r="AE55" i="21"/>
  <c r="AD55" i="21"/>
  <c r="AA55" i="21"/>
  <c r="AC55" i="21" s="1"/>
  <c r="Y55" i="21"/>
  <c r="X55" i="21"/>
  <c r="W55" i="21"/>
  <c r="V55" i="21"/>
  <c r="U55" i="21"/>
  <c r="T55" i="21"/>
  <c r="AI55" i="21" s="1"/>
  <c r="M55" i="21"/>
  <c r="Z55" i="21" s="1"/>
  <c r="AS54" i="21"/>
  <c r="AR54" i="21"/>
  <c r="AF54" i="21"/>
  <c r="AE54" i="21"/>
  <c r="AD54" i="21"/>
  <c r="Z54" i="21"/>
  <c r="Y54" i="21"/>
  <c r="X54" i="21"/>
  <c r="AJ54" i="21" s="1"/>
  <c r="W54" i="21"/>
  <c r="V54" i="21"/>
  <c r="U54" i="21"/>
  <c r="T54" i="21"/>
  <c r="AI54" i="21" s="1"/>
  <c r="M54" i="21"/>
  <c r="AA54" i="21" s="1"/>
  <c r="AC54" i="21" s="1"/>
  <c r="AS53" i="21"/>
  <c r="AF53" i="21" s="1"/>
  <c r="AR53" i="21"/>
  <c r="AI53" i="21"/>
  <c r="AE53" i="21"/>
  <c r="AD53" i="21"/>
  <c r="Y53" i="21"/>
  <c r="X53" i="21"/>
  <c r="W53" i="21"/>
  <c r="AH53" i="21" s="1"/>
  <c r="V53" i="21"/>
  <c r="U53" i="21"/>
  <c r="T53" i="21"/>
  <c r="AG53" i="21" s="1"/>
  <c r="M53" i="21"/>
  <c r="AA53" i="21" s="1"/>
  <c r="AC53" i="21" s="1"/>
  <c r="AS52" i="21"/>
  <c r="AF52" i="21" s="1"/>
  <c r="AR52" i="21"/>
  <c r="AI52" i="21"/>
  <c r="AG52" i="21"/>
  <c r="AE52" i="21"/>
  <c r="AD52" i="21"/>
  <c r="Z52" i="21"/>
  <c r="Y52" i="21"/>
  <c r="X52" i="21"/>
  <c r="AJ52" i="21" s="1"/>
  <c r="W52" i="21"/>
  <c r="V52" i="21"/>
  <c r="U52" i="21"/>
  <c r="T52" i="21"/>
  <c r="M52" i="21"/>
  <c r="AA52" i="21" s="1"/>
  <c r="AC52" i="21" s="1"/>
  <c r="AS51" i="21"/>
  <c r="AR51" i="21"/>
  <c r="AG51" i="21"/>
  <c r="AF51" i="21"/>
  <c r="AE51" i="21"/>
  <c r="AD51" i="21"/>
  <c r="AA51" i="21"/>
  <c r="AC51" i="21" s="1"/>
  <c r="Y51" i="21"/>
  <c r="X51" i="21"/>
  <c r="W51" i="21"/>
  <c r="V51" i="21"/>
  <c r="U51" i="21"/>
  <c r="T51" i="21"/>
  <c r="AI51" i="21" s="1"/>
  <c r="M51" i="21"/>
  <c r="Z51" i="21" s="1"/>
  <c r="AS50" i="21"/>
  <c r="AR50" i="21"/>
  <c r="AF50" i="21"/>
  <c r="AE50" i="21"/>
  <c r="AD50" i="21"/>
  <c r="Z50" i="21"/>
  <c r="Y50" i="21"/>
  <c r="X50" i="21"/>
  <c r="AJ50" i="21" s="1"/>
  <c r="W50" i="21"/>
  <c r="V50" i="21"/>
  <c r="U50" i="21"/>
  <c r="T50" i="21"/>
  <c r="AI50" i="21" s="1"/>
  <c r="M50" i="21"/>
  <c r="AA50" i="21" s="1"/>
  <c r="AC50" i="21" s="1"/>
  <c r="AS49" i="21"/>
  <c r="AF49" i="21" s="1"/>
  <c r="AR49" i="21"/>
  <c r="AI49" i="21"/>
  <c r="AE49" i="21"/>
  <c r="AD49" i="21"/>
  <c r="Y49" i="21"/>
  <c r="X49" i="21"/>
  <c r="W49" i="21"/>
  <c r="AH49" i="21" s="1"/>
  <c r="V49" i="21"/>
  <c r="U49" i="21"/>
  <c r="T49" i="21"/>
  <c r="AG49" i="21" s="1"/>
  <c r="M49" i="21"/>
  <c r="AA49" i="21" s="1"/>
  <c r="AC49" i="21" s="1"/>
  <c r="AS48" i="21"/>
  <c r="AF48" i="21" s="1"/>
  <c r="AR48" i="21"/>
  <c r="AI48" i="21"/>
  <c r="AG48" i="21"/>
  <c r="AE48" i="21"/>
  <c r="AD48" i="21"/>
  <c r="Z48" i="21"/>
  <c r="Y48" i="21"/>
  <c r="X48" i="21"/>
  <c r="AJ48" i="21" s="1"/>
  <c r="W48" i="21"/>
  <c r="V48" i="21"/>
  <c r="U48" i="21"/>
  <c r="T48" i="21"/>
  <c r="M48" i="21"/>
  <c r="AA48" i="21" s="1"/>
  <c r="AC48" i="21" s="1"/>
  <c r="AS47" i="21"/>
  <c r="AR47" i="21"/>
  <c r="AG47" i="21"/>
  <c r="AF47" i="21"/>
  <c r="AE47" i="21"/>
  <c r="AD47" i="21"/>
  <c r="AA47" i="21"/>
  <c r="AC47" i="21" s="1"/>
  <c r="Y47" i="21"/>
  <c r="X47" i="21"/>
  <c r="W47" i="21"/>
  <c r="V47" i="21"/>
  <c r="U47" i="21"/>
  <c r="T47" i="21"/>
  <c r="AI47" i="21" s="1"/>
  <c r="M47" i="21"/>
  <c r="Z47" i="21" s="1"/>
  <c r="AS46" i="21"/>
  <c r="AR46" i="21"/>
  <c r="AF46" i="21"/>
  <c r="AE46" i="21"/>
  <c r="AD46" i="21"/>
  <c r="Z46" i="21"/>
  <c r="Y46" i="21"/>
  <c r="X46" i="21"/>
  <c r="AJ46" i="21" s="1"/>
  <c r="W46" i="21"/>
  <c r="V46" i="21"/>
  <c r="U46" i="21"/>
  <c r="T46" i="21"/>
  <c r="AI46" i="21" s="1"/>
  <c r="M46" i="21"/>
  <c r="AA46" i="21" s="1"/>
  <c r="AC46" i="21" s="1"/>
  <c r="AS45" i="21"/>
  <c r="AF45" i="21" s="1"/>
  <c r="AR45" i="21"/>
  <c r="AI45" i="21"/>
  <c r="AE45" i="21"/>
  <c r="AD45" i="21"/>
  <c r="Y45" i="21"/>
  <c r="X45" i="21"/>
  <c r="W45" i="21"/>
  <c r="AH45" i="21" s="1"/>
  <c r="V45" i="21"/>
  <c r="U45" i="21"/>
  <c r="T45" i="21"/>
  <c r="AG45" i="21" s="1"/>
  <c r="M45" i="21"/>
  <c r="AA45" i="21" s="1"/>
  <c r="AC45" i="21" s="1"/>
  <c r="AS44" i="21"/>
  <c r="AF44" i="21" s="1"/>
  <c r="AR44" i="21"/>
  <c r="AI44" i="21"/>
  <c r="AG44" i="21"/>
  <c r="AE44" i="21"/>
  <c r="AD44" i="21"/>
  <c r="Z44" i="21"/>
  <c r="Y44" i="21"/>
  <c r="X44" i="21"/>
  <c r="AJ44" i="21" s="1"/>
  <c r="W44" i="21"/>
  <c r="V44" i="21"/>
  <c r="U44" i="21"/>
  <c r="T44" i="21"/>
  <c r="M44" i="21"/>
  <c r="AA44" i="21" s="1"/>
  <c r="AC44" i="21" s="1"/>
  <c r="AS43" i="21"/>
  <c r="AR43" i="21"/>
  <c r="AG43" i="21"/>
  <c r="AF43" i="21"/>
  <c r="AE43" i="21"/>
  <c r="AD43" i="21"/>
  <c r="AA43" i="21"/>
  <c r="AC43" i="21" s="1"/>
  <c r="Y43" i="21"/>
  <c r="X43" i="21"/>
  <c r="W43" i="21"/>
  <c r="V43" i="21"/>
  <c r="U43" i="21"/>
  <c r="T43" i="21"/>
  <c r="AI43" i="21" s="1"/>
  <c r="M43" i="21"/>
  <c r="Z43" i="21" s="1"/>
  <c r="AS42" i="21"/>
  <c r="AR42" i="21"/>
  <c r="AF42" i="21"/>
  <c r="AE42" i="21"/>
  <c r="AD42" i="21"/>
  <c r="Z42" i="21"/>
  <c r="Y42" i="21"/>
  <c r="X42" i="21"/>
  <c r="AJ42" i="21" s="1"/>
  <c r="W42" i="21"/>
  <c r="V42" i="21"/>
  <c r="U42" i="21"/>
  <c r="T42" i="21"/>
  <c r="AI42" i="21" s="1"/>
  <c r="M42" i="21"/>
  <c r="AA42" i="21" s="1"/>
  <c r="AC42" i="21" s="1"/>
  <c r="AS41" i="21"/>
  <c r="AF41" i="21" s="1"/>
  <c r="AR41" i="21"/>
  <c r="AI41" i="21"/>
  <c r="AE41" i="21"/>
  <c r="AD41" i="21"/>
  <c r="Y41" i="21"/>
  <c r="X41" i="21"/>
  <c r="W41" i="21"/>
  <c r="AH41" i="21" s="1"/>
  <c r="V41" i="21"/>
  <c r="U41" i="21"/>
  <c r="T41" i="21"/>
  <c r="AG41" i="21" s="1"/>
  <c r="M41" i="21"/>
  <c r="AA41" i="21" s="1"/>
  <c r="AC41" i="21" s="1"/>
  <c r="AS40" i="21"/>
  <c r="AF40" i="21" s="1"/>
  <c r="AR40" i="21"/>
  <c r="AI40" i="21"/>
  <c r="AG40" i="21"/>
  <c r="AE40" i="21"/>
  <c r="AD40" i="21"/>
  <c r="Z40" i="21"/>
  <c r="Y40" i="21"/>
  <c r="X40" i="21"/>
  <c r="AJ40" i="21" s="1"/>
  <c r="W40" i="21"/>
  <c r="V40" i="21"/>
  <c r="U40" i="21"/>
  <c r="T40" i="21"/>
  <c r="M40" i="21"/>
  <c r="AA40" i="21" s="1"/>
  <c r="AC40" i="21" s="1"/>
  <c r="AS39" i="21"/>
  <c r="AR39" i="21"/>
  <c r="AF39" i="21"/>
  <c r="AE39" i="21"/>
  <c r="AD39" i="21"/>
  <c r="AA39" i="21"/>
  <c r="AC39" i="21" s="1"/>
  <c r="Y39" i="21"/>
  <c r="X39" i="21"/>
  <c r="W39" i="21"/>
  <c r="V39" i="21"/>
  <c r="U39" i="21"/>
  <c r="T39" i="21"/>
  <c r="AI39" i="21" s="1"/>
  <c r="M39" i="21"/>
  <c r="Z39" i="21" s="1"/>
  <c r="AS38" i="21"/>
  <c r="AR38" i="21"/>
  <c r="AF38" i="21"/>
  <c r="AE38" i="21"/>
  <c r="AD38" i="21"/>
  <c r="Z38" i="21"/>
  <c r="Y38" i="21"/>
  <c r="X38" i="21"/>
  <c r="AJ38" i="21" s="1"/>
  <c r="W38" i="21"/>
  <c r="V38" i="21"/>
  <c r="U38" i="21"/>
  <c r="T38" i="21"/>
  <c r="AI38" i="21" s="1"/>
  <c r="M38" i="21"/>
  <c r="AA38" i="21" s="1"/>
  <c r="AC38" i="21" s="1"/>
  <c r="AS37" i="21"/>
  <c r="AF37" i="21" s="1"/>
  <c r="AR37" i="21"/>
  <c r="AI37" i="21"/>
  <c r="AE37" i="21"/>
  <c r="AD37" i="21"/>
  <c r="Y37" i="21"/>
  <c r="X37" i="21"/>
  <c r="W37" i="21"/>
  <c r="AH37" i="21" s="1"/>
  <c r="V37" i="21"/>
  <c r="U37" i="21"/>
  <c r="T37" i="21"/>
  <c r="AG37" i="21" s="1"/>
  <c r="M37" i="21"/>
  <c r="AA37" i="21" s="1"/>
  <c r="AC37" i="21" s="1"/>
  <c r="AS36" i="21"/>
  <c r="AR36" i="21"/>
  <c r="AI36" i="21"/>
  <c r="AF36" i="21"/>
  <c r="AE36" i="21"/>
  <c r="AD36" i="21"/>
  <c r="Z36" i="21"/>
  <c r="Y36" i="21"/>
  <c r="X36" i="21"/>
  <c r="W36" i="21"/>
  <c r="AH36" i="21" s="1"/>
  <c r="V36" i="21"/>
  <c r="U36" i="21"/>
  <c r="T36" i="21"/>
  <c r="AG36" i="21" s="1"/>
  <c r="M36" i="21"/>
  <c r="AA36" i="21" s="1"/>
  <c r="AC36" i="21" s="1"/>
  <c r="AS35" i="21"/>
  <c r="AF35" i="21" s="1"/>
  <c r="AR35" i="21"/>
  <c r="AE35" i="21"/>
  <c r="AD35" i="21"/>
  <c r="Y35" i="21"/>
  <c r="X35" i="21"/>
  <c r="W35" i="21"/>
  <c r="AJ35" i="21" s="1"/>
  <c r="V35" i="21"/>
  <c r="U35" i="21"/>
  <c r="T35" i="21"/>
  <c r="M35" i="21"/>
  <c r="AA35" i="21" s="1"/>
  <c r="AC35" i="21" s="1"/>
  <c r="AS34" i="21"/>
  <c r="AR34" i="21"/>
  <c r="AE34" i="21" s="1"/>
  <c r="AF34" i="21"/>
  <c r="AD34" i="21"/>
  <c r="Y34" i="21"/>
  <c r="X34" i="21"/>
  <c r="W34" i="21"/>
  <c r="AH34" i="21" s="1"/>
  <c r="V34" i="21"/>
  <c r="U34" i="21"/>
  <c r="T34" i="21"/>
  <c r="AG34" i="21" s="1"/>
  <c r="M34" i="21"/>
  <c r="AA34" i="21" s="1"/>
  <c r="AC34" i="21" s="1"/>
  <c r="AS33" i="21"/>
  <c r="AR33" i="21"/>
  <c r="AE33" i="21" s="1"/>
  <c r="AF33" i="21"/>
  <c r="AD33" i="21"/>
  <c r="Y33" i="21"/>
  <c r="X33" i="21"/>
  <c r="W33" i="21"/>
  <c r="AH33" i="21" s="1"/>
  <c r="V33" i="21"/>
  <c r="U33" i="21"/>
  <c r="T33" i="21"/>
  <c r="AG33" i="21" s="1"/>
  <c r="M33" i="21"/>
  <c r="Z33" i="21" s="1"/>
  <c r="AS32" i="21"/>
  <c r="AR32" i="21"/>
  <c r="AE32" i="21" s="1"/>
  <c r="AF32" i="21"/>
  <c r="AD32" i="21"/>
  <c r="Y32" i="21"/>
  <c r="X32" i="21"/>
  <c r="W32" i="21"/>
  <c r="AH32" i="21" s="1"/>
  <c r="V32" i="21"/>
  <c r="U32" i="21"/>
  <c r="T32" i="21"/>
  <c r="AG32" i="21" s="1"/>
  <c r="M32" i="21"/>
  <c r="AA32" i="21" s="1"/>
  <c r="AC32" i="21" s="1"/>
  <c r="AS31" i="21"/>
  <c r="AR31" i="21"/>
  <c r="AE31" i="21" s="1"/>
  <c r="AF31" i="21"/>
  <c r="AD31" i="21"/>
  <c r="Y31" i="21"/>
  <c r="X31" i="21"/>
  <c r="W31" i="21"/>
  <c r="AH31" i="21" s="1"/>
  <c r="V31" i="21"/>
  <c r="U31" i="21"/>
  <c r="T31" i="21"/>
  <c r="AG31" i="21" s="1"/>
  <c r="M31" i="21"/>
  <c r="AA31" i="21" s="1"/>
  <c r="AC31" i="21" s="1"/>
  <c r="AS30" i="21"/>
  <c r="AR30" i="21"/>
  <c r="AE30" i="21" s="1"/>
  <c r="AF30" i="21"/>
  <c r="AD30" i="21"/>
  <c r="Y30" i="21"/>
  <c r="X30" i="21"/>
  <c r="W30" i="21"/>
  <c r="AJ30" i="21" s="1"/>
  <c r="V30" i="21"/>
  <c r="U30" i="21"/>
  <c r="T30" i="21"/>
  <c r="AG30" i="21" s="1"/>
  <c r="M30" i="21"/>
  <c r="AA30" i="21" s="1"/>
  <c r="AC30" i="21" s="1"/>
  <c r="AS29" i="21"/>
  <c r="AR29" i="21"/>
  <c r="AE29" i="21" s="1"/>
  <c r="AF29" i="21"/>
  <c r="AD29" i="21"/>
  <c r="Y29" i="21"/>
  <c r="X29" i="21"/>
  <c r="W29" i="21"/>
  <c r="AH29" i="21" s="1"/>
  <c r="V29" i="21"/>
  <c r="U29" i="21"/>
  <c r="T29" i="21"/>
  <c r="AG29" i="21" s="1"/>
  <c r="M29" i="21"/>
  <c r="Z29" i="21" s="1"/>
  <c r="AS28" i="21"/>
  <c r="AR28" i="21"/>
  <c r="AE28" i="21" s="1"/>
  <c r="AF28" i="21"/>
  <c r="AD28" i="21"/>
  <c r="Y28" i="21"/>
  <c r="X28" i="21"/>
  <c r="W28" i="21"/>
  <c r="AH28" i="21" s="1"/>
  <c r="V28" i="21"/>
  <c r="U28" i="21"/>
  <c r="T28" i="21"/>
  <c r="AG28" i="21" s="1"/>
  <c r="M28" i="21"/>
  <c r="AA28" i="21" s="1"/>
  <c r="AC28" i="21" s="1"/>
  <c r="AS27" i="21"/>
  <c r="AR27" i="21"/>
  <c r="AE27" i="21" s="1"/>
  <c r="AF27" i="21"/>
  <c r="AD27" i="21"/>
  <c r="Y27" i="21"/>
  <c r="X27" i="21"/>
  <c r="W27" i="21"/>
  <c r="AH27" i="21" s="1"/>
  <c r="V27" i="21"/>
  <c r="U27" i="21"/>
  <c r="T27" i="21"/>
  <c r="AG27" i="21" s="1"/>
  <c r="M27" i="21"/>
  <c r="AA27" i="21" s="1"/>
  <c r="AC27" i="21" s="1"/>
  <c r="AS26" i="21"/>
  <c r="AR26" i="21"/>
  <c r="AE26" i="21" s="1"/>
  <c r="AF26" i="21"/>
  <c r="AD26" i="21"/>
  <c r="Y26" i="21"/>
  <c r="X26" i="21"/>
  <c r="W26" i="21"/>
  <c r="AJ26" i="21" s="1"/>
  <c r="V26" i="21"/>
  <c r="U26" i="21"/>
  <c r="T26" i="21"/>
  <c r="AG26" i="21" s="1"/>
  <c r="M26" i="21"/>
  <c r="AA26" i="21" s="1"/>
  <c r="AC26" i="21" s="1"/>
  <c r="AS25" i="21"/>
  <c r="AR25" i="21"/>
  <c r="AE25" i="21" s="1"/>
  <c r="AF25" i="21"/>
  <c r="AD25" i="21"/>
  <c r="Y25" i="21"/>
  <c r="X25" i="21"/>
  <c r="W25" i="21"/>
  <c r="AH25" i="21" s="1"/>
  <c r="V25" i="21"/>
  <c r="U25" i="21"/>
  <c r="T25" i="21"/>
  <c r="AG25" i="21" s="1"/>
  <c r="M25" i="21"/>
  <c r="Z25" i="21" s="1"/>
  <c r="AS24" i="21"/>
  <c r="AR24" i="21"/>
  <c r="AE24" i="21" s="1"/>
  <c r="AF24" i="21"/>
  <c r="AD24" i="21"/>
  <c r="Y24" i="21"/>
  <c r="X24" i="21"/>
  <c r="W24" i="21"/>
  <c r="AH24" i="21" s="1"/>
  <c r="V24" i="21"/>
  <c r="U24" i="21"/>
  <c r="T24" i="21"/>
  <c r="AG24" i="21" s="1"/>
  <c r="M24" i="21"/>
  <c r="AA24" i="21" s="1"/>
  <c r="AC24" i="21" s="1"/>
  <c r="AS23" i="21"/>
  <c r="AR23" i="21"/>
  <c r="AE23" i="21" s="1"/>
  <c r="AF23" i="21"/>
  <c r="AD23" i="21"/>
  <c r="Y23" i="21"/>
  <c r="X23" i="21"/>
  <c r="W23" i="21"/>
  <c r="AH23" i="21" s="1"/>
  <c r="V23" i="21"/>
  <c r="U23" i="21"/>
  <c r="T23" i="21"/>
  <c r="AG23" i="21" s="1"/>
  <c r="M23" i="21"/>
  <c r="AA23" i="21" s="1"/>
  <c r="AC23" i="21" s="1"/>
  <c r="AS22" i="21"/>
  <c r="AR22" i="21"/>
  <c r="AE22" i="21" s="1"/>
  <c r="AF22" i="21"/>
  <c r="AD22" i="21"/>
  <c r="Y22" i="21"/>
  <c r="X22" i="21"/>
  <c r="W22" i="21"/>
  <c r="AH22" i="21" s="1"/>
  <c r="V22" i="21"/>
  <c r="U22" i="21"/>
  <c r="T22" i="21"/>
  <c r="AG22" i="21" s="1"/>
  <c r="M22" i="21"/>
  <c r="AA22" i="21" s="1"/>
  <c r="AC22" i="21" s="1"/>
  <c r="AS21" i="21"/>
  <c r="AR21" i="21"/>
  <c r="AE21" i="21" s="1"/>
  <c r="AF21" i="21"/>
  <c r="AD21" i="21"/>
  <c r="Y21" i="21"/>
  <c r="X21" i="21"/>
  <c r="W21" i="21"/>
  <c r="AH21" i="21" s="1"/>
  <c r="V21" i="21"/>
  <c r="U21" i="21"/>
  <c r="T21" i="21"/>
  <c r="AG21" i="21" s="1"/>
  <c r="M21" i="21"/>
  <c r="AA21" i="21" s="1"/>
  <c r="AC21" i="21" s="1"/>
  <c r="AS20" i="21"/>
  <c r="AR20" i="21"/>
  <c r="AE20" i="21" s="1"/>
  <c r="AF20" i="21"/>
  <c r="AD20" i="21"/>
  <c r="Y20" i="21"/>
  <c r="X20" i="21"/>
  <c r="W20" i="21"/>
  <c r="AJ20" i="21" s="1"/>
  <c r="V20" i="21"/>
  <c r="U20" i="21"/>
  <c r="T20" i="21"/>
  <c r="AG20" i="21" s="1"/>
  <c r="M20" i="21"/>
  <c r="Z20" i="21" s="1"/>
  <c r="AS19" i="21"/>
  <c r="AR19" i="21"/>
  <c r="AE19" i="21" s="1"/>
  <c r="AF19" i="21"/>
  <c r="AD19" i="21"/>
  <c r="Y19" i="21"/>
  <c r="X19" i="21"/>
  <c r="W19" i="21"/>
  <c r="AH19" i="21" s="1"/>
  <c r="V19" i="21"/>
  <c r="U19" i="21"/>
  <c r="T19" i="21"/>
  <c r="AG19" i="21" s="1"/>
  <c r="M19" i="21"/>
  <c r="Z19" i="21" s="1"/>
  <c r="AS18" i="21"/>
  <c r="AR18" i="21"/>
  <c r="AE18" i="21" s="1"/>
  <c r="AF18" i="21"/>
  <c r="AD18" i="21"/>
  <c r="Y18" i="21"/>
  <c r="X18" i="21"/>
  <c r="W18" i="21"/>
  <c r="AH18" i="21" s="1"/>
  <c r="V18" i="21"/>
  <c r="U18" i="21"/>
  <c r="T18" i="21"/>
  <c r="AG18" i="21" s="1"/>
  <c r="M18" i="21"/>
  <c r="AA18" i="21" s="1"/>
  <c r="AC18" i="21" s="1"/>
  <c r="AS17" i="21"/>
  <c r="AR17" i="21"/>
  <c r="AE17" i="21" s="1"/>
  <c r="AF17" i="21"/>
  <c r="AD17" i="21"/>
  <c r="Y17" i="21"/>
  <c r="X17" i="21"/>
  <c r="W17" i="21"/>
  <c r="AJ17" i="21" s="1"/>
  <c r="V17" i="21"/>
  <c r="U17" i="21"/>
  <c r="T17" i="21"/>
  <c r="AG17" i="21" s="1"/>
  <c r="M17" i="21"/>
  <c r="AA17" i="21" s="1"/>
  <c r="AC17" i="21" s="1"/>
  <c r="AS16" i="21"/>
  <c r="AR16" i="21"/>
  <c r="AE16" i="21" s="1"/>
  <c r="AF16" i="21"/>
  <c r="AD16" i="21"/>
  <c r="Y16" i="21"/>
  <c r="X16" i="21"/>
  <c r="W16" i="21"/>
  <c r="AH16" i="21" s="1"/>
  <c r="V16" i="21"/>
  <c r="U16" i="21"/>
  <c r="T16" i="21"/>
  <c r="AG16" i="21" s="1"/>
  <c r="M16" i="21"/>
  <c r="AA16" i="21" s="1"/>
  <c r="AC16" i="21" s="1"/>
  <c r="AS15" i="21"/>
  <c r="AR15" i="21"/>
  <c r="AE15" i="21" s="1"/>
  <c r="AF15" i="21"/>
  <c r="AD15" i="21"/>
  <c r="Y15" i="21"/>
  <c r="X15" i="21"/>
  <c r="W15" i="21"/>
  <c r="AJ15" i="21" s="1"/>
  <c r="V15" i="21"/>
  <c r="U15" i="21"/>
  <c r="T15" i="21"/>
  <c r="AG15" i="21" s="1"/>
  <c r="M15" i="21"/>
  <c r="Z15" i="21" s="1"/>
  <c r="AS14" i="21"/>
  <c r="AR14" i="21"/>
  <c r="AE14" i="21" s="1"/>
  <c r="AF14" i="21"/>
  <c r="AD14" i="21"/>
  <c r="Y14" i="21"/>
  <c r="X14" i="21"/>
  <c r="W14" i="21"/>
  <c r="AH14" i="21" s="1"/>
  <c r="V14" i="21"/>
  <c r="U14" i="21"/>
  <c r="T14" i="21"/>
  <c r="AG14" i="21" s="1"/>
  <c r="M14" i="21"/>
  <c r="AA14" i="21" s="1"/>
  <c r="AC14" i="21" s="1"/>
  <c r="AS13" i="21"/>
  <c r="AR13" i="21"/>
  <c r="AE13" i="21" s="1"/>
  <c r="AF13" i="21"/>
  <c r="AD13" i="21"/>
  <c r="Y13" i="21"/>
  <c r="X13" i="21"/>
  <c r="W13" i="21"/>
  <c r="AJ13" i="21" s="1"/>
  <c r="V13" i="21"/>
  <c r="U13" i="21"/>
  <c r="T13" i="21"/>
  <c r="AG13" i="21" s="1"/>
  <c r="M13" i="21"/>
  <c r="AA13" i="21" s="1"/>
  <c r="AC13" i="21" s="1"/>
  <c r="AS12" i="21"/>
  <c r="AR12" i="21"/>
  <c r="AE12" i="21" s="1"/>
  <c r="AF12" i="21"/>
  <c r="AD12" i="21"/>
  <c r="Y12" i="21"/>
  <c r="X12" i="21"/>
  <c r="W12" i="21"/>
  <c r="AH12" i="21" s="1"/>
  <c r="V12" i="21"/>
  <c r="U12" i="21"/>
  <c r="T12" i="21"/>
  <c r="AG12" i="21" s="1"/>
  <c r="M12" i="21"/>
  <c r="Z12" i="21" s="1"/>
  <c r="AS11" i="21"/>
  <c r="AR11" i="21"/>
  <c r="AE11" i="21" s="1"/>
  <c r="AF11" i="21"/>
  <c r="AD11" i="21"/>
  <c r="Y11" i="21"/>
  <c r="X11" i="21"/>
  <c r="W11" i="21"/>
  <c r="AH11" i="21" s="1"/>
  <c r="V11" i="21"/>
  <c r="U11" i="21"/>
  <c r="T11" i="21"/>
  <c r="AG11" i="21" s="1"/>
  <c r="M11" i="21"/>
  <c r="AA11" i="21" s="1"/>
  <c r="AC11" i="21" s="1"/>
  <c r="AS10" i="21"/>
  <c r="AR10" i="21"/>
  <c r="AE10" i="21" s="1"/>
  <c r="AF10" i="21"/>
  <c r="AD10" i="21"/>
  <c r="Y10" i="21"/>
  <c r="X10" i="21"/>
  <c r="W10" i="21"/>
  <c r="AJ10" i="21" s="1"/>
  <c r="V10" i="21"/>
  <c r="U10" i="21"/>
  <c r="T10" i="21"/>
  <c r="AG10" i="21" s="1"/>
  <c r="M10" i="21"/>
  <c r="AA10" i="21" s="1"/>
  <c r="AC10" i="21" s="1"/>
  <c r="AS9" i="21"/>
  <c r="AR9" i="21"/>
  <c r="AE9" i="21" s="1"/>
  <c r="AF9" i="21"/>
  <c r="AD9" i="21"/>
  <c r="Y9" i="21"/>
  <c r="X9" i="21"/>
  <c r="W9" i="21"/>
  <c r="AH9" i="21" s="1"/>
  <c r="V9" i="21"/>
  <c r="U9" i="21"/>
  <c r="T9" i="21"/>
  <c r="AG9" i="21" s="1"/>
  <c r="M9" i="21"/>
  <c r="AA9" i="21" s="1"/>
  <c r="AC9" i="21" s="1"/>
  <c r="AS8" i="21"/>
  <c r="AF8" i="21" s="1"/>
  <c r="AR8" i="21"/>
  <c r="AD8" i="21"/>
  <c r="Y8" i="21"/>
  <c r="X8" i="21"/>
  <c r="W8" i="21"/>
  <c r="V8" i="21"/>
  <c r="U8" i="21"/>
  <c r="T8" i="21"/>
  <c r="M8" i="21"/>
  <c r="AA8" i="21" s="1"/>
  <c r="AC8" i="21" s="1"/>
  <c r="AS7" i="21"/>
  <c r="AR7" i="21"/>
  <c r="AE7" i="21" s="1"/>
  <c r="AF7" i="21"/>
  <c r="AD7" i="21"/>
  <c r="Y7" i="21"/>
  <c r="X7" i="21"/>
  <c r="W7" i="21"/>
  <c r="V7" i="21"/>
  <c r="U7" i="21"/>
  <c r="T7" i="21"/>
  <c r="AG7" i="21" s="1"/>
  <c r="M7" i="21"/>
  <c r="Z7" i="21" s="1"/>
  <c r="AS6" i="21"/>
  <c r="AF6" i="21" s="1"/>
  <c r="AR6" i="21"/>
  <c r="AE6" i="21" s="1"/>
  <c r="AD6" i="21"/>
  <c r="Y6" i="21"/>
  <c r="X6" i="21"/>
  <c r="W6" i="21"/>
  <c r="AH6" i="21" s="1"/>
  <c r="V6" i="21"/>
  <c r="U6" i="21"/>
  <c r="T6" i="21"/>
  <c r="AG6" i="21" s="1"/>
  <c r="M6" i="21"/>
  <c r="Z6" i="21" s="1"/>
  <c r="AS5" i="21"/>
  <c r="AF5" i="21" s="1"/>
  <c r="AR5" i="21"/>
  <c r="AE5" i="21" s="1"/>
  <c r="AD5" i="21"/>
  <c r="Y5" i="21"/>
  <c r="X5" i="21"/>
  <c r="W5" i="21"/>
  <c r="V5" i="21"/>
  <c r="U5" i="21"/>
  <c r="T5" i="21"/>
  <c r="AG5" i="21" s="1"/>
  <c r="M5" i="21"/>
  <c r="Z5" i="21" s="1"/>
  <c r="AK12" i="17" l="1"/>
  <c r="AJ13" i="22"/>
  <c r="AH13" i="22"/>
  <c r="AI13" i="22"/>
  <c r="AJ12" i="22"/>
  <c r="AI12" i="22"/>
  <c r="Z12" i="22"/>
  <c r="AJ11" i="22"/>
  <c r="AH11" i="22"/>
  <c r="Z11" i="22"/>
  <c r="AJ10" i="22"/>
  <c r="AH10" i="22"/>
  <c r="AI10" i="22"/>
  <c r="Z10" i="22"/>
  <c r="AH9" i="22"/>
  <c r="AJ9" i="22"/>
  <c r="AI9" i="22"/>
  <c r="Z9" i="22"/>
  <c r="AJ8" i="22"/>
  <c r="AI8" i="22"/>
  <c r="Z7" i="22"/>
  <c r="AJ6" i="22"/>
  <c r="AH6" i="22"/>
  <c r="Z6" i="22"/>
  <c r="AJ5" i="22"/>
  <c r="AH5" i="22"/>
  <c r="AI5" i="22"/>
  <c r="Z5" i="22"/>
  <c r="AK20" i="22"/>
  <c r="AK28" i="22"/>
  <c r="AK36" i="22"/>
  <c r="AK44" i="22"/>
  <c r="AK52" i="22"/>
  <c r="AK18" i="22"/>
  <c r="AK23" i="22"/>
  <c r="AK31" i="22"/>
  <c r="AK39" i="22"/>
  <c r="AK47" i="22"/>
  <c r="AK55" i="22"/>
  <c r="AK17" i="22"/>
  <c r="AG5" i="22"/>
  <c r="AG6" i="22"/>
  <c r="AG7" i="22"/>
  <c r="AG8" i="22"/>
  <c r="AG9" i="22"/>
  <c r="AK9" i="22" s="1"/>
  <c r="AG10" i="22"/>
  <c r="AG11" i="22"/>
  <c r="AG12" i="22"/>
  <c r="AK12" i="22" s="1"/>
  <c r="AG13" i="22"/>
  <c r="AH18" i="22"/>
  <c r="AJ18" i="22"/>
  <c r="AI14" i="22"/>
  <c r="AK14" i="22" s="1"/>
  <c r="AH70" i="22"/>
  <c r="AG15" i="22"/>
  <c r="AK15" i="22" s="1"/>
  <c r="AG16" i="22"/>
  <c r="AK16" i="22" s="1"/>
  <c r="AH16" i="22"/>
  <c r="AK87" i="22"/>
  <c r="Z60" i="22"/>
  <c r="AA60" i="22"/>
  <c r="AC60" i="22" s="1"/>
  <c r="Z62" i="22"/>
  <c r="AA62" i="22"/>
  <c r="AC62" i="22" s="1"/>
  <c r="Z64" i="22"/>
  <c r="AA64" i="22"/>
  <c r="AC64" i="22" s="1"/>
  <c r="Z66" i="22"/>
  <c r="AA66" i="22"/>
  <c r="AC66" i="22" s="1"/>
  <c r="AK66" i="22" s="1"/>
  <c r="Z68" i="22"/>
  <c r="AA68" i="22"/>
  <c r="AC68" i="22" s="1"/>
  <c r="Z70" i="22"/>
  <c r="AA70" i="22"/>
  <c r="AC70" i="22" s="1"/>
  <c r="AK61" i="22"/>
  <c r="AK63" i="22"/>
  <c r="AK65" i="22"/>
  <c r="AK67" i="22"/>
  <c r="AK69" i="22"/>
  <c r="AH74" i="22"/>
  <c r="AG75" i="22"/>
  <c r="AK75" i="22" s="1"/>
  <c r="AA82" i="22"/>
  <c r="AC82" i="22" s="1"/>
  <c r="AH86" i="22"/>
  <c r="AJ86" i="22"/>
  <c r="AA86" i="22"/>
  <c r="AC86" i="22" s="1"/>
  <c r="AH90" i="22"/>
  <c r="AJ90" i="22"/>
  <c r="AA90" i="22"/>
  <c r="AC90" i="22" s="1"/>
  <c r="AH94" i="22"/>
  <c r="AJ94" i="22"/>
  <c r="AA94" i="22"/>
  <c r="AC94" i="22" s="1"/>
  <c r="AK94" i="22" s="1"/>
  <c r="AJ19" i="22"/>
  <c r="AK19" i="22" s="1"/>
  <c r="AJ20" i="22"/>
  <c r="AJ21" i="22"/>
  <c r="AK21" i="22" s="1"/>
  <c r="AJ22" i="22"/>
  <c r="AK22" i="22" s="1"/>
  <c r="AJ23" i="22"/>
  <c r="AJ24" i="22"/>
  <c r="AK24" i="22" s="1"/>
  <c r="AJ25" i="22"/>
  <c r="AK25" i="22" s="1"/>
  <c r="AJ26" i="22"/>
  <c r="AK26" i="22" s="1"/>
  <c r="AJ27" i="22"/>
  <c r="AK27" i="22" s="1"/>
  <c r="AJ28" i="22"/>
  <c r="AJ29" i="22"/>
  <c r="AK29" i="22" s="1"/>
  <c r="AJ30" i="22"/>
  <c r="AK30" i="22" s="1"/>
  <c r="AJ31" i="22"/>
  <c r="AJ32" i="22"/>
  <c r="AK32" i="22" s="1"/>
  <c r="AJ33" i="22"/>
  <c r="AK33" i="22" s="1"/>
  <c r="AJ34" i="22"/>
  <c r="AK34" i="22" s="1"/>
  <c r="AJ35" i="22"/>
  <c r="AK35" i="22" s="1"/>
  <c r="AJ36" i="22"/>
  <c r="AJ37" i="22"/>
  <c r="AK37" i="22" s="1"/>
  <c r="AJ38" i="22"/>
  <c r="AK38" i="22" s="1"/>
  <c r="AJ39" i="22"/>
  <c r="AJ40" i="22"/>
  <c r="AK40" i="22" s="1"/>
  <c r="AJ41" i="22"/>
  <c r="AK41" i="22" s="1"/>
  <c r="AJ42" i="22"/>
  <c r="AK42" i="22" s="1"/>
  <c r="AJ43" i="22"/>
  <c r="AK43" i="22" s="1"/>
  <c r="AJ44" i="22"/>
  <c r="AJ45" i="22"/>
  <c r="AK45" i="22" s="1"/>
  <c r="AJ46" i="22"/>
  <c r="AK46" i="22" s="1"/>
  <c r="AJ47" i="22"/>
  <c r="AJ48" i="22"/>
  <c r="AK48" i="22" s="1"/>
  <c r="AJ49" i="22"/>
  <c r="AK49" i="22" s="1"/>
  <c r="AJ50" i="22"/>
  <c r="AK50" i="22" s="1"/>
  <c r="AJ51" i="22"/>
  <c r="AK51" i="22" s="1"/>
  <c r="AJ52" i="22"/>
  <c r="AJ53" i="22"/>
  <c r="AK53" i="22" s="1"/>
  <c r="AJ54" i="22"/>
  <c r="AK54" i="22" s="1"/>
  <c r="AJ55" i="22"/>
  <c r="AJ56" i="22"/>
  <c r="AK56" i="22" s="1"/>
  <c r="AJ57" i="22"/>
  <c r="AK57" i="22" s="1"/>
  <c r="AJ58" i="22"/>
  <c r="AK58" i="22" s="1"/>
  <c r="AI62" i="22"/>
  <c r="AI66" i="22"/>
  <c r="AI70" i="22"/>
  <c r="AA72" i="22"/>
  <c r="AC72" i="22" s="1"/>
  <c r="AK72" i="22" s="1"/>
  <c r="AI74" i="22"/>
  <c r="AK76" i="22"/>
  <c r="AG77" i="22"/>
  <c r="Z79" i="22"/>
  <c r="AJ81" i="22"/>
  <c r="AK81" i="22" s="1"/>
  <c r="Z84" i="22"/>
  <c r="AH85" i="22"/>
  <c r="AK85" i="22" s="1"/>
  <c r="AJ85" i="22"/>
  <c r="Z88" i="22"/>
  <c r="AH89" i="22"/>
  <c r="AJ89" i="22"/>
  <c r="AK89" i="22" s="1"/>
  <c r="Z92" i="22"/>
  <c r="AH93" i="22"/>
  <c r="AK93" i="22" s="1"/>
  <c r="AJ93" i="22"/>
  <c r="AK98" i="22"/>
  <c r="AH72" i="22"/>
  <c r="AH79" i="22"/>
  <c r="AK80" i="22"/>
  <c r="AH84" i="22"/>
  <c r="AK84" i="22" s="1"/>
  <c r="AJ84" i="22"/>
  <c r="AH88" i="22"/>
  <c r="AJ88" i="22"/>
  <c r="AK88" i="22" s="1"/>
  <c r="AH92" i="22"/>
  <c r="AK92" i="22" s="1"/>
  <c r="AJ92" i="22"/>
  <c r="AI60" i="22"/>
  <c r="AG62" i="22"/>
  <c r="AI64" i="22"/>
  <c r="AG66" i="22"/>
  <c r="AI68" i="22"/>
  <c r="AG70" i="22"/>
  <c r="AI72" i="22"/>
  <c r="AA74" i="22"/>
  <c r="AC74" i="22" s="1"/>
  <c r="AG74" i="22"/>
  <c r="AA77" i="22"/>
  <c r="AC77" i="22" s="1"/>
  <c r="AK77" i="22" s="1"/>
  <c r="AG80" i="22"/>
  <c r="AH82" i="22"/>
  <c r="AH83" i="22"/>
  <c r="AJ83" i="22"/>
  <c r="AH87" i="22"/>
  <c r="AJ87" i="22"/>
  <c r="AH91" i="22"/>
  <c r="AK91" i="22" s="1"/>
  <c r="AJ91" i="22"/>
  <c r="AJ102" i="22"/>
  <c r="Z98" i="22"/>
  <c r="Z99" i="22"/>
  <c r="Z100" i="22"/>
  <c r="Z101" i="22"/>
  <c r="AA102" i="22"/>
  <c r="AC102" i="22" s="1"/>
  <c r="AJ103" i="22"/>
  <c r="AK103" i="22"/>
  <c r="AG79" i="22"/>
  <c r="AK79" i="22" s="1"/>
  <c r="AG83" i="22"/>
  <c r="AK83" i="22" s="1"/>
  <c r="AJ95" i="22"/>
  <c r="AK95" i="22" s="1"/>
  <c r="AJ96" i="22"/>
  <c r="AK96" i="22" s="1"/>
  <c r="AJ97" i="22"/>
  <c r="AK97" i="22" s="1"/>
  <c r="AJ98" i="22"/>
  <c r="AJ99" i="22"/>
  <c r="AK99" i="22" s="1"/>
  <c r="AJ100" i="22"/>
  <c r="AK100" i="22" s="1"/>
  <c r="AJ101" i="22"/>
  <c r="AK101" i="22" s="1"/>
  <c r="AG102" i="22"/>
  <c r="AG103" i="22"/>
  <c r="AJ8" i="21"/>
  <c r="AG8" i="21"/>
  <c r="AE8" i="21"/>
  <c r="G8" i="21"/>
  <c r="AH7" i="21"/>
  <c r="AH5" i="21"/>
  <c r="AK13" i="21"/>
  <c r="AK32" i="21"/>
  <c r="AA5" i="21"/>
  <c r="AC5" i="21" s="1"/>
  <c r="AJ5" i="21"/>
  <c r="AA6" i="21"/>
  <c r="AC6" i="21" s="1"/>
  <c r="AK6" i="21" s="1"/>
  <c r="AJ6" i="21"/>
  <c r="AA7" i="21"/>
  <c r="AC7" i="21" s="1"/>
  <c r="AJ11" i="21"/>
  <c r="AA12" i="21"/>
  <c r="AC12" i="21" s="1"/>
  <c r="AA15" i="21"/>
  <c r="AC15" i="21" s="1"/>
  <c r="AJ18" i="21"/>
  <c r="AA19" i="21"/>
  <c r="AC19" i="21" s="1"/>
  <c r="AJ19" i="21"/>
  <c r="AA20" i="21"/>
  <c r="AC20" i="21" s="1"/>
  <c r="AJ24" i="21"/>
  <c r="AA25" i="21"/>
  <c r="AC25" i="21" s="1"/>
  <c r="AJ28" i="21"/>
  <c r="AA29" i="21"/>
  <c r="AC29" i="21" s="1"/>
  <c r="AJ32" i="21"/>
  <c r="AA33" i="21"/>
  <c r="AC33" i="21" s="1"/>
  <c r="AH8" i="21"/>
  <c r="AH10" i="21"/>
  <c r="AK10" i="21" s="1"/>
  <c r="AH13" i="21"/>
  <c r="AH15" i="21"/>
  <c r="AH17" i="21"/>
  <c r="AK17" i="21" s="1"/>
  <c r="AH20" i="21"/>
  <c r="AH26" i="21"/>
  <c r="AH30" i="21"/>
  <c r="AK30" i="21" s="1"/>
  <c r="AI5" i="21"/>
  <c r="AI6" i="21"/>
  <c r="AI7" i="21"/>
  <c r="Z8" i="21"/>
  <c r="AI8" i="21"/>
  <c r="Z9" i="21"/>
  <c r="AI9" i="21"/>
  <c r="AK9" i="21" s="1"/>
  <c r="Z10" i="21"/>
  <c r="AI10" i="21"/>
  <c r="Z11" i="21"/>
  <c r="AI11" i="21"/>
  <c r="AK11" i="21" s="1"/>
  <c r="AI12" i="21"/>
  <c r="Z13" i="21"/>
  <c r="AI13" i="21"/>
  <c r="Z14" i="21"/>
  <c r="AI14" i="21"/>
  <c r="AK14" i="21" s="1"/>
  <c r="AI15" i="21"/>
  <c r="Z16" i="21"/>
  <c r="AI16" i="21"/>
  <c r="AK16" i="21" s="1"/>
  <c r="Z17" i="21"/>
  <c r="AI17" i="21"/>
  <c r="Z18" i="21"/>
  <c r="AI18" i="21"/>
  <c r="AK18" i="21" s="1"/>
  <c r="AI19" i="21"/>
  <c r="AI20" i="21"/>
  <c r="Z21" i="21"/>
  <c r="AI21" i="21"/>
  <c r="Z22" i="21"/>
  <c r="AI22" i="21"/>
  <c r="AK22" i="21" s="1"/>
  <c r="Z23" i="21"/>
  <c r="AI23" i="21"/>
  <c r="AK23" i="21" s="1"/>
  <c r="Z24" i="21"/>
  <c r="AI24" i="21"/>
  <c r="AK24" i="21" s="1"/>
  <c r="AI25" i="21"/>
  <c r="Z26" i="21"/>
  <c r="AI26" i="21"/>
  <c r="AK26" i="21" s="1"/>
  <c r="Z27" i="21"/>
  <c r="AI27" i="21"/>
  <c r="AK27" i="21" s="1"/>
  <c r="Z28" i="21"/>
  <c r="AI28" i="21"/>
  <c r="AK28" i="21" s="1"/>
  <c r="AI29" i="21"/>
  <c r="Z30" i="21"/>
  <c r="AI30" i="21"/>
  <c r="Z31" i="21"/>
  <c r="AI31" i="21"/>
  <c r="AK31" i="21" s="1"/>
  <c r="Z32" i="21"/>
  <c r="AI32" i="21"/>
  <c r="AI33" i="21"/>
  <c r="Z34" i="21"/>
  <c r="AI34" i="21"/>
  <c r="AK34" i="21" s="1"/>
  <c r="Z35" i="21"/>
  <c r="AJ36" i="21"/>
  <c r="AK36" i="21" s="1"/>
  <c r="AJ37" i="21"/>
  <c r="AK37" i="21" s="1"/>
  <c r="AH38" i="21"/>
  <c r="AJ41" i="21"/>
  <c r="AK41" i="21" s="1"/>
  <c r="AH42" i="21"/>
  <c r="AJ45" i="21"/>
  <c r="AK45" i="21" s="1"/>
  <c r="AH46" i="21"/>
  <c r="AJ49" i="21"/>
  <c r="AK49" i="21" s="1"/>
  <c r="AH50" i="21"/>
  <c r="AJ53" i="21"/>
  <c r="AK53" i="21" s="1"/>
  <c r="AH54" i="21"/>
  <c r="AG56" i="21"/>
  <c r="AI56" i="21"/>
  <c r="AK58" i="21"/>
  <c r="AK62" i="21"/>
  <c r="AK66" i="21"/>
  <c r="AK82" i="21"/>
  <c r="AJ14" i="21"/>
  <c r="AJ22" i="21"/>
  <c r="AJ23" i="21"/>
  <c r="AJ29" i="21"/>
  <c r="AJ33" i="21"/>
  <c r="AG42" i="21"/>
  <c r="AK42" i="21" s="1"/>
  <c r="AG46" i="21"/>
  <c r="AK46" i="21" s="1"/>
  <c r="AG50" i="21"/>
  <c r="AK50" i="21" s="1"/>
  <c r="AG54" i="21"/>
  <c r="AK54" i="21" s="1"/>
  <c r="AK57" i="21"/>
  <c r="AK65" i="21"/>
  <c r="AK69" i="21"/>
  <c r="AK73" i="21"/>
  <c r="AJ25" i="21"/>
  <c r="AJ31" i="21"/>
  <c r="AG38" i="21"/>
  <c r="AK38" i="21" s="1"/>
  <c r="AG35" i="21"/>
  <c r="AK35" i="21" s="1"/>
  <c r="AI35" i="21"/>
  <c r="Z37" i="21"/>
  <c r="AH39" i="21"/>
  <c r="AJ39" i="21"/>
  <c r="AG39" i="21"/>
  <c r="AK39" i="21" s="1"/>
  <c r="Z41" i="21"/>
  <c r="AH43" i="21"/>
  <c r="AK43" i="21" s="1"/>
  <c r="AJ43" i="21"/>
  <c r="Z45" i="21"/>
  <c r="AH47" i="21"/>
  <c r="AK47" i="21" s="1"/>
  <c r="AJ47" i="21"/>
  <c r="Z49" i="21"/>
  <c r="AH51" i="21"/>
  <c r="AK51" i="21" s="1"/>
  <c r="AJ51" i="21"/>
  <c r="Z53" i="21"/>
  <c r="AH55" i="21"/>
  <c r="AK55" i="21" s="1"/>
  <c r="AJ55" i="21"/>
  <c r="AK60" i="21"/>
  <c r="AK64" i="21"/>
  <c r="AK68" i="21"/>
  <c r="AK72" i="21"/>
  <c r="AJ7" i="21"/>
  <c r="AJ9" i="21"/>
  <c r="AJ12" i="21"/>
  <c r="AJ16" i="21"/>
  <c r="AJ21" i="21"/>
  <c r="AK21" i="21" s="1"/>
  <c r="AJ27" i="21"/>
  <c r="AJ34" i="21"/>
  <c r="AH35" i="21"/>
  <c r="AH40" i="21"/>
  <c r="AK40" i="21" s="1"/>
  <c r="AH44" i="21"/>
  <c r="AK44" i="21" s="1"/>
  <c r="AH48" i="21"/>
  <c r="AK48" i="21" s="1"/>
  <c r="AH52" i="21"/>
  <c r="AK52" i="21" s="1"/>
  <c r="AH56" i="21"/>
  <c r="AK56" i="21" s="1"/>
  <c r="AG79" i="21"/>
  <c r="AK79" i="21" s="1"/>
  <c r="AK89" i="21"/>
  <c r="AK97" i="21"/>
  <c r="AK80" i="21"/>
  <c r="AH76" i="21"/>
  <c r="AK76" i="21" s="1"/>
  <c r="AK90" i="21"/>
  <c r="AK98" i="21"/>
  <c r="AA103" i="21"/>
  <c r="AC103" i="21" s="1"/>
  <c r="AJ103" i="21"/>
  <c r="AG78" i="21"/>
  <c r="AK78" i="21" s="1"/>
  <c r="AG82" i="21"/>
  <c r="AJ82" i="21"/>
  <c r="AJ83" i="21"/>
  <c r="AK83" i="21" s="1"/>
  <c r="AJ84" i="21"/>
  <c r="AK84" i="21" s="1"/>
  <c r="AJ85" i="21"/>
  <c r="AK85" i="21" s="1"/>
  <c r="AJ86" i="21"/>
  <c r="AK86" i="21" s="1"/>
  <c r="AJ87" i="21"/>
  <c r="AK87" i="21" s="1"/>
  <c r="AJ88" i="21"/>
  <c r="AK88" i="21" s="1"/>
  <c r="AJ89" i="21"/>
  <c r="AJ90" i="21"/>
  <c r="AJ91" i="21"/>
  <c r="AK91" i="21" s="1"/>
  <c r="AJ92" i="21"/>
  <c r="AK92" i="21" s="1"/>
  <c r="AJ93" i="21"/>
  <c r="AK93" i="21" s="1"/>
  <c r="AJ94" i="21"/>
  <c r="AK94" i="21" s="1"/>
  <c r="AJ95" i="21"/>
  <c r="AK95" i="21" s="1"/>
  <c r="AJ96" i="21"/>
  <c r="AK96" i="21" s="1"/>
  <c r="AJ97" i="21"/>
  <c r="AJ98" i="21"/>
  <c r="AJ99" i="21"/>
  <c r="AK99" i="21" s="1"/>
  <c r="AJ100" i="21"/>
  <c r="AK100" i="21" s="1"/>
  <c r="AJ101" i="21"/>
  <c r="AK101" i="21" s="1"/>
  <c r="AJ102" i="21"/>
  <c r="AK102" i="21" s="1"/>
  <c r="AG103" i="21"/>
  <c r="M5" i="20"/>
  <c r="T5" i="20"/>
  <c r="U5" i="20"/>
  <c r="AG5" i="20" s="1"/>
  <c r="V5" i="20"/>
  <c r="W5" i="20"/>
  <c r="X5" i="20"/>
  <c r="AJ5" i="20" s="1"/>
  <c r="Y5" i="20"/>
  <c r="Z5" i="20"/>
  <c r="AA5" i="20"/>
  <c r="AC5" i="20"/>
  <c r="AD5" i="20"/>
  <c r="AI5" i="20"/>
  <c r="AR5" i="20"/>
  <c r="AE5" i="20" s="1"/>
  <c r="AS5" i="20"/>
  <c r="AF5" i="20" s="1"/>
  <c r="M6" i="20"/>
  <c r="T6" i="20"/>
  <c r="AI6" i="20" s="1"/>
  <c r="U6" i="20"/>
  <c r="AG6" i="20" s="1"/>
  <c r="V6" i="20"/>
  <c r="W6" i="20"/>
  <c r="X6" i="20"/>
  <c r="AJ6" i="20" s="1"/>
  <c r="Y6" i="20"/>
  <c r="Z6" i="20"/>
  <c r="AA6" i="20"/>
  <c r="AC6" i="20"/>
  <c r="AD6" i="20"/>
  <c r="AH6" i="20"/>
  <c r="AR6" i="20"/>
  <c r="AE6" i="20" s="1"/>
  <c r="AS6" i="20"/>
  <c r="AF6" i="20" s="1"/>
  <c r="M7" i="20"/>
  <c r="T7" i="20"/>
  <c r="U7" i="20"/>
  <c r="AG7" i="20" s="1"/>
  <c r="V7" i="20"/>
  <c r="W7" i="20"/>
  <c r="X7" i="20"/>
  <c r="Y7" i="20"/>
  <c r="Z7" i="20"/>
  <c r="AA7" i="20"/>
  <c r="AC7" i="20" s="1"/>
  <c r="AD7" i="20"/>
  <c r="AH7" i="20"/>
  <c r="AR7" i="20"/>
  <c r="AE7" i="20" s="1"/>
  <c r="AS7" i="20"/>
  <c r="AF7" i="20" s="1"/>
  <c r="M8" i="20"/>
  <c r="Z8" i="20" s="1"/>
  <c r="T8" i="20"/>
  <c r="U8" i="20"/>
  <c r="V8" i="20"/>
  <c r="W8" i="20"/>
  <c r="AH8" i="20" s="1"/>
  <c r="X8" i="20"/>
  <c r="AJ8" i="20" s="1"/>
  <c r="Y8" i="20"/>
  <c r="AA8" i="20"/>
  <c r="AC8" i="20"/>
  <c r="AD8" i="20"/>
  <c r="AR8" i="20"/>
  <c r="AE8" i="20" s="1"/>
  <c r="AS8" i="20"/>
  <c r="AF8" i="20" s="1"/>
  <c r="M9" i="20"/>
  <c r="T9" i="20"/>
  <c r="U9" i="20"/>
  <c r="AG9" i="20" s="1"/>
  <c r="V9" i="20"/>
  <c r="W9" i="20"/>
  <c r="X9" i="20"/>
  <c r="Y9" i="20"/>
  <c r="Z9" i="20"/>
  <c r="AA9" i="20"/>
  <c r="AC9" i="20" s="1"/>
  <c r="AD9" i="20"/>
  <c r="AH9" i="20"/>
  <c r="AR9" i="20"/>
  <c r="AE9" i="20" s="1"/>
  <c r="AS9" i="20"/>
  <c r="AF9" i="20" s="1"/>
  <c r="AS103" i="20"/>
  <c r="AF103" i="20" s="1"/>
  <c r="AR103" i="20"/>
  <c r="AE103" i="20"/>
  <c r="AD103" i="20"/>
  <c r="Y103" i="20"/>
  <c r="X103" i="20"/>
  <c r="W103" i="20"/>
  <c r="AH103" i="20" s="1"/>
  <c r="V103" i="20"/>
  <c r="U103" i="20"/>
  <c r="T103" i="20"/>
  <c r="M103" i="20"/>
  <c r="AA103" i="20" s="1"/>
  <c r="AC103" i="20" s="1"/>
  <c r="AS102" i="20"/>
  <c r="AF102" i="20" s="1"/>
  <c r="AR102" i="20"/>
  <c r="AE102" i="20" s="1"/>
  <c r="AD102" i="20"/>
  <c r="Y102" i="20"/>
  <c r="X102" i="20"/>
  <c r="W102" i="20"/>
  <c r="AJ102" i="20" s="1"/>
  <c r="V102" i="20"/>
  <c r="U102" i="20"/>
  <c r="AI102" i="20" s="1"/>
  <c r="T102" i="20"/>
  <c r="M102" i="20"/>
  <c r="AA102" i="20" s="1"/>
  <c r="AC102" i="20" s="1"/>
  <c r="AS101" i="20"/>
  <c r="AF101" i="20" s="1"/>
  <c r="AR101" i="20"/>
  <c r="AE101" i="20" s="1"/>
  <c r="AD101" i="20"/>
  <c r="Y101" i="20"/>
  <c r="X101" i="20"/>
  <c r="W101" i="20"/>
  <c r="V101" i="20"/>
  <c r="U101" i="20"/>
  <c r="T101" i="20"/>
  <c r="M101" i="20"/>
  <c r="AA101" i="20" s="1"/>
  <c r="AC101" i="20" s="1"/>
  <c r="AS100" i="20"/>
  <c r="AF100" i="20" s="1"/>
  <c r="AR100" i="20"/>
  <c r="AE100" i="20" s="1"/>
  <c r="AD100" i="20"/>
  <c r="Y100" i="20"/>
  <c r="X100" i="20"/>
  <c r="AH100" i="20" s="1"/>
  <c r="W100" i="20"/>
  <c r="V100" i="20"/>
  <c r="U100" i="20"/>
  <c r="AI100" i="20" s="1"/>
  <c r="T100" i="20"/>
  <c r="M100" i="20"/>
  <c r="AA100" i="20" s="1"/>
  <c r="AC100" i="20" s="1"/>
  <c r="AS99" i="20"/>
  <c r="AF99" i="20" s="1"/>
  <c r="AR99" i="20"/>
  <c r="AE99" i="20" s="1"/>
  <c r="AD99" i="20"/>
  <c r="Y99" i="20"/>
  <c r="X99" i="20"/>
  <c r="W99" i="20"/>
  <c r="V99" i="20"/>
  <c r="U99" i="20"/>
  <c r="T99" i="20"/>
  <c r="AG99" i="20" s="1"/>
  <c r="M99" i="20"/>
  <c r="AA99" i="20" s="1"/>
  <c r="AC99" i="20" s="1"/>
  <c r="AS98" i="20"/>
  <c r="AF98" i="20" s="1"/>
  <c r="AR98" i="20"/>
  <c r="AE98" i="20" s="1"/>
  <c r="AD98" i="20"/>
  <c r="Y98" i="20"/>
  <c r="X98" i="20"/>
  <c r="AH98" i="20" s="1"/>
  <c r="W98" i="20"/>
  <c r="V98" i="20"/>
  <c r="U98" i="20"/>
  <c r="T98" i="20"/>
  <c r="M98" i="20"/>
  <c r="AA98" i="20" s="1"/>
  <c r="AC98" i="20" s="1"/>
  <c r="AS97" i="20"/>
  <c r="AF97" i="20" s="1"/>
  <c r="AR97" i="20"/>
  <c r="AE97" i="20" s="1"/>
  <c r="AD97" i="20"/>
  <c r="Y97" i="20"/>
  <c r="X97" i="20"/>
  <c r="W97" i="20"/>
  <c r="V97" i="20"/>
  <c r="U97" i="20"/>
  <c r="T97" i="20"/>
  <c r="M97" i="20"/>
  <c r="AA97" i="20" s="1"/>
  <c r="AC97" i="20" s="1"/>
  <c r="AS96" i="20"/>
  <c r="AF96" i="20" s="1"/>
  <c r="AR96" i="20"/>
  <c r="AE96" i="20" s="1"/>
  <c r="AD96" i="20"/>
  <c r="Z96" i="20"/>
  <c r="Y96" i="20"/>
  <c r="X96" i="20"/>
  <c r="AH96" i="20" s="1"/>
  <c r="W96" i="20"/>
  <c r="V96" i="20"/>
  <c r="U96" i="20"/>
  <c r="AI96" i="20" s="1"/>
  <c r="T96" i="20"/>
  <c r="M96" i="20"/>
  <c r="AA96" i="20" s="1"/>
  <c r="AC96" i="20" s="1"/>
  <c r="AS95" i="20"/>
  <c r="AF95" i="20" s="1"/>
  <c r="AR95" i="20"/>
  <c r="AE95" i="20" s="1"/>
  <c r="AD95" i="20"/>
  <c r="Y95" i="20"/>
  <c r="X95" i="20"/>
  <c r="W95" i="20"/>
  <c r="V95" i="20"/>
  <c r="U95" i="20"/>
  <c r="T95" i="20"/>
  <c r="AG95" i="20" s="1"/>
  <c r="M95" i="20"/>
  <c r="AA95" i="20" s="1"/>
  <c r="AC95" i="20" s="1"/>
  <c r="AS94" i="20"/>
  <c r="AF94" i="20" s="1"/>
  <c r="AR94" i="20"/>
  <c r="AE94" i="20" s="1"/>
  <c r="AD94" i="20"/>
  <c r="Y94" i="20"/>
  <c r="X94" i="20"/>
  <c r="AH94" i="20" s="1"/>
  <c r="W94" i="20"/>
  <c r="V94" i="20"/>
  <c r="U94" i="20"/>
  <c r="T94" i="20"/>
  <c r="M94" i="20"/>
  <c r="AA94" i="20" s="1"/>
  <c r="AC94" i="20" s="1"/>
  <c r="AS93" i="20"/>
  <c r="AF93" i="20" s="1"/>
  <c r="AR93" i="20"/>
  <c r="AE93" i="20"/>
  <c r="AD93" i="20"/>
  <c r="Y93" i="20"/>
  <c r="X93" i="20"/>
  <c r="W93" i="20"/>
  <c r="V93" i="20"/>
  <c r="U93" i="20"/>
  <c r="T93" i="20"/>
  <c r="M93" i="20"/>
  <c r="AA93" i="20" s="1"/>
  <c r="AC93" i="20" s="1"/>
  <c r="AS92" i="20"/>
  <c r="AF92" i="20" s="1"/>
  <c r="AR92" i="20"/>
  <c r="AE92" i="20" s="1"/>
  <c r="AD92" i="20"/>
  <c r="Y92" i="20"/>
  <c r="X92" i="20"/>
  <c r="AH92" i="20" s="1"/>
  <c r="W92" i="20"/>
  <c r="V92" i="20"/>
  <c r="U92" i="20"/>
  <c r="T92" i="20"/>
  <c r="AI92" i="20" s="1"/>
  <c r="M92" i="20"/>
  <c r="AA92" i="20" s="1"/>
  <c r="AC92" i="20" s="1"/>
  <c r="AS91" i="20"/>
  <c r="AF91" i="20" s="1"/>
  <c r="AR91" i="20"/>
  <c r="AE91" i="20"/>
  <c r="AD91" i="20"/>
  <c r="Y91" i="20"/>
  <c r="X91" i="20"/>
  <c r="W91" i="20"/>
  <c r="V91" i="20"/>
  <c r="U91" i="20"/>
  <c r="T91" i="20"/>
  <c r="M91" i="20"/>
  <c r="AA91" i="20" s="1"/>
  <c r="AC91" i="20" s="1"/>
  <c r="AS90" i="20"/>
  <c r="AF90" i="20" s="1"/>
  <c r="AR90" i="20"/>
  <c r="AE90" i="20" s="1"/>
  <c r="AD90" i="20"/>
  <c r="Z90" i="20"/>
  <c r="Y90" i="20"/>
  <c r="X90" i="20"/>
  <c r="AH90" i="20" s="1"/>
  <c r="W90" i="20"/>
  <c r="V90" i="20"/>
  <c r="U90" i="20"/>
  <c r="T90" i="20"/>
  <c r="AI90" i="20" s="1"/>
  <c r="M90" i="20"/>
  <c r="AA90" i="20" s="1"/>
  <c r="AC90" i="20" s="1"/>
  <c r="AS89" i="20"/>
  <c r="AF89" i="20" s="1"/>
  <c r="AR89" i="20"/>
  <c r="AE89" i="20"/>
  <c r="AD89" i="20"/>
  <c r="Y89" i="20"/>
  <c r="X89" i="20"/>
  <c r="W89" i="20"/>
  <c r="V89" i="20"/>
  <c r="U89" i="20"/>
  <c r="T89" i="20"/>
  <c r="M89" i="20"/>
  <c r="AA89" i="20" s="1"/>
  <c r="AC89" i="20" s="1"/>
  <c r="AS88" i="20"/>
  <c r="AF88" i="20" s="1"/>
  <c r="AR88" i="20"/>
  <c r="AE88" i="20" s="1"/>
  <c r="AD88" i="20"/>
  <c r="Y88" i="20"/>
  <c r="X88" i="20"/>
  <c r="W88" i="20"/>
  <c r="AH88" i="20" s="1"/>
  <c r="V88" i="20"/>
  <c r="U88" i="20"/>
  <c r="T88" i="20"/>
  <c r="AI88" i="20" s="1"/>
  <c r="M88" i="20"/>
  <c r="AA88" i="20" s="1"/>
  <c r="AC88" i="20" s="1"/>
  <c r="AS87" i="20"/>
  <c r="AF87" i="20" s="1"/>
  <c r="AR87" i="20"/>
  <c r="AE87" i="20" s="1"/>
  <c r="AD87" i="20"/>
  <c r="Y87" i="20"/>
  <c r="X87" i="20"/>
  <c r="W87" i="20"/>
  <c r="V87" i="20"/>
  <c r="U87" i="20"/>
  <c r="T87" i="20"/>
  <c r="AG87" i="20" s="1"/>
  <c r="M87" i="20"/>
  <c r="AA87" i="20" s="1"/>
  <c r="AC87" i="20" s="1"/>
  <c r="AS86" i="20"/>
  <c r="AF86" i="20" s="1"/>
  <c r="AR86" i="20"/>
  <c r="AE86" i="20"/>
  <c r="AD86" i="20"/>
  <c r="Z86" i="20"/>
  <c r="Y86" i="20"/>
  <c r="X86" i="20"/>
  <c r="AH86" i="20" s="1"/>
  <c r="W86" i="20"/>
  <c r="V86" i="20"/>
  <c r="U86" i="20"/>
  <c r="T86" i="20"/>
  <c r="AI86" i="20" s="1"/>
  <c r="M86" i="20"/>
  <c r="AA86" i="20" s="1"/>
  <c r="AC86" i="20" s="1"/>
  <c r="AS85" i="20"/>
  <c r="AF85" i="20" s="1"/>
  <c r="AR85" i="20"/>
  <c r="AE85" i="20"/>
  <c r="AD85" i="20"/>
  <c r="Y85" i="20"/>
  <c r="X85" i="20"/>
  <c r="W85" i="20"/>
  <c r="V85" i="20"/>
  <c r="U85" i="20"/>
  <c r="T85" i="20"/>
  <c r="M85" i="20"/>
  <c r="AA85" i="20" s="1"/>
  <c r="AC85" i="20" s="1"/>
  <c r="AS84" i="20"/>
  <c r="AF84" i="20" s="1"/>
  <c r="AR84" i="20"/>
  <c r="AE84" i="20" s="1"/>
  <c r="AH84" i="20"/>
  <c r="AD84" i="20"/>
  <c r="Y84" i="20"/>
  <c r="X84" i="20"/>
  <c r="W84" i="20"/>
  <c r="V84" i="20"/>
  <c r="U84" i="20"/>
  <c r="AI84" i="20" s="1"/>
  <c r="T84" i="20"/>
  <c r="M84" i="20"/>
  <c r="AA84" i="20" s="1"/>
  <c r="AC84" i="20" s="1"/>
  <c r="AS83" i="20"/>
  <c r="AF83" i="20" s="1"/>
  <c r="AR83" i="20"/>
  <c r="AE83" i="20" s="1"/>
  <c r="AD83" i="20"/>
  <c r="Y83" i="20"/>
  <c r="X83" i="20"/>
  <c r="W83" i="20"/>
  <c r="V83" i="20"/>
  <c r="U83" i="20"/>
  <c r="T83" i="20"/>
  <c r="M83" i="20"/>
  <c r="AA83" i="20" s="1"/>
  <c r="AC83" i="20" s="1"/>
  <c r="AS82" i="20"/>
  <c r="AF82" i="20" s="1"/>
  <c r="AR82" i="20"/>
  <c r="AE82" i="20"/>
  <c r="AD82" i="20"/>
  <c r="Z82" i="20"/>
  <c r="Y82" i="20"/>
  <c r="X82" i="20"/>
  <c r="W82" i="20"/>
  <c r="AH82" i="20" s="1"/>
  <c r="V82" i="20"/>
  <c r="U82" i="20"/>
  <c r="T82" i="20"/>
  <c r="AI82" i="20" s="1"/>
  <c r="M82" i="20"/>
  <c r="AA82" i="20" s="1"/>
  <c r="AC82" i="20" s="1"/>
  <c r="AS81" i="20"/>
  <c r="AF81" i="20" s="1"/>
  <c r="AR81" i="20"/>
  <c r="AE81" i="20"/>
  <c r="AD81" i="20"/>
  <c r="Y81" i="20"/>
  <c r="X81" i="20"/>
  <c r="W81" i="20"/>
  <c r="V81" i="20"/>
  <c r="U81" i="20"/>
  <c r="T81" i="20"/>
  <c r="M81" i="20"/>
  <c r="AA81" i="20" s="1"/>
  <c r="AC81" i="20" s="1"/>
  <c r="AS80" i="20"/>
  <c r="AF80" i="20" s="1"/>
  <c r="AR80" i="20"/>
  <c r="AE80" i="20" s="1"/>
  <c r="AH80" i="20"/>
  <c r="AD80" i="20"/>
  <c r="Y80" i="20"/>
  <c r="X80" i="20"/>
  <c r="W80" i="20"/>
  <c r="V80" i="20"/>
  <c r="U80" i="20"/>
  <c r="T80" i="20"/>
  <c r="AI80" i="20" s="1"/>
  <c r="M80" i="20"/>
  <c r="AA80" i="20" s="1"/>
  <c r="AC80" i="20" s="1"/>
  <c r="AS79" i="20"/>
  <c r="AF79" i="20" s="1"/>
  <c r="AR79" i="20"/>
  <c r="AE79" i="20" s="1"/>
  <c r="AD79" i="20"/>
  <c r="Y79" i="20"/>
  <c r="X79" i="20"/>
  <c r="W79" i="20"/>
  <c r="V79" i="20"/>
  <c r="U79" i="20"/>
  <c r="T79" i="20"/>
  <c r="M79" i="20"/>
  <c r="AA79" i="20" s="1"/>
  <c r="AC79" i="20" s="1"/>
  <c r="AS78" i="20"/>
  <c r="AF78" i="20" s="1"/>
  <c r="AR78" i="20"/>
  <c r="AI78" i="20"/>
  <c r="AE78" i="20"/>
  <c r="AD78" i="20"/>
  <c r="Z78" i="20"/>
  <c r="Y78" i="20"/>
  <c r="X78" i="20"/>
  <c r="AH78" i="20" s="1"/>
  <c r="W78" i="20"/>
  <c r="V78" i="20"/>
  <c r="U78" i="20"/>
  <c r="T78" i="20"/>
  <c r="M78" i="20"/>
  <c r="AA78" i="20" s="1"/>
  <c r="AC78" i="20" s="1"/>
  <c r="AS77" i="20"/>
  <c r="AF77" i="20" s="1"/>
  <c r="AR77" i="20"/>
  <c r="AE77" i="20"/>
  <c r="AD77" i="20"/>
  <c r="Y77" i="20"/>
  <c r="X77" i="20"/>
  <c r="W77" i="20"/>
  <c r="V77" i="20"/>
  <c r="U77" i="20"/>
  <c r="T77" i="20"/>
  <c r="M77" i="20"/>
  <c r="AA77" i="20" s="1"/>
  <c r="AC77" i="20" s="1"/>
  <c r="AS76" i="20"/>
  <c r="AF76" i="20" s="1"/>
  <c r="AR76" i="20"/>
  <c r="AE76" i="20" s="1"/>
  <c r="AD76" i="20"/>
  <c r="Y76" i="20"/>
  <c r="X76" i="20"/>
  <c r="W76" i="20"/>
  <c r="AH76" i="20" s="1"/>
  <c r="V76" i="20"/>
  <c r="U76" i="20"/>
  <c r="AI76" i="20" s="1"/>
  <c r="T76" i="20"/>
  <c r="M76" i="20"/>
  <c r="AA76" i="20" s="1"/>
  <c r="AC76" i="20" s="1"/>
  <c r="AS75" i="20"/>
  <c r="AF75" i="20" s="1"/>
  <c r="AR75" i="20"/>
  <c r="AE75" i="20" s="1"/>
  <c r="AD75" i="20"/>
  <c r="Y75" i="20"/>
  <c r="X75" i="20"/>
  <c r="W75" i="20"/>
  <c r="V75" i="20"/>
  <c r="U75" i="20"/>
  <c r="AI75" i="20" s="1"/>
  <c r="T75" i="20"/>
  <c r="M75" i="20"/>
  <c r="AS74" i="20"/>
  <c r="AF74" i="20" s="1"/>
  <c r="AR74" i="20"/>
  <c r="AE74" i="20" s="1"/>
  <c r="AD74" i="20"/>
  <c r="Y74" i="20"/>
  <c r="X74" i="20"/>
  <c r="W74" i="20"/>
  <c r="V74" i="20"/>
  <c r="U74" i="20"/>
  <c r="T74" i="20"/>
  <c r="M74" i="20"/>
  <c r="AS73" i="20"/>
  <c r="AF73" i="20" s="1"/>
  <c r="AR73" i="20"/>
  <c r="AE73" i="20"/>
  <c r="AD73" i="20"/>
  <c r="Z73" i="20"/>
  <c r="Y73" i="20"/>
  <c r="X73" i="20"/>
  <c r="W73" i="20"/>
  <c r="V73" i="20"/>
  <c r="U73" i="20"/>
  <c r="T73" i="20"/>
  <c r="M73" i="20"/>
  <c r="AA73" i="20" s="1"/>
  <c r="AC73" i="20" s="1"/>
  <c r="AS72" i="20"/>
  <c r="AF72" i="20" s="1"/>
  <c r="AR72" i="20"/>
  <c r="AE72" i="20"/>
  <c r="AD72" i="20"/>
  <c r="Y72" i="20"/>
  <c r="X72" i="20"/>
  <c r="W72" i="20"/>
  <c r="AH72" i="20" s="1"/>
  <c r="V72" i="20"/>
  <c r="U72" i="20"/>
  <c r="T72" i="20"/>
  <c r="M72" i="20"/>
  <c r="AS71" i="20"/>
  <c r="AF71" i="20" s="1"/>
  <c r="AR71" i="20"/>
  <c r="AE71" i="20" s="1"/>
  <c r="AD71" i="20"/>
  <c r="Y71" i="20"/>
  <c r="X71" i="20"/>
  <c r="W71" i="20"/>
  <c r="V71" i="20"/>
  <c r="U71" i="20"/>
  <c r="AG71" i="20" s="1"/>
  <c r="T71" i="20"/>
  <c r="M71" i="20"/>
  <c r="AA71" i="20" s="1"/>
  <c r="AC71" i="20" s="1"/>
  <c r="AS70" i="20"/>
  <c r="AF70" i="20" s="1"/>
  <c r="AR70" i="20"/>
  <c r="AE70" i="20" s="1"/>
  <c r="AD70" i="20"/>
  <c r="Y70" i="20"/>
  <c r="X70" i="20"/>
  <c r="W70" i="20"/>
  <c r="V70" i="20"/>
  <c r="U70" i="20"/>
  <c r="T70" i="20"/>
  <c r="M70" i="20"/>
  <c r="AS69" i="20"/>
  <c r="AF69" i="20" s="1"/>
  <c r="AR69" i="20"/>
  <c r="AE69" i="20" s="1"/>
  <c r="AD69" i="20"/>
  <c r="Z69" i="20"/>
  <c r="Y69" i="20"/>
  <c r="X69" i="20"/>
  <c r="W69" i="20"/>
  <c r="V69" i="20"/>
  <c r="U69" i="20"/>
  <c r="T69" i="20"/>
  <c r="AI69" i="20" s="1"/>
  <c r="M69" i="20"/>
  <c r="AA69" i="20" s="1"/>
  <c r="AC69" i="20" s="1"/>
  <c r="AS68" i="20"/>
  <c r="AF68" i="20" s="1"/>
  <c r="AR68" i="20"/>
  <c r="AE68" i="20" s="1"/>
  <c r="AD68" i="20"/>
  <c r="Y68" i="20"/>
  <c r="X68" i="20"/>
  <c r="W68" i="20"/>
  <c r="V68" i="20"/>
  <c r="U68" i="20"/>
  <c r="T68" i="20"/>
  <c r="M68" i="20"/>
  <c r="AS67" i="20"/>
  <c r="AF67" i="20" s="1"/>
  <c r="AR67" i="20"/>
  <c r="AE67" i="20"/>
  <c r="AD67" i="20"/>
  <c r="Y67" i="20"/>
  <c r="X67" i="20"/>
  <c r="W67" i="20"/>
  <c r="V67" i="20"/>
  <c r="U67" i="20"/>
  <c r="T67" i="20"/>
  <c r="AI67" i="20" s="1"/>
  <c r="M67" i="20"/>
  <c r="AA67" i="20" s="1"/>
  <c r="AC67" i="20" s="1"/>
  <c r="AS66" i="20"/>
  <c r="AF66" i="20" s="1"/>
  <c r="AR66" i="20"/>
  <c r="AE66" i="20"/>
  <c r="AD66" i="20"/>
  <c r="Y66" i="20"/>
  <c r="X66" i="20"/>
  <c r="W66" i="20"/>
  <c r="AH66" i="20" s="1"/>
  <c r="V66" i="20"/>
  <c r="U66" i="20"/>
  <c r="T66" i="20"/>
  <c r="M66" i="20"/>
  <c r="AS65" i="20"/>
  <c r="AF65" i="20" s="1"/>
  <c r="AR65" i="20"/>
  <c r="AE65" i="20"/>
  <c r="AD65" i="20"/>
  <c r="Z65" i="20"/>
  <c r="Y65" i="20"/>
  <c r="X65" i="20"/>
  <c r="W65" i="20"/>
  <c r="V65" i="20"/>
  <c r="U65" i="20"/>
  <c r="T65" i="20"/>
  <c r="M65" i="20"/>
  <c r="AA65" i="20" s="1"/>
  <c r="AC65" i="20" s="1"/>
  <c r="AS64" i="20"/>
  <c r="AF64" i="20" s="1"/>
  <c r="AR64" i="20"/>
  <c r="AE64" i="20"/>
  <c r="AD64" i="20"/>
  <c r="Y64" i="20"/>
  <c r="X64" i="20"/>
  <c r="W64" i="20"/>
  <c r="AH64" i="20" s="1"/>
  <c r="V64" i="20"/>
  <c r="U64" i="20"/>
  <c r="T64" i="20"/>
  <c r="M64" i="20"/>
  <c r="AS63" i="20"/>
  <c r="AF63" i="20" s="1"/>
  <c r="AR63" i="20"/>
  <c r="AE63" i="20" s="1"/>
  <c r="AD63" i="20"/>
  <c r="Z63" i="20"/>
  <c r="Y63" i="20"/>
  <c r="X63" i="20"/>
  <c r="W63" i="20"/>
  <c r="V63" i="20"/>
  <c r="U63" i="20"/>
  <c r="AI63" i="20" s="1"/>
  <c r="T63" i="20"/>
  <c r="M63" i="20"/>
  <c r="AA63" i="20" s="1"/>
  <c r="AC63" i="20" s="1"/>
  <c r="AS62" i="20"/>
  <c r="AF62" i="20" s="1"/>
  <c r="AR62" i="20"/>
  <c r="AE62" i="20" s="1"/>
  <c r="AD62" i="20"/>
  <c r="Y62" i="20"/>
  <c r="X62" i="20"/>
  <c r="W62" i="20"/>
  <c r="V62" i="20"/>
  <c r="U62" i="20"/>
  <c r="T62" i="20"/>
  <c r="M62" i="20"/>
  <c r="AS61" i="20"/>
  <c r="AF61" i="20" s="1"/>
  <c r="AR61" i="20"/>
  <c r="AE61" i="20"/>
  <c r="AD61" i="20"/>
  <c r="Z61" i="20"/>
  <c r="Y61" i="20"/>
  <c r="X61" i="20"/>
  <c r="W61" i="20"/>
  <c r="V61" i="20"/>
  <c r="U61" i="20"/>
  <c r="T61" i="20"/>
  <c r="AI61" i="20" s="1"/>
  <c r="M61" i="20"/>
  <c r="AA61" i="20" s="1"/>
  <c r="AC61" i="20" s="1"/>
  <c r="AS60" i="20"/>
  <c r="AF60" i="20" s="1"/>
  <c r="AR60" i="20"/>
  <c r="AE60" i="20" s="1"/>
  <c r="AD60" i="20"/>
  <c r="Y60" i="20"/>
  <c r="X60" i="20"/>
  <c r="W60" i="20"/>
  <c r="V60" i="20"/>
  <c r="U60" i="20"/>
  <c r="T60" i="20"/>
  <c r="M60" i="20"/>
  <c r="AS59" i="20"/>
  <c r="AF59" i="20" s="1"/>
  <c r="AR59" i="20"/>
  <c r="AE59" i="20"/>
  <c r="AD59" i="20"/>
  <c r="Y59" i="20"/>
  <c r="X59" i="20"/>
  <c r="W59" i="20"/>
  <c r="V59" i="20"/>
  <c r="U59" i="20"/>
  <c r="T59" i="20"/>
  <c r="AI59" i="20" s="1"/>
  <c r="M59" i="20"/>
  <c r="AA59" i="20" s="1"/>
  <c r="AC59" i="20" s="1"/>
  <c r="AS58" i="20"/>
  <c r="AF58" i="20" s="1"/>
  <c r="AR58" i="20"/>
  <c r="AE58" i="20"/>
  <c r="AD58" i="20"/>
  <c r="Y58" i="20"/>
  <c r="X58" i="20"/>
  <c r="W58" i="20"/>
  <c r="AH58" i="20" s="1"/>
  <c r="V58" i="20"/>
  <c r="U58" i="20"/>
  <c r="T58" i="20"/>
  <c r="M58" i="20"/>
  <c r="AS57" i="20"/>
  <c r="AF57" i="20" s="1"/>
  <c r="AR57" i="20"/>
  <c r="AE57" i="20"/>
  <c r="AD57" i="20"/>
  <c r="Z57" i="20"/>
  <c r="Y57" i="20"/>
  <c r="X57" i="20"/>
  <c r="W57" i="20"/>
  <c r="V57" i="20"/>
  <c r="U57" i="20"/>
  <c r="T57" i="20"/>
  <c r="M57" i="20"/>
  <c r="AA57" i="20" s="1"/>
  <c r="AC57" i="20" s="1"/>
  <c r="AS56" i="20"/>
  <c r="AF56" i="20" s="1"/>
  <c r="AR56" i="20"/>
  <c r="AE56" i="20"/>
  <c r="AD56" i="20"/>
  <c r="Y56" i="20"/>
  <c r="X56" i="20"/>
  <c r="W56" i="20"/>
  <c r="AH56" i="20" s="1"/>
  <c r="V56" i="20"/>
  <c r="U56" i="20"/>
  <c r="T56" i="20"/>
  <c r="M56" i="20"/>
  <c r="AS55" i="20"/>
  <c r="AF55" i="20" s="1"/>
  <c r="AR55" i="20"/>
  <c r="AE55" i="20" s="1"/>
  <c r="AD55" i="20"/>
  <c r="Z55" i="20"/>
  <c r="Y55" i="20"/>
  <c r="X55" i="20"/>
  <c r="W55" i="20"/>
  <c r="V55" i="20"/>
  <c r="U55" i="20"/>
  <c r="AG55" i="20" s="1"/>
  <c r="T55" i="20"/>
  <c r="M55" i="20"/>
  <c r="AA55" i="20" s="1"/>
  <c r="AC55" i="20" s="1"/>
  <c r="AS54" i="20"/>
  <c r="AF54" i="20" s="1"/>
  <c r="AR54" i="20"/>
  <c r="AE54" i="20" s="1"/>
  <c r="AD54" i="20"/>
  <c r="Y54" i="20"/>
  <c r="X54" i="20"/>
  <c r="W54" i="20"/>
  <c r="V54" i="20"/>
  <c r="U54" i="20"/>
  <c r="T54" i="20"/>
  <c r="M54" i="20"/>
  <c r="AS53" i="20"/>
  <c r="AF53" i="20" s="1"/>
  <c r="AR53" i="20"/>
  <c r="AE53" i="20"/>
  <c r="AD53" i="20"/>
  <c r="Z53" i="20"/>
  <c r="Y53" i="20"/>
  <c r="X53" i="20"/>
  <c r="W53" i="20"/>
  <c r="V53" i="20"/>
  <c r="U53" i="20"/>
  <c r="T53" i="20"/>
  <c r="AI53" i="20" s="1"/>
  <c r="M53" i="20"/>
  <c r="AA53" i="20" s="1"/>
  <c r="AC53" i="20" s="1"/>
  <c r="AS52" i="20"/>
  <c r="AF52" i="20" s="1"/>
  <c r="AR52" i="20"/>
  <c r="AE52" i="20" s="1"/>
  <c r="AD52" i="20"/>
  <c r="Y52" i="20"/>
  <c r="X52" i="20"/>
  <c r="W52" i="20"/>
  <c r="V52" i="20"/>
  <c r="U52" i="20"/>
  <c r="T52" i="20"/>
  <c r="M52" i="20"/>
  <c r="AA52" i="20" s="1"/>
  <c r="AC52" i="20" s="1"/>
  <c r="AS51" i="20"/>
  <c r="AF51" i="20" s="1"/>
  <c r="AR51" i="20"/>
  <c r="AE51" i="20"/>
  <c r="AD51" i="20"/>
  <c r="Y51" i="20"/>
  <c r="X51" i="20"/>
  <c r="W51" i="20"/>
  <c r="AJ51" i="20" s="1"/>
  <c r="V51" i="20"/>
  <c r="U51" i="20"/>
  <c r="T51" i="20"/>
  <c r="M51" i="20"/>
  <c r="AA51" i="20" s="1"/>
  <c r="AC51" i="20" s="1"/>
  <c r="AS50" i="20"/>
  <c r="AF50" i="20" s="1"/>
  <c r="AR50" i="20"/>
  <c r="AE50" i="20" s="1"/>
  <c r="AD50" i="20"/>
  <c r="Y50" i="20"/>
  <c r="X50" i="20"/>
  <c r="AJ50" i="20" s="1"/>
  <c r="W50" i="20"/>
  <c r="V50" i="20"/>
  <c r="U50" i="20"/>
  <c r="T50" i="20"/>
  <c r="AI50" i="20" s="1"/>
  <c r="M50" i="20"/>
  <c r="AA50" i="20" s="1"/>
  <c r="AC50" i="20" s="1"/>
  <c r="AS49" i="20"/>
  <c r="AR49" i="20"/>
  <c r="AE49" i="20" s="1"/>
  <c r="AF49" i="20"/>
  <c r="AD49" i="20"/>
  <c r="Y49" i="20"/>
  <c r="X49" i="20"/>
  <c r="W49" i="20"/>
  <c r="V49" i="20"/>
  <c r="U49" i="20"/>
  <c r="T49" i="20"/>
  <c r="AG49" i="20" s="1"/>
  <c r="M49" i="20"/>
  <c r="Z49" i="20" s="1"/>
  <c r="AS48" i="20"/>
  <c r="AR48" i="20"/>
  <c r="AE48" i="20" s="1"/>
  <c r="AF48" i="20"/>
  <c r="AD48" i="20"/>
  <c r="Z48" i="20"/>
  <c r="Y48" i="20"/>
  <c r="X48" i="20"/>
  <c r="AJ48" i="20" s="1"/>
  <c r="W48" i="20"/>
  <c r="V48" i="20"/>
  <c r="U48" i="20"/>
  <c r="T48" i="20"/>
  <c r="M48" i="20"/>
  <c r="AA48" i="20" s="1"/>
  <c r="AC48" i="20" s="1"/>
  <c r="AS47" i="20"/>
  <c r="AF47" i="20" s="1"/>
  <c r="AR47" i="20"/>
  <c r="AE47" i="20"/>
  <c r="AD47" i="20"/>
  <c r="Y47" i="20"/>
  <c r="X47" i="20"/>
  <c r="W47" i="20"/>
  <c r="V47" i="20"/>
  <c r="U47" i="20"/>
  <c r="T47" i="20"/>
  <c r="AG47" i="20" s="1"/>
  <c r="M47" i="20"/>
  <c r="AA47" i="20" s="1"/>
  <c r="AC47" i="20" s="1"/>
  <c r="AS46" i="20"/>
  <c r="AF46" i="20" s="1"/>
  <c r="AR46" i="20"/>
  <c r="AE46" i="20"/>
  <c r="AD46" i="20"/>
  <c r="Y46" i="20"/>
  <c r="X46" i="20"/>
  <c r="W46" i="20"/>
  <c r="V46" i="20"/>
  <c r="U46" i="20"/>
  <c r="T46" i="20"/>
  <c r="AI46" i="20" s="1"/>
  <c r="M46" i="20"/>
  <c r="AA46" i="20" s="1"/>
  <c r="AC46" i="20" s="1"/>
  <c r="AS45" i="20"/>
  <c r="AF45" i="20" s="1"/>
  <c r="AR45" i="20"/>
  <c r="AE45" i="20" s="1"/>
  <c r="AD45" i="20"/>
  <c r="Y45" i="20"/>
  <c r="X45" i="20"/>
  <c r="W45" i="20"/>
  <c r="V45" i="20"/>
  <c r="U45" i="20"/>
  <c r="T45" i="20"/>
  <c r="M45" i="20"/>
  <c r="Z45" i="20" s="1"/>
  <c r="AS44" i="20"/>
  <c r="AF44" i="20" s="1"/>
  <c r="AR44" i="20"/>
  <c r="AE44" i="20" s="1"/>
  <c r="AD44" i="20"/>
  <c r="Y44" i="20"/>
  <c r="X44" i="20"/>
  <c r="W44" i="20"/>
  <c r="V44" i="20"/>
  <c r="U44" i="20"/>
  <c r="T44" i="20"/>
  <c r="M44" i="20"/>
  <c r="AA44" i="20" s="1"/>
  <c r="AC44" i="20" s="1"/>
  <c r="AS43" i="20"/>
  <c r="AF43" i="20" s="1"/>
  <c r="AR43" i="20"/>
  <c r="AE43" i="20"/>
  <c r="AD43" i="20"/>
  <c r="Y43" i="20"/>
  <c r="X43" i="20"/>
  <c r="W43" i="20"/>
  <c r="AJ43" i="20" s="1"/>
  <c r="V43" i="20"/>
  <c r="U43" i="20"/>
  <c r="T43" i="20"/>
  <c r="AG43" i="20" s="1"/>
  <c r="M43" i="20"/>
  <c r="AA43" i="20" s="1"/>
  <c r="AC43" i="20" s="1"/>
  <c r="AS42" i="20"/>
  <c r="AF42" i="20" s="1"/>
  <c r="AR42" i="20"/>
  <c r="AE42" i="20"/>
  <c r="AD42" i="20"/>
  <c r="Y42" i="20"/>
  <c r="X42" i="20"/>
  <c r="W42" i="20"/>
  <c r="V42" i="20"/>
  <c r="U42" i="20"/>
  <c r="T42" i="20"/>
  <c r="AI42" i="20" s="1"/>
  <c r="M42" i="20"/>
  <c r="AA42" i="20" s="1"/>
  <c r="AC42" i="20" s="1"/>
  <c r="AS41" i="20"/>
  <c r="AF41" i="20" s="1"/>
  <c r="AR41" i="20"/>
  <c r="AE41" i="20" s="1"/>
  <c r="AD41" i="20"/>
  <c r="Y41" i="20"/>
  <c r="X41" i="20"/>
  <c r="W41" i="20"/>
  <c r="V41" i="20"/>
  <c r="U41" i="20"/>
  <c r="T41" i="20"/>
  <c r="M41" i="20"/>
  <c r="Z41" i="20" s="1"/>
  <c r="AS40" i="20"/>
  <c r="AF40" i="20" s="1"/>
  <c r="AR40" i="20"/>
  <c r="AD40" i="20"/>
  <c r="Y40" i="20"/>
  <c r="X40" i="20"/>
  <c r="W40" i="20"/>
  <c r="V40" i="20"/>
  <c r="U40" i="20"/>
  <c r="T40" i="20"/>
  <c r="M40" i="20"/>
  <c r="AA40" i="20" s="1"/>
  <c r="AC40" i="20" s="1"/>
  <c r="AS39" i="20"/>
  <c r="AF39" i="20" s="1"/>
  <c r="AR39" i="20"/>
  <c r="AE39" i="20" s="1"/>
  <c r="AD39" i="20"/>
  <c r="Y39" i="20"/>
  <c r="X39" i="20"/>
  <c r="W39" i="20"/>
  <c r="V39" i="20"/>
  <c r="U39" i="20"/>
  <c r="T39" i="20"/>
  <c r="M39" i="20"/>
  <c r="AA39" i="20" s="1"/>
  <c r="AC39" i="20" s="1"/>
  <c r="AS38" i="20"/>
  <c r="AF38" i="20" s="1"/>
  <c r="AR38" i="20"/>
  <c r="AE38" i="20" s="1"/>
  <c r="AD38" i="20"/>
  <c r="Y38" i="20"/>
  <c r="X38" i="20"/>
  <c r="W38" i="20"/>
  <c r="V38" i="20"/>
  <c r="U38" i="20"/>
  <c r="T38" i="20"/>
  <c r="M38" i="20"/>
  <c r="AA38" i="20" s="1"/>
  <c r="AC38" i="20" s="1"/>
  <c r="AS37" i="20"/>
  <c r="AF37" i="20" s="1"/>
  <c r="AR37" i="20"/>
  <c r="AE37" i="20"/>
  <c r="AD37" i="20"/>
  <c r="Y37" i="20"/>
  <c r="X37" i="20"/>
  <c r="W37" i="20"/>
  <c r="V37" i="20"/>
  <c r="U37" i="20"/>
  <c r="AG37" i="20" s="1"/>
  <c r="T37" i="20"/>
  <c r="M37" i="20"/>
  <c r="Z37" i="20" s="1"/>
  <c r="AS36" i="20"/>
  <c r="AF36" i="20" s="1"/>
  <c r="AR36" i="20"/>
  <c r="AE36" i="20" s="1"/>
  <c r="AD36" i="20"/>
  <c r="Y36" i="20"/>
  <c r="X36" i="20"/>
  <c r="W36" i="20"/>
  <c r="V36" i="20"/>
  <c r="U36" i="20"/>
  <c r="T36" i="20"/>
  <c r="M36" i="20"/>
  <c r="AS35" i="20"/>
  <c r="AF35" i="20" s="1"/>
  <c r="AR35" i="20"/>
  <c r="AE35" i="20" s="1"/>
  <c r="AI35" i="20"/>
  <c r="AD35" i="20"/>
  <c r="Y35" i="20"/>
  <c r="X35" i="20"/>
  <c r="W35" i="20"/>
  <c r="AH35" i="20" s="1"/>
  <c r="V35" i="20"/>
  <c r="U35" i="20"/>
  <c r="T35" i="20"/>
  <c r="M35" i="20"/>
  <c r="AA35" i="20" s="1"/>
  <c r="AC35" i="20" s="1"/>
  <c r="AS34" i="20"/>
  <c r="AF34" i="20" s="1"/>
  <c r="AR34" i="20"/>
  <c r="AE34" i="20" s="1"/>
  <c r="AD34" i="20"/>
  <c r="Z34" i="20"/>
  <c r="Y34" i="20"/>
  <c r="X34" i="20"/>
  <c r="W34" i="20"/>
  <c r="V34" i="20"/>
  <c r="U34" i="20"/>
  <c r="T34" i="20"/>
  <c r="M34" i="20"/>
  <c r="AA34" i="20" s="1"/>
  <c r="AC34" i="20" s="1"/>
  <c r="AS33" i="20"/>
  <c r="AF33" i="20" s="1"/>
  <c r="AR33" i="20"/>
  <c r="AE33" i="20" s="1"/>
  <c r="AD33" i="20"/>
  <c r="Y33" i="20"/>
  <c r="X33" i="20"/>
  <c r="W33" i="20"/>
  <c r="V33" i="20"/>
  <c r="U33" i="20"/>
  <c r="T33" i="20"/>
  <c r="M33" i="20"/>
  <c r="AA33" i="20" s="1"/>
  <c r="AC33" i="20" s="1"/>
  <c r="AS32" i="20"/>
  <c r="AF32" i="20" s="1"/>
  <c r="AR32" i="20"/>
  <c r="AE32" i="20" s="1"/>
  <c r="AD32" i="20"/>
  <c r="Y32" i="20"/>
  <c r="X32" i="20"/>
  <c r="W32" i="20"/>
  <c r="V32" i="20"/>
  <c r="U32" i="20"/>
  <c r="T32" i="20"/>
  <c r="M32" i="20"/>
  <c r="AA32" i="20" s="1"/>
  <c r="AC32" i="20" s="1"/>
  <c r="AS31" i="20"/>
  <c r="AF31" i="20" s="1"/>
  <c r="AR31" i="20"/>
  <c r="AE31" i="20" s="1"/>
  <c r="AD31" i="20"/>
  <c r="Y31" i="20"/>
  <c r="X31" i="20"/>
  <c r="W31" i="20"/>
  <c r="V31" i="20"/>
  <c r="U31" i="20"/>
  <c r="T31" i="20"/>
  <c r="M31" i="20"/>
  <c r="AA31" i="20" s="1"/>
  <c r="AC31" i="20" s="1"/>
  <c r="AS30" i="20"/>
  <c r="AF30" i="20" s="1"/>
  <c r="AR30" i="20"/>
  <c r="AE30" i="20" s="1"/>
  <c r="AD30" i="20"/>
  <c r="Y30" i="20"/>
  <c r="X30" i="20"/>
  <c r="W30" i="20"/>
  <c r="V30" i="20"/>
  <c r="U30" i="20"/>
  <c r="T30" i="20"/>
  <c r="AG30" i="20" s="1"/>
  <c r="M30" i="20"/>
  <c r="AA30" i="20" s="1"/>
  <c r="AC30" i="20" s="1"/>
  <c r="AS29" i="20"/>
  <c r="AF29" i="20" s="1"/>
  <c r="AR29" i="20"/>
  <c r="AE29" i="20" s="1"/>
  <c r="AD29" i="20"/>
  <c r="Y29" i="20"/>
  <c r="X29" i="20"/>
  <c r="W29" i="20"/>
  <c r="AJ29" i="20" s="1"/>
  <c r="V29" i="20"/>
  <c r="U29" i="20"/>
  <c r="T29" i="20"/>
  <c r="M29" i="20"/>
  <c r="AA29" i="20" s="1"/>
  <c r="AC29" i="20" s="1"/>
  <c r="AS28" i="20"/>
  <c r="AF28" i="20" s="1"/>
  <c r="AR28" i="20"/>
  <c r="AE28" i="20" s="1"/>
  <c r="AD28" i="20"/>
  <c r="Y28" i="20"/>
  <c r="X28" i="20"/>
  <c r="W28" i="20"/>
  <c r="V28" i="20"/>
  <c r="U28" i="20"/>
  <c r="T28" i="20"/>
  <c r="M28" i="20"/>
  <c r="AA28" i="20" s="1"/>
  <c r="AC28" i="20" s="1"/>
  <c r="AS27" i="20"/>
  <c r="AF27" i="20" s="1"/>
  <c r="AR27" i="20"/>
  <c r="AE27" i="20" s="1"/>
  <c r="AD27" i="20"/>
  <c r="Y27" i="20"/>
  <c r="X27" i="20"/>
  <c r="W27" i="20"/>
  <c r="V27" i="20"/>
  <c r="U27" i="20"/>
  <c r="T27" i="20"/>
  <c r="M27" i="20"/>
  <c r="AA27" i="20" s="1"/>
  <c r="AC27" i="20" s="1"/>
  <c r="AS26" i="20"/>
  <c r="AF26" i="20" s="1"/>
  <c r="AR26" i="20"/>
  <c r="AE26" i="20" s="1"/>
  <c r="AD26" i="20"/>
  <c r="Y26" i="20"/>
  <c r="X26" i="20"/>
  <c r="W26" i="20"/>
  <c r="V26" i="20"/>
  <c r="U26" i="20"/>
  <c r="T26" i="20"/>
  <c r="M26" i="20"/>
  <c r="AA26" i="20" s="1"/>
  <c r="AC26" i="20" s="1"/>
  <c r="AS25" i="20"/>
  <c r="AF25" i="20" s="1"/>
  <c r="AR25" i="20"/>
  <c r="AE25" i="20" s="1"/>
  <c r="AD25" i="20"/>
  <c r="Y25" i="20"/>
  <c r="X25" i="20"/>
  <c r="W25" i="20"/>
  <c r="AH25" i="20" s="1"/>
  <c r="V25" i="20"/>
  <c r="U25" i="20"/>
  <c r="T25" i="20"/>
  <c r="M25" i="20"/>
  <c r="AA25" i="20" s="1"/>
  <c r="AC25" i="20" s="1"/>
  <c r="AS24" i="20"/>
  <c r="AF24" i="20" s="1"/>
  <c r="AR24" i="20"/>
  <c r="AE24" i="20" s="1"/>
  <c r="AD24" i="20"/>
  <c r="Y24" i="20"/>
  <c r="X24" i="20"/>
  <c r="W24" i="20"/>
  <c r="V24" i="20"/>
  <c r="U24" i="20"/>
  <c r="T24" i="20"/>
  <c r="M24" i="20"/>
  <c r="AA24" i="20" s="1"/>
  <c r="AC24" i="20" s="1"/>
  <c r="AS23" i="20"/>
  <c r="AF23" i="20" s="1"/>
  <c r="AR23" i="20"/>
  <c r="AE23" i="20" s="1"/>
  <c r="AD23" i="20"/>
  <c r="Y23" i="20"/>
  <c r="X23" i="20"/>
  <c r="W23" i="20"/>
  <c r="V23" i="20"/>
  <c r="U23" i="20"/>
  <c r="T23" i="20"/>
  <c r="M23" i="20"/>
  <c r="AA23" i="20" s="1"/>
  <c r="AC23" i="20" s="1"/>
  <c r="AS22" i="20"/>
  <c r="AF22" i="20" s="1"/>
  <c r="AR22" i="20"/>
  <c r="AE22" i="20" s="1"/>
  <c r="AD22" i="20"/>
  <c r="Y22" i="20"/>
  <c r="X22" i="20"/>
  <c r="W22" i="20"/>
  <c r="AH22" i="20" s="1"/>
  <c r="V22" i="20"/>
  <c r="U22" i="20"/>
  <c r="T22" i="20"/>
  <c r="M22" i="20"/>
  <c r="AA22" i="20" s="1"/>
  <c r="AC22" i="20" s="1"/>
  <c r="AS21" i="20"/>
  <c r="AF21" i="20" s="1"/>
  <c r="AR21" i="20"/>
  <c r="AE21" i="20" s="1"/>
  <c r="AD21" i="20"/>
  <c r="Z21" i="20"/>
  <c r="Y21" i="20"/>
  <c r="X21" i="20"/>
  <c r="AJ21" i="20" s="1"/>
  <c r="W21" i="20"/>
  <c r="V21" i="20"/>
  <c r="U21" i="20"/>
  <c r="T21" i="20"/>
  <c r="M21" i="20"/>
  <c r="AA21" i="20" s="1"/>
  <c r="AC21" i="20" s="1"/>
  <c r="AS20" i="20"/>
  <c r="AF20" i="20" s="1"/>
  <c r="AR20" i="20"/>
  <c r="AE20" i="20" s="1"/>
  <c r="AD20" i="20"/>
  <c r="Y20" i="20"/>
  <c r="X20" i="20"/>
  <c r="W20" i="20"/>
  <c r="AH20" i="20" s="1"/>
  <c r="V20" i="20"/>
  <c r="U20" i="20"/>
  <c r="T20" i="20"/>
  <c r="M20" i="20"/>
  <c r="AS19" i="20"/>
  <c r="AF19" i="20" s="1"/>
  <c r="AR19" i="20"/>
  <c r="AE19" i="20" s="1"/>
  <c r="AD19" i="20"/>
  <c r="Y19" i="20"/>
  <c r="X19" i="20"/>
  <c r="W19" i="20"/>
  <c r="V19" i="20"/>
  <c r="U19" i="20"/>
  <c r="T19" i="20"/>
  <c r="M19" i="20"/>
  <c r="AA19" i="20" s="1"/>
  <c r="AC19" i="20" s="1"/>
  <c r="AS18" i="20"/>
  <c r="AF18" i="20" s="1"/>
  <c r="AR18" i="20"/>
  <c r="AE18" i="20" s="1"/>
  <c r="AD18" i="20"/>
  <c r="Y18" i="20"/>
  <c r="X18" i="20"/>
  <c r="W18" i="20"/>
  <c r="V18" i="20"/>
  <c r="U18" i="20"/>
  <c r="T18" i="20"/>
  <c r="AG18" i="20" s="1"/>
  <c r="M18" i="20"/>
  <c r="AA18" i="20" s="1"/>
  <c r="AC18" i="20" s="1"/>
  <c r="AS17" i="20"/>
  <c r="AF17" i="20" s="1"/>
  <c r="AR17" i="20"/>
  <c r="AE17" i="20" s="1"/>
  <c r="AD17" i="20"/>
  <c r="Y17" i="20"/>
  <c r="X17" i="20"/>
  <c r="W17" i="20"/>
  <c r="V17" i="20"/>
  <c r="U17" i="20"/>
  <c r="T17" i="20"/>
  <c r="M17" i="20"/>
  <c r="AA17" i="20" s="1"/>
  <c r="AC17" i="20" s="1"/>
  <c r="AS16" i="20"/>
  <c r="AF16" i="20" s="1"/>
  <c r="AR16" i="20"/>
  <c r="AE16" i="20" s="1"/>
  <c r="AD16" i="20"/>
  <c r="Y16" i="20"/>
  <c r="X16" i="20"/>
  <c r="W16" i="20"/>
  <c r="AJ16" i="20" s="1"/>
  <c r="V16" i="20"/>
  <c r="U16" i="20"/>
  <c r="T16" i="20"/>
  <c r="M16" i="20"/>
  <c r="AA16" i="20" s="1"/>
  <c r="AC16" i="20" s="1"/>
  <c r="AS15" i="20"/>
  <c r="AF15" i="20" s="1"/>
  <c r="AR15" i="20"/>
  <c r="AE15" i="20" s="1"/>
  <c r="AD15" i="20"/>
  <c r="Y15" i="20"/>
  <c r="X15" i="20"/>
  <c r="W15" i="20"/>
  <c r="V15" i="20"/>
  <c r="U15" i="20"/>
  <c r="T15" i="20"/>
  <c r="M15" i="20"/>
  <c r="AA15" i="20" s="1"/>
  <c r="AC15" i="20" s="1"/>
  <c r="AS14" i="20"/>
  <c r="AF14" i="20" s="1"/>
  <c r="AR14" i="20"/>
  <c r="AE14" i="20" s="1"/>
  <c r="AD14" i="20"/>
  <c r="Y14" i="20"/>
  <c r="X14" i="20"/>
  <c r="W14" i="20"/>
  <c r="V14" i="20"/>
  <c r="U14" i="20"/>
  <c r="T14" i="20"/>
  <c r="M14" i="20"/>
  <c r="AA14" i="20" s="1"/>
  <c r="AC14" i="20" s="1"/>
  <c r="AS13" i="20"/>
  <c r="AF13" i="20" s="1"/>
  <c r="AR13" i="20"/>
  <c r="AE13" i="20" s="1"/>
  <c r="AD13" i="20"/>
  <c r="Y13" i="20"/>
  <c r="X13" i="20"/>
  <c r="W13" i="20"/>
  <c r="V13" i="20"/>
  <c r="U13" i="20"/>
  <c r="T13" i="20"/>
  <c r="M13" i="20"/>
  <c r="AA13" i="20" s="1"/>
  <c r="AC13" i="20" s="1"/>
  <c r="AS12" i="20"/>
  <c r="AF12" i="20" s="1"/>
  <c r="AR12" i="20"/>
  <c r="AE12" i="20" s="1"/>
  <c r="AD12" i="20"/>
  <c r="Y12" i="20"/>
  <c r="X12" i="20"/>
  <c r="W12" i="20"/>
  <c r="V12" i="20"/>
  <c r="U12" i="20"/>
  <c r="T12" i="20"/>
  <c r="M12" i="20"/>
  <c r="AA12" i="20" s="1"/>
  <c r="AC12" i="20" s="1"/>
  <c r="AS11" i="20"/>
  <c r="AF11" i="20" s="1"/>
  <c r="AR11" i="20"/>
  <c r="AE11" i="20" s="1"/>
  <c r="AD11" i="20"/>
  <c r="Y11" i="20"/>
  <c r="X11" i="20"/>
  <c r="W11" i="20"/>
  <c r="V11" i="20"/>
  <c r="U11" i="20"/>
  <c r="T11" i="20"/>
  <c r="M11" i="20"/>
  <c r="AA11" i="20" s="1"/>
  <c r="AC11" i="20" s="1"/>
  <c r="AS10" i="20"/>
  <c r="AF10" i="20" s="1"/>
  <c r="AR10" i="20"/>
  <c r="AE10" i="20" s="1"/>
  <c r="AD10" i="20"/>
  <c r="Y10" i="20"/>
  <c r="X10" i="20"/>
  <c r="W10" i="20"/>
  <c r="V10" i="20"/>
  <c r="U10" i="20"/>
  <c r="T10" i="20"/>
  <c r="AG10" i="20" s="1"/>
  <c r="M10" i="20"/>
  <c r="AA10" i="20" s="1"/>
  <c r="AC10" i="20" s="1"/>
  <c r="AK13" i="22" l="1"/>
  <c r="AK11" i="22"/>
  <c r="AK10" i="22"/>
  <c r="AK8" i="22"/>
  <c r="AK7" i="22"/>
  <c r="AK6" i="22"/>
  <c r="AK5" i="22"/>
  <c r="AK90" i="22"/>
  <c r="AK70" i="22"/>
  <c r="AK62" i="22"/>
  <c r="AK74" i="22"/>
  <c r="AK82" i="22"/>
  <c r="AK68" i="22"/>
  <c r="AK64" i="22"/>
  <c r="AK60" i="22"/>
  <c r="AK102" i="22"/>
  <c r="AK86" i="22"/>
  <c r="AK8" i="21"/>
  <c r="AK12" i="21"/>
  <c r="AK33" i="21"/>
  <c r="AK25" i="21"/>
  <c r="AK19" i="21"/>
  <c r="AK103" i="21"/>
  <c r="AK7" i="21"/>
  <c r="AK5" i="21"/>
  <c r="AK29" i="21"/>
  <c r="AK20" i="21"/>
  <c r="AK15" i="21"/>
  <c r="G40" i="20"/>
  <c r="AE40" i="20" s="1"/>
  <c r="AG16" i="20"/>
  <c r="AI38" i="20"/>
  <c r="AH34" i="20"/>
  <c r="AJ27" i="20"/>
  <c r="AJ12" i="20"/>
  <c r="AG8" i="20"/>
  <c r="AK6" i="20"/>
  <c r="AJ9" i="20"/>
  <c r="AJ7" i="20"/>
  <c r="AH5" i="20"/>
  <c r="AK5" i="20" s="1"/>
  <c r="Z92" i="20"/>
  <c r="Z94" i="20"/>
  <c r="AG97" i="20"/>
  <c r="Z98" i="20"/>
  <c r="AG101" i="20"/>
  <c r="Z102" i="20"/>
  <c r="AI9" i="20"/>
  <c r="AI8" i="20"/>
  <c r="AK8" i="20" s="1"/>
  <c r="AI7" i="20"/>
  <c r="AK7" i="20" s="1"/>
  <c r="AG53" i="20"/>
  <c r="AG61" i="20"/>
  <c r="AG69" i="20"/>
  <c r="Z71" i="20"/>
  <c r="AH74" i="20"/>
  <c r="Z76" i="20"/>
  <c r="Z84" i="20"/>
  <c r="AJ90" i="20"/>
  <c r="AJ92" i="20"/>
  <c r="AJ94" i="20"/>
  <c r="AJ95" i="20"/>
  <c r="AJ98" i="20"/>
  <c r="AJ99" i="20"/>
  <c r="AJ30" i="20"/>
  <c r="AJ38" i="20"/>
  <c r="AJ42" i="20"/>
  <c r="AJ46" i="20"/>
  <c r="AG52" i="20"/>
  <c r="AG59" i="20"/>
  <c r="AG67" i="20"/>
  <c r="Z100" i="20"/>
  <c r="AH102" i="20"/>
  <c r="AI103" i="20"/>
  <c r="AJ14" i="20"/>
  <c r="Z10" i="20"/>
  <c r="AH11" i="20"/>
  <c r="AJ13" i="20"/>
  <c r="AH15" i="20"/>
  <c r="AH17" i="20"/>
  <c r="AH19" i="20"/>
  <c r="AJ26" i="20"/>
  <c r="Z29" i="20"/>
  <c r="AH39" i="20"/>
  <c r="AH44" i="20"/>
  <c r="AI45" i="20"/>
  <c r="AH48" i="20"/>
  <c r="Z52" i="20"/>
  <c r="AI57" i="20"/>
  <c r="Z59" i="20"/>
  <c r="AI65" i="20"/>
  <c r="Z67" i="20"/>
  <c r="AI73" i="20"/>
  <c r="Z80" i="20"/>
  <c r="Z88" i="20"/>
  <c r="AG89" i="20"/>
  <c r="AG91" i="20"/>
  <c r="AG93" i="20"/>
  <c r="AI94" i="20"/>
  <c r="AJ96" i="20"/>
  <c r="AJ97" i="20"/>
  <c r="AI98" i="20"/>
  <c r="AJ100" i="20"/>
  <c r="AJ101" i="20"/>
  <c r="AI70" i="20"/>
  <c r="AG70" i="20"/>
  <c r="AI62" i="20"/>
  <c r="AG62" i="20"/>
  <c r="AG63" i="20"/>
  <c r="AA64" i="20"/>
  <c r="AC64" i="20" s="1"/>
  <c r="Z64" i="20"/>
  <c r="AA75" i="20"/>
  <c r="AC75" i="20" s="1"/>
  <c r="Z75" i="20"/>
  <c r="AA20" i="20"/>
  <c r="AC20" i="20" s="1"/>
  <c r="Z20" i="20"/>
  <c r="AI55" i="20"/>
  <c r="AI56" i="20"/>
  <c r="AG56" i="20"/>
  <c r="AG57" i="20"/>
  <c r="AA58" i="20"/>
  <c r="AC58" i="20" s="1"/>
  <c r="Z58" i="20"/>
  <c r="AI64" i="20"/>
  <c r="AG64" i="20"/>
  <c r="AG65" i="20"/>
  <c r="AA66" i="20"/>
  <c r="AC66" i="20" s="1"/>
  <c r="Z66" i="20"/>
  <c r="AI71" i="20"/>
  <c r="AI72" i="20"/>
  <c r="AG72" i="20"/>
  <c r="AG73" i="20"/>
  <c r="AA74" i="20"/>
  <c r="AC74" i="20" s="1"/>
  <c r="Z74" i="20"/>
  <c r="AG77" i="20"/>
  <c r="AI77" i="20"/>
  <c r="AG85" i="20"/>
  <c r="AI85" i="20"/>
  <c r="AA36" i="20"/>
  <c r="AC36" i="20" s="1"/>
  <c r="Z36" i="20"/>
  <c r="AI54" i="20"/>
  <c r="AG54" i="20"/>
  <c r="AA56" i="20"/>
  <c r="AC56" i="20" s="1"/>
  <c r="Z56" i="20"/>
  <c r="AA72" i="20"/>
  <c r="AC72" i="20" s="1"/>
  <c r="Z72" i="20"/>
  <c r="AG83" i="20"/>
  <c r="AI83" i="20"/>
  <c r="AI43" i="20"/>
  <c r="AK43" i="20" s="1"/>
  <c r="AI33" i="20"/>
  <c r="AJ44" i="20"/>
  <c r="AI58" i="20"/>
  <c r="AG58" i="20"/>
  <c r="AA60" i="20"/>
  <c r="AC60" i="20" s="1"/>
  <c r="Z60" i="20"/>
  <c r="AH60" i="20"/>
  <c r="AI66" i="20"/>
  <c r="AK66" i="20" s="1"/>
  <c r="AG66" i="20"/>
  <c r="AA68" i="20"/>
  <c r="AC68" i="20" s="1"/>
  <c r="Z68" i="20"/>
  <c r="AH68" i="20"/>
  <c r="AG74" i="20"/>
  <c r="AI74" i="20"/>
  <c r="AG79" i="20"/>
  <c r="AI79" i="20"/>
  <c r="AI47" i="20"/>
  <c r="AH10" i="20"/>
  <c r="AG11" i="20"/>
  <c r="AG26" i="20"/>
  <c r="Z44" i="20"/>
  <c r="AJ47" i="20"/>
  <c r="AG51" i="20"/>
  <c r="AI51" i="20"/>
  <c r="AA54" i="20"/>
  <c r="AC54" i="20" s="1"/>
  <c r="Z54" i="20"/>
  <c r="AH54" i="20"/>
  <c r="AI60" i="20"/>
  <c r="AG60" i="20"/>
  <c r="AA62" i="20"/>
  <c r="AC62" i="20" s="1"/>
  <c r="Z62" i="20"/>
  <c r="AH62" i="20"/>
  <c r="AI68" i="20"/>
  <c r="AG68" i="20"/>
  <c r="AA70" i="20"/>
  <c r="AC70" i="20" s="1"/>
  <c r="Z70" i="20"/>
  <c r="AH70" i="20"/>
  <c r="AG81" i="20"/>
  <c r="AI81" i="20"/>
  <c r="AJ77" i="20"/>
  <c r="AK77" i="20" s="1"/>
  <c r="AJ79" i="20"/>
  <c r="AJ81" i="20"/>
  <c r="AJ83" i="20"/>
  <c r="AJ85" i="20"/>
  <c r="AK85" i="20" s="1"/>
  <c r="AJ87" i="20"/>
  <c r="AJ89" i="20"/>
  <c r="AJ91" i="20"/>
  <c r="AJ93" i="20"/>
  <c r="AG22" i="20"/>
  <c r="AH24" i="20"/>
  <c r="AG27" i="20"/>
  <c r="Z28" i="20"/>
  <c r="AH29" i="20"/>
  <c r="AG34" i="20"/>
  <c r="AI34" i="20"/>
  <c r="AG35" i="20"/>
  <c r="AA37" i="20"/>
  <c r="AC37" i="20" s="1"/>
  <c r="AI41" i="20"/>
  <c r="Z42" i="20"/>
  <c r="Z43" i="20"/>
  <c r="AG44" i="20"/>
  <c r="Z46" i="20"/>
  <c r="Z47" i="20"/>
  <c r="AI48" i="20"/>
  <c r="Z50" i="20"/>
  <c r="Z51" i="20"/>
  <c r="AI52" i="20"/>
  <c r="AH53" i="20"/>
  <c r="AH55" i="20"/>
  <c r="AH57" i="20"/>
  <c r="AH59" i="20"/>
  <c r="AH61" i="20"/>
  <c r="AH63" i="20"/>
  <c r="AH65" i="20"/>
  <c r="AH67" i="20"/>
  <c r="AH69" i="20"/>
  <c r="AH71" i="20"/>
  <c r="AH73" i="20"/>
  <c r="AG75" i="20"/>
  <c r="AJ76" i="20"/>
  <c r="AK76" i="20" s="1"/>
  <c r="AH77" i="20"/>
  <c r="AJ78" i="20"/>
  <c r="AH79" i="20"/>
  <c r="AJ80" i="20"/>
  <c r="AK80" i="20" s="1"/>
  <c r="AH81" i="20"/>
  <c r="AJ82" i="20"/>
  <c r="AH83" i="20"/>
  <c r="AJ84" i="20"/>
  <c r="AK84" i="20" s="1"/>
  <c r="AH85" i="20"/>
  <c r="AJ86" i="20"/>
  <c r="AH87" i="20"/>
  <c r="AK87" i="20" s="1"/>
  <c r="AJ88" i="20"/>
  <c r="AH89" i="20"/>
  <c r="AH91" i="20"/>
  <c r="AH93" i="20"/>
  <c r="AH95" i="20"/>
  <c r="AK95" i="20" s="1"/>
  <c r="AH97" i="20"/>
  <c r="AH99" i="20"/>
  <c r="AH101" i="20"/>
  <c r="AK101" i="20" s="1"/>
  <c r="AJ23" i="20"/>
  <c r="AG24" i="20"/>
  <c r="AH28" i="20"/>
  <c r="AH31" i="20"/>
  <c r="AH33" i="20"/>
  <c r="AH40" i="20"/>
  <c r="AH43" i="20"/>
  <c r="AH47" i="20"/>
  <c r="AH51" i="20"/>
  <c r="AK51" i="20" s="1"/>
  <c r="AG76" i="20"/>
  <c r="Z77" i="20"/>
  <c r="AG78" i="20"/>
  <c r="Z79" i="20"/>
  <c r="AG80" i="20"/>
  <c r="Z81" i="20"/>
  <c r="AG82" i="20"/>
  <c r="AK82" i="20" s="1"/>
  <c r="Z83" i="20"/>
  <c r="AG84" i="20"/>
  <c r="Z85" i="20"/>
  <c r="AG86" i="20"/>
  <c r="Z87" i="20"/>
  <c r="AI87" i="20"/>
  <c r="AG88" i="20"/>
  <c r="Z89" i="20"/>
  <c r="AI89" i="20"/>
  <c r="AK89" i="20" s="1"/>
  <c r="AG90" i="20"/>
  <c r="Z91" i="20"/>
  <c r="AI91" i="20"/>
  <c r="AG92" i="20"/>
  <c r="AK92" i="20" s="1"/>
  <c r="Z93" i="20"/>
  <c r="AI93" i="20"/>
  <c r="AG94" i="20"/>
  <c r="AK94" i="20" s="1"/>
  <c r="Z95" i="20"/>
  <c r="AI95" i="20"/>
  <c r="AG96" i="20"/>
  <c r="Z97" i="20"/>
  <c r="AI97" i="20"/>
  <c r="AK97" i="20" s="1"/>
  <c r="AG98" i="20"/>
  <c r="Z99" i="20"/>
  <c r="AI99" i="20"/>
  <c r="AK99" i="20" s="1"/>
  <c r="AG100" i="20"/>
  <c r="AK100" i="20" s="1"/>
  <c r="Z101" i="20"/>
  <c r="AI101" i="20"/>
  <c r="AG102" i="20"/>
  <c r="AK102" i="20" s="1"/>
  <c r="Z103" i="20"/>
  <c r="AI11" i="20"/>
  <c r="AG12" i="20"/>
  <c r="AI14" i="20"/>
  <c r="AG15" i="20"/>
  <c r="AH18" i="20"/>
  <c r="AI21" i="20"/>
  <c r="AJ34" i="20"/>
  <c r="AJ10" i="20"/>
  <c r="AH13" i="20"/>
  <c r="AJ17" i="20"/>
  <c r="AI25" i="20"/>
  <c r="AJ33" i="20"/>
  <c r="AJ25" i="20"/>
  <c r="AH14" i="20"/>
  <c r="AJ18" i="20"/>
  <c r="AI19" i="20"/>
  <c r="AH21" i="20"/>
  <c r="AJ22" i="20"/>
  <c r="AG23" i="20"/>
  <c r="AH26" i="20"/>
  <c r="AI29" i="20"/>
  <c r="AH30" i="20"/>
  <c r="AH32" i="20"/>
  <c r="AH36" i="20"/>
  <c r="AG38" i="20"/>
  <c r="AG39" i="20"/>
  <c r="AJ39" i="20"/>
  <c r="AI12" i="20"/>
  <c r="AI15" i="20"/>
  <c r="AK34" i="20"/>
  <c r="AI22" i="20"/>
  <c r="AI17" i="20"/>
  <c r="Z18" i="20"/>
  <c r="AI18" i="20"/>
  <c r="AG20" i="20"/>
  <c r="AI20" i="20"/>
  <c r="AI23" i="20"/>
  <c r="AI24" i="20"/>
  <c r="AI30" i="20"/>
  <c r="AI39" i="20"/>
  <c r="AI10" i="20"/>
  <c r="AI16" i="20"/>
  <c r="AI13" i="20"/>
  <c r="Z12" i="20"/>
  <c r="Z13" i="20"/>
  <c r="AG14" i="20"/>
  <c r="AK14" i="20" s="1"/>
  <c r="AG19" i="20"/>
  <c r="Z26" i="20"/>
  <c r="AI26" i="20"/>
  <c r="AI27" i="20"/>
  <c r="AG28" i="20"/>
  <c r="AI28" i="20"/>
  <c r="AG31" i="20"/>
  <c r="AI31" i="20"/>
  <c r="AG32" i="20"/>
  <c r="AI32" i="20"/>
  <c r="AI37" i="20"/>
  <c r="Z39" i="20"/>
  <c r="AI40" i="20"/>
  <c r="Z14" i="20"/>
  <c r="Z17" i="20"/>
  <c r="Z22" i="20"/>
  <c r="Z25" i="20"/>
  <c r="Z30" i="20"/>
  <c r="Z33" i="20"/>
  <c r="Z38" i="20"/>
  <c r="Z40" i="20"/>
  <c r="AA41" i="20"/>
  <c r="AC41" i="20" s="1"/>
  <c r="Z16" i="20"/>
  <c r="Z24" i="20"/>
  <c r="Z32" i="20"/>
  <c r="AH12" i="20"/>
  <c r="AH16" i="20"/>
  <c r="AJ11" i="20"/>
  <c r="AJ15" i="20"/>
  <c r="AJ19" i="20"/>
  <c r="AJ31" i="20"/>
  <c r="AI36" i="20"/>
  <c r="AG36" i="20"/>
  <c r="AJ36" i="20"/>
  <c r="AH37" i="20"/>
  <c r="AJ37" i="20"/>
  <c r="AG42" i="20"/>
  <c r="AH45" i="20"/>
  <c r="AJ45" i="20"/>
  <c r="AK47" i="20"/>
  <c r="AH49" i="20"/>
  <c r="AJ49" i="20"/>
  <c r="Z11" i="20"/>
  <c r="AG13" i="20"/>
  <c r="Z15" i="20"/>
  <c r="AG17" i="20"/>
  <c r="Z19" i="20"/>
  <c r="AJ20" i="20"/>
  <c r="AG21" i="20"/>
  <c r="Z23" i="20"/>
  <c r="AJ24" i="20"/>
  <c r="AG25" i="20"/>
  <c r="Z27" i="20"/>
  <c r="AJ28" i="20"/>
  <c r="AG29" i="20"/>
  <c r="AK29" i="20" s="1"/>
  <c r="Z31" i="20"/>
  <c r="AJ32" i="20"/>
  <c r="AG33" i="20"/>
  <c r="Z35" i="20"/>
  <c r="AJ40" i="20"/>
  <c r="AH41" i="20"/>
  <c r="AJ41" i="20"/>
  <c r="AG41" i="20"/>
  <c r="AG46" i="20"/>
  <c r="AG50" i="20"/>
  <c r="AH27" i="20"/>
  <c r="AH23" i="20"/>
  <c r="AJ35" i="20"/>
  <c r="AK35" i="20" s="1"/>
  <c r="AA45" i="20"/>
  <c r="AC45" i="20" s="1"/>
  <c r="AA49" i="20"/>
  <c r="AC49" i="20" s="1"/>
  <c r="AG40" i="20"/>
  <c r="AG48" i="20"/>
  <c r="AI49" i="20"/>
  <c r="AH38" i="20"/>
  <c r="AH42" i="20"/>
  <c r="AI44" i="20"/>
  <c r="AK44" i="20" s="1"/>
  <c r="AH46" i="20"/>
  <c r="AH50" i="20"/>
  <c r="AG45" i="20"/>
  <c r="AH52" i="20"/>
  <c r="AJ52" i="20"/>
  <c r="AJ53" i="20"/>
  <c r="AJ54" i="20"/>
  <c r="AJ55" i="20"/>
  <c r="AK55" i="20" s="1"/>
  <c r="AJ56" i="20"/>
  <c r="AK56" i="20" s="1"/>
  <c r="AJ57" i="20"/>
  <c r="AJ58" i="20"/>
  <c r="AJ59" i="20"/>
  <c r="AJ60" i="20"/>
  <c r="AJ61" i="20"/>
  <c r="AK61" i="20" s="1"/>
  <c r="AJ62" i="20"/>
  <c r="AJ63" i="20"/>
  <c r="AK63" i="20" s="1"/>
  <c r="AJ64" i="20"/>
  <c r="AK64" i="20" s="1"/>
  <c r="AJ65" i="20"/>
  <c r="AK65" i="20" s="1"/>
  <c r="AJ66" i="20"/>
  <c r="AJ67" i="20"/>
  <c r="AJ68" i="20"/>
  <c r="AJ69" i="20"/>
  <c r="AJ70" i="20"/>
  <c r="AK70" i="20" s="1"/>
  <c r="AJ71" i="20"/>
  <c r="AJ72" i="20"/>
  <c r="AK72" i="20" s="1"/>
  <c r="AJ73" i="20"/>
  <c r="AK73" i="20" s="1"/>
  <c r="AJ74" i="20"/>
  <c r="AJ75" i="20"/>
  <c r="AK81" i="20"/>
  <c r="AK83" i="20"/>
  <c r="AK91" i="20"/>
  <c r="AK93" i="20"/>
  <c r="AH75" i="20"/>
  <c r="AK78" i="20"/>
  <c r="AK86" i="20"/>
  <c r="AK88" i="20"/>
  <c r="AK90" i="20"/>
  <c r="AK96" i="20"/>
  <c r="AK98" i="20"/>
  <c r="AJ103" i="20"/>
  <c r="AG103" i="20"/>
  <c r="AS103" i="19"/>
  <c r="AR103" i="19"/>
  <c r="AF103" i="19"/>
  <c r="AE103" i="19"/>
  <c r="AD103" i="19"/>
  <c r="Z103" i="19"/>
  <c r="Y103" i="19"/>
  <c r="X103" i="19"/>
  <c r="W103" i="19"/>
  <c r="AH103" i="19" s="1"/>
  <c r="V103" i="19"/>
  <c r="U103" i="19"/>
  <c r="T103" i="19"/>
  <c r="AI103" i="19" s="1"/>
  <c r="M103" i="19"/>
  <c r="AA103" i="19" s="1"/>
  <c r="AC103" i="19" s="1"/>
  <c r="AS102" i="19"/>
  <c r="AR102" i="19"/>
  <c r="AI102" i="19"/>
  <c r="AF102" i="19"/>
  <c r="AE102" i="19"/>
  <c r="AD102" i="19"/>
  <c r="Z102" i="19"/>
  <c r="Y102" i="19"/>
  <c r="X102" i="19"/>
  <c r="W102" i="19"/>
  <c r="AH102" i="19" s="1"/>
  <c r="V102" i="19"/>
  <c r="U102" i="19"/>
  <c r="T102" i="19"/>
  <c r="AG102" i="19" s="1"/>
  <c r="M102" i="19"/>
  <c r="AA102" i="19" s="1"/>
  <c r="AC102" i="19" s="1"/>
  <c r="AS101" i="19"/>
  <c r="AR101" i="19"/>
  <c r="AI101" i="19"/>
  <c r="AF101" i="19"/>
  <c r="AE101" i="19"/>
  <c r="AD101" i="19"/>
  <c r="Z101" i="19"/>
  <c r="Y101" i="19"/>
  <c r="X101" i="19"/>
  <c r="W101" i="19"/>
  <c r="AH101" i="19" s="1"/>
  <c r="V101" i="19"/>
  <c r="U101" i="19"/>
  <c r="T101" i="19"/>
  <c r="AG101" i="19" s="1"/>
  <c r="M101" i="19"/>
  <c r="AA101" i="19" s="1"/>
  <c r="AC101" i="19" s="1"/>
  <c r="AS100" i="19"/>
  <c r="AR100" i="19"/>
  <c r="AI100" i="19"/>
  <c r="AF100" i="19"/>
  <c r="AE100" i="19"/>
  <c r="AD100" i="19"/>
  <c r="Z100" i="19"/>
  <c r="Y100" i="19"/>
  <c r="X100" i="19"/>
  <c r="W100" i="19"/>
  <c r="AH100" i="19" s="1"/>
  <c r="V100" i="19"/>
  <c r="U100" i="19"/>
  <c r="T100" i="19"/>
  <c r="AG100" i="19" s="1"/>
  <c r="M100" i="19"/>
  <c r="AA100" i="19" s="1"/>
  <c r="AC100" i="19" s="1"/>
  <c r="AS99" i="19"/>
  <c r="AR99" i="19"/>
  <c r="AI99" i="19"/>
  <c r="AF99" i="19"/>
  <c r="AE99" i="19"/>
  <c r="AD99" i="19"/>
  <c r="Z99" i="19"/>
  <c r="Y99" i="19"/>
  <c r="X99" i="19"/>
  <c r="W99" i="19"/>
  <c r="AH99" i="19" s="1"/>
  <c r="V99" i="19"/>
  <c r="U99" i="19"/>
  <c r="T99" i="19"/>
  <c r="AG99" i="19" s="1"/>
  <c r="M99" i="19"/>
  <c r="AA99" i="19" s="1"/>
  <c r="AC99" i="19" s="1"/>
  <c r="AS98" i="19"/>
  <c r="AR98" i="19"/>
  <c r="AI98" i="19"/>
  <c r="AF98" i="19"/>
  <c r="AE98" i="19"/>
  <c r="AD98" i="19"/>
  <c r="Z98" i="19"/>
  <c r="Y98" i="19"/>
  <c r="X98" i="19"/>
  <c r="W98" i="19"/>
  <c r="AH98" i="19" s="1"/>
  <c r="V98" i="19"/>
  <c r="U98" i="19"/>
  <c r="T98" i="19"/>
  <c r="AG98" i="19" s="1"/>
  <c r="M98" i="19"/>
  <c r="AA98" i="19" s="1"/>
  <c r="AC98" i="19" s="1"/>
  <c r="AS97" i="19"/>
  <c r="AR97" i="19"/>
  <c r="AI97" i="19"/>
  <c r="AF97" i="19"/>
  <c r="AE97" i="19"/>
  <c r="AD97" i="19"/>
  <c r="Z97" i="19"/>
  <c r="Y97" i="19"/>
  <c r="X97" i="19"/>
  <c r="W97" i="19"/>
  <c r="AH97" i="19" s="1"/>
  <c r="V97" i="19"/>
  <c r="U97" i="19"/>
  <c r="T97" i="19"/>
  <c r="AG97" i="19" s="1"/>
  <c r="M97" i="19"/>
  <c r="AA97" i="19" s="1"/>
  <c r="AC97" i="19" s="1"/>
  <c r="AS96" i="19"/>
  <c r="AR96" i="19"/>
  <c r="AI96" i="19"/>
  <c r="AF96" i="19"/>
  <c r="AE96" i="19"/>
  <c r="AD96" i="19"/>
  <c r="Z96" i="19"/>
  <c r="Y96" i="19"/>
  <c r="X96" i="19"/>
  <c r="W96" i="19"/>
  <c r="AH96" i="19" s="1"/>
  <c r="V96" i="19"/>
  <c r="U96" i="19"/>
  <c r="T96" i="19"/>
  <c r="AG96" i="19" s="1"/>
  <c r="M96" i="19"/>
  <c r="AA96" i="19" s="1"/>
  <c r="AC96" i="19" s="1"/>
  <c r="AS95" i="19"/>
  <c r="AR95" i="19"/>
  <c r="AI95" i="19"/>
  <c r="AF95" i="19"/>
  <c r="AE95" i="19"/>
  <c r="AD95" i="19"/>
  <c r="Z95" i="19"/>
  <c r="Y95" i="19"/>
  <c r="X95" i="19"/>
  <c r="W95" i="19"/>
  <c r="AH95" i="19" s="1"/>
  <c r="V95" i="19"/>
  <c r="U95" i="19"/>
  <c r="T95" i="19"/>
  <c r="AG95" i="19" s="1"/>
  <c r="M95" i="19"/>
  <c r="AA95" i="19" s="1"/>
  <c r="AC95" i="19" s="1"/>
  <c r="AS94" i="19"/>
  <c r="AR94" i="19"/>
  <c r="AI94" i="19"/>
  <c r="AF94" i="19"/>
  <c r="AE94" i="19"/>
  <c r="AD94" i="19"/>
  <c r="Z94" i="19"/>
  <c r="Y94" i="19"/>
  <c r="X94" i="19"/>
  <c r="W94" i="19"/>
  <c r="AH94" i="19" s="1"/>
  <c r="V94" i="19"/>
  <c r="U94" i="19"/>
  <c r="T94" i="19"/>
  <c r="AG94" i="19" s="1"/>
  <c r="M94" i="19"/>
  <c r="AA94" i="19" s="1"/>
  <c r="AC94" i="19" s="1"/>
  <c r="AS93" i="19"/>
  <c r="AF93" i="19" s="1"/>
  <c r="AR93" i="19"/>
  <c r="AE93" i="19"/>
  <c r="AD93" i="19"/>
  <c r="Y93" i="19"/>
  <c r="X93" i="19"/>
  <c r="W93" i="19"/>
  <c r="AJ93" i="19" s="1"/>
  <c r="V93" i="19"/>
  <c r="U93" i="19"/>
  <c r="AI93" i="19" s="1"/>
  <c r="T93" i="19"/>
  <c r="M93" i="19"/>
  <c r="Z93" i="19" s="1"/>
  <c r="AS92" i="19"/>
  <c r="AF92" i="19" s="1"/>
  <c r="AR92" i="19"/>
  <c r="AE92" i="19" s="1"/>
  <c r="AI92" i="19"/>
  <c r="AD92" i="19"/>
  <c r="Y92" i="19"/>
  <c r="X92" i="19"/>
  <c r="W92" i="19"/>
  <c r="AH92" i="19" s="1"/>
  <c r="V92" i="19"/>
  <c r="U92" i="19"/>
  <c r="T92" i="19"/>
  <c r="AG92" i="19" s="1"/>
  <c r="M92" i="19"/>
  <c r="AA92" i="19" s="1"/>
  <c r="AC92" i="19" s="1"/>
  <c r="AS91" i="19"/>
  <c r="AF91" i="19" s="1"/>
  <c r="AR91" i="19"/>
  <c r="AJ91" i="19"/>
  <c r="AE91" i="19"/>
  <c r="AD91" i="19"/>
  <c r="Y91" i="19"/>
  <c r="X91" i="19"/>
  <c r="W91" i="19"/>
  <c r="AH91" i="19" s="1"/>
  <c r="V91" i="19"/>
  <c r="U91" i="19"/>
  <c r="AI91" i="19" s="1"/>
  <c r="T91" i="19"/>
  <c r="M91" i="19"/>
  <c r="AA91" i="19" s="1"/>
  <c r="AC91" i="19" s="1"/>
  <c r="AS90" i="19"/>
  <c r="AR90" i="19"/>
  <c r="AE90" i="19" s="1"/>
  <c r="AJ90" i="19"/>
  <c r="AF90" i="19"/>
  <c r="AD90" i="19"/>
  <c r="Z90" i="19"/>
  <c r="Y90" i="19"/>
  <c r="X90" i="19"/>
  <c r="W90" i="19"/>
  <c r="AH90" i="19" s="1"/>
  <c r="V90" i="19"/>
  <c r="U90" i="19"/>
  <c r="AI90" i="19" s="1"/>
  <c r="T90" i="19"/>
  <c r="M90" i="19"/>
  <c r="AA90" i="19" s="1"/>
  <c r="AC90" i="19" s="1"/>
  <c r="AS89" i="19"/>
  <c r="AF89" i="19" s="1"/>
  <c r="AR89" i="19"/>
  <c r="AE89" i="19" s="1"/>
  <c r="AD89" i="19"/>
  <c r="Y89" i="19"/>
  <c r="X89" i="19"/>
  <c r="W89" i="19"/>
  <c r="AJ89" i="19" s="1"/>
  <c r="V89" i="19"/>
  <c r="U89" i="19"/>
  <c r="AI89" i="19" s="1"/>
  <c r="T89" i="19"/>
  <c r="M89" i="19"/>
  <c r="Z89" i="19" s="1"/>
  <c r="AS88" i="19"/>
  <c r="AF88" i="19" s="1"/>
  <c r="AR88" i="19"/>
  <c r="AE88" i="19" s="1"/>
  <c r="AI88" i="19"/>
  <c r="AD88" i="19"/>
  <c r="Y88" i="19"/>
  <c r="X88" i="19"/>
  <c r="W88" i="19"/>
  <c r="AH88" i="19" s="1"/>
  <c r="V88" i="19"/>
  <c r="U88" i="19"/>
  <c r="T88" i="19"/>
  <c r="AG88" i="19" s="1"/>
  <c r="M88" i="19"/>
  <c r="AA88" i="19" s="1"/>
  <c r="AC88" i="19" s="1"/>
  <c r="AS87" i="19"/>
  <c r="AF87" i="19" s="1"/>
  <c r="AR87" i="19"/>
  <c r="AJ87" i="19"/>
  <c r="AE87" i="19"/>
  <c r="AD87" i="19"/>
  <c r="Y87" i="19"/>
  <c r="X87" i="19"/>
  <c r="W87" i="19"/>
  <c r="AH87" i="19" s="1"/>
  <c r="V87" i="19"/>
  <c r="U87" i="19"/>
  <c r="AI87" i="19" s="1"/>
  <c r="T87" i="19"/>
  <c r="M87" i="19"/>
  <c r="AA87" i="19" s="1"/>
  <c r="AC87" i="19" s="1"/>
  <c r="AS86" i="19"/>
  <c r="AR86" i="19"/>
  <c r="AE86" i="19" s="1"/>
  <c r="AJ86" i="19"/>
  <c r="AF86" i="19"/>
  <c r="AD86" i="19"/>
  <c r="Z86" i="19"/>
  <c r="Y86" i="19"/>
  <c r="X86" i="19"/>
  <c r="W86" i="19"/>
  <c r="AH86" i="19" s="1"/>
  <c r="V86" i="19"/>
  <c r="U86" i="19"/>
  <c r="AI86" i="19" s="1"/>
  <c r="T86" i="19"/>
  <c r="M86" i="19"/>
  <c r="AA86" i="19" s="1"/>
  <c r="AC86" i="19" s="1"/>
  <c r="AS85" i="19"/>
  <c r="AF85" i="19" s="1"/>
  <c r="AR85" i="19"/>
  <c r="AE85" i="19" s="1"/>
  <c r="AD85" i="19"/>
  <c r="Y85" i="19"/>
  <c r="X85" i="19"/>
  <c r="W85" i="19"/>
  <c r="AJ85" i="19" s="1"/>
  <c r="V85" i="19"/>
  <c r="U85" i="19"/>
  <c r="AI85" i="19" s="1"/>
  <c r="T85" i="19"/>
  <c r="M85" i="19"/>
  <c r="Z85" i="19" s="1"/>
  <c r="AS84" i="19"/>
  <c r="AF84" i="19" s="1"/>
  <c r="AR84" i="19"/>
  <c r="AE84" i="19" s="1"/>
  <c r="AI84" i="19"/>
  <c r="AD84" i="19"/>
  <c r="Y84" i="19"/>
  <c r="X84" i="19"/>
  <c r="W84" i="19"/>
  <c r="AH84" i="19" s="1"/>
  <c r="V84" i="19"/>
  <c r="U84" i="19"/>
  <c r="T84" i="19"/>
  <c r="AG84" i="19" s="1"/>
  <c r="M84" i="19"/>
  <c r="AA84" i="19" s="1"/>
  <c r="AC84" i="19" s="1"/>
  <c r="AS83" i="19"/>
  <c r="AF83" i="19" s="1"/>
  <c r="AR83" i="19"/>
  <c r="AJ83" i="19"/>
  <c r="AE83" i="19"/>
  <c r="AD83" i="19"/>
  <c r="Y83" i="19"/>
  <c r="X83" i="19"/>
  <c r="W83" i="19"/>
  <c r="AH83" i="19" s="1"/>
  <c r="V83" i="19"/>
  <c r="U83" i="19"/>
  <c r="AI83" i="19" s="1"/>
  <c r="T83" i="19"/>
  <c r="M83" i="19"/>
  <c r="AA83" i="19" s="1"/>
  <c r="AC83" i="19" s="1"/>
  <c r="AS82" i="19"/>
  <c r="AR82" i="19"/>
  <c r="AE82" i="19" s="1"/>
  <c r="AJ82" i="19"/>
  <c r="AF82" i="19"/>
  <c r="AD82" i="19"/>
  <c r="Z82" i="19"/>
  <c r="Y82" i="19"/>
  <c r="X82" i="19"/>
  <c r="W82" i="19"/>
  <c r="AH82" i="19" s="1"/>
  <c r="V82" i="19"/>
  <c r="U82" i="19"/>
  <c r="AI82" i="19" s="1"/>
  <c r="T82" i="19"/>
  <c r="M82" i="19"/>
  <c r="AA82" i="19" s="1"/>
  <c r="AC82" i="19" s="1"/>
  <c r="AS81" i="19"/>
  <c r="AF81" i="19" s="1"/>
  <c r="AR81" i="19"/>
  <c r="AE81" i="19" s="1"/>
  <c r="AD81" i="19"/>
  <c r="AA81" i="19"/>
  <c r="AC81" i="19" s="1"/>
  <c r="Y81" i="19"/>
  <c r="X81" i="19"/>
  <c r="W81" i="19"/>
  <c r="AJ81" i="19" s="1"/>
  <c r="V81" i="19"/>
  <c r="U81" i="19"/>
  <c r="AI81" i="19" s="1"/>
  <c r="T81" i="19"/>
  <c r="M81" i="19"/>
  <c r="Z81" i="19" s="1"/>
  <c r="AS80" i="19"/>
  <c r="AF80" i="19" s="1"/>
  <c r="AR80" i="19"/>
  <c r="AE80" i="19" s="1"/>
  <c r="AI80" i="19"/>
  <c r="AD80" i="19"/>
  <c r="Y80" i="19"/>
  <c r="X80" i="19"/>
  <c r="W80" i="19"/>
  <c r="AH80" i="19" s="1"/>
  <c r="V80" i="19"/>
  <c r="U80" i="19"/>
  <c r="T80" i="19"/>
  <c r="AG80" i="19" s="1"/>
  <c r="M80" i="19"/>
  <c r="AA80" i="19" s="1"/>
  <c r="AC80" i="19" s="1"/>
  <c r="AS79" i="19"/>
  <c r="AF79" i="19" s="1"/>
  <c r="AR79" i="19"/>
  <c r="AJ79" i="19"/>
  <c r="AE79" i="19"/>
  <c r="AD79" i="19"/>
  <c r="Y79" i="19"/>
  <c r="X79" i="19"/>
  <c r="W79" i="19"/>
  <c r="AH79" i="19" s="1"/>
  <c r="V79" i="19"/>
  <c r="U79" i="19"/>
  <c r="AI79" i="19" s="1"/>
  <c r="T79" i="19"/>
  <c r="M79" i="19"/>
  <c r="AA79" i="19" s="1"/>
  <c r="AC79" i="19" s="1"/>
  <c r="AS78" i="19"/>
  <c r="AR78" i="19"/>
  <c r="AE78" i="19" s="1"/>
  <c r="AJ78" i="19"/>
  <c r="AF78" i="19"/>
  <c r="AD78" i="19"/>
  <c r="Z78" i="19"/>
  <c r="Y78" i="19"/>
  <c r="X78" i="19"/>
  <c r="W78" i="19"/>
  <c r="AH78" i="19" s="1"/>
  <c r="V78" i="19"/>
  <c r="U78" i="19"/>
  <c r="AI78" i="19" s="1"/>
  <c r="T78" i="19"/>
  <c r="M78" i="19"/>
  <c r="AA78" i="19" s="1"/>
  <c r="AC78" i="19" s="1"/>
  <c r="AS77" i="19"/>
  <c r="AF77" i="19" s="1"/>
  <c r="AR77" i="19"/>
  <c r="AE77" i="19" s="1"/>
  <c r="AD77" i="19"/>
  <c r="AA77" i="19"/>
  <c r="AC77" i="19" s="1"/>
  <c r="Y77" i="19"/>
  <c r="X77" i="19"/>
  <c r="W77" i="19"/>
  <c r="AJ77" i="19" s="1"/>
  <c r="V77" i="19"/>
  <c r="U77" i="19"/>
  <c r="AI77" i="19" s="1"/>
  <c r="T77" i="19"/>
  <c r="M77" i="19"/>
  <c r="Z77" i="19" s="1"/>
  <c r="AS76" i="19"/>
  <c r="AF76" i="19" s="1"/>
  <c r="AR76" i="19"/>
  <c r="AE76" i="19" s="1"/>
  <c r="AI76" i="19"/>
  <c r="AD76" i="19"/>
  <c r="Y76" i="19"/>
  <c r="X76" i="19"/>
  <c r="W76" i="19"/>
  <c r="AH76" i="19" s="1"/>
  <c r="V76" i="19"/>
  <c r="U76" i="19"/>
  <c r="T76" i="19"/>
  <c r="AG76" i="19" s="1"/>
  <c r="M76" i="19"/>
  <c r="AA76" i="19" s="1"/>
  <c r="AC76" i="19" s="1"/>
  <c r="AS75" i="19"/>
  <c r="AR75" i="19"/>
  <c r="AE75" i="19" s="1"/>
  <c r="AF75" i="19"/>
  <c r="AD75" i="19"/>
  <c r="Y75" i="19"/>
  <c r="X75" i="19"/>
  <c r="W75" i="19"/>
  <c r="V75" i="19"/>
  <c r="U75" i="19"/>
  <c r="T75" i="19"/>
  <c r="AI75" i="19" s="1"/>
  <c r="M75" i="19"/>
  <c r="Z75" i="19" s="1"/>
  <c r="AS74" i="19"/>
  <c r="AR74" i="19"/>
  <c r="AF74" i="19"/>
  <c r="AE74" i="19"/>
  <c r="AD74" i="19"/>
  <c r="AA74" i="19"/>
  <c r="AC74" i="19" s="1"/>
  <c r="Y74" i="19"/>
  <c r="X74" i="19"/>
  <c r="AJ74" i="19" s="1"/>
  <c r="W74" i="19"/>
  <c r="V74" i="19"/>
  <c r="U74" i="19"/>
  <c r="T74" i="19"/>
  <c r="AI74" i="19" s="1"/>
  <c r="M74" i="19"/>
  <c r="Z74" i="19" s="1"/>
  <c r="AS73" i="19"/>
  <c r="AR73" i="19"/>
  <c r="AG73" i="19"/>
  <c r="AF73" i="19"/>
  <c r="AE73" i="19"/>
  <c r="AD73" i="19"/>
  <c r="AA73" i="19"/>
  <c r="AC73" i="19" s="1"/>
  <c r="Y73" i="19"/>
  <c r="X73" i="19"/>
  <c r="W73" i="19"/>
  <c r="AH73" i="19" s="1"/>
  <c r="V73" i="19"/>
  <c r="U73" i="19"/>
  <c r="T73" i="19"/>
  <c r="AI73" i="19" s="1"/>
  <c r="M73" i="19"/>
  <c r="Z73" i="19" s="1"/>
  <c r="AS72" i="19"/>
  <c r="AR72" i="19"/>
  <c r="AF72" i="19"/>
  <c r="AE72" i="19"/>
  <c r="AD72" i="19"/>
  <c r="Y72" i="19"/>
  <c r="X72" i="19"/>
  <c r="AJ72" i="19" s="1"/>
  <c r="W72" i="19"/>
  <c r="V72" i="19"/>
  <c r="U72" i="19"/>
  <c r="T72" i="19"/>
  <c r="AI72" i="19" s="1"/>
  <c r="M72" i="19"/>
  <c r="AA72" i="19" s="1"/>
  <c r="AC72" i="19" s="1"/>
  <c r="AS71" i="19"/>
  <c r="AR71" i="19"/>
  <c r="AF71" i="19"/>
  <c r="AE71" i="19"/>
  <c r="AD71" i="19"/>
  <c r="Y71" i="19"/>
  <c r="X71" i="19"/>
  <c r="W71" i="19"/>
  <c r="AH71" i="19" s="1"/>
  <c r="V71" i="19"/>
  <c r="U71" i="19"/>
  <c r="T71" i="19"/>
  <c r="AI71" i="19" s="1"/>
  <c r="M71" i="19"/>
  <c r="AA71" i="19" s="1"/>
  <c r="AC71" i="19" s="1"/>
  <c r="AS70" i="19"/>
  <c r="AR70" i="19"/>
  <c r="AJ70" i="19"/>
  <c r="AI70" i="19"/>
  <c r="AF70" i="19"/>
  <c r="AE70" i="19"/>
  <c r="AD70" i="19"/>
  <c r="Z70" i="19"/>
  <c r="Y70" i="19"/>
  <c r="X70" i="19"/>
  <c r="W70" i="19"/>
  <c r="AH70" i="19" s="1"/>
  <c r="V70" i="19"/>
  <c r="U70" i="19"/>
  <c r="T70" i="19"/>
  <c r="AG70" i="19" s="1"/>
  <c r="M70" i="19"/>
  <c r="AA70" i="19" s="1"/>
  <c r="AC70" i="19" s="1"/>
  <c r="AK70" i="19" s="1"/>
  <c r="AS69" i="19"/>
  <c r="AF69" i="19" s="1"/>
  <c r="AR69" i="19"/>
  <c r="AJ69" i="19"/>
  <c r="AI69" i="19"/>
  <c r="AE69" i="19"/>
  <c r="AD69" i="19"/>
  <c r="Z69" i="19"/>
  <c r="Y69" i="19"/>
  <c r="X69" i="19"/>
  <c r="W69" i="19"/>
  <c r="V69" i="19"/>
  <c r="U69" i="19"/>
  <c r="T69" i="19"/>
  <c r="AG69" i="19" s="1"/>
  <c r="M69" i="19"/>
  <c r="AA69" i="19" s="1"/>
  <c r="AC69" i="19" s="1"/>
  <c r="AS68" i="19"/>
  <c r="AF68" i="19" s="1"/>
  <c r="AR68" i="19"/>
  <c r="AE68" i="19"/>
  <c r="AD68" i="19"/>
  <c r="Y68" i="19"/>
  <c r="X68" i="19"/>
  <c r="W68" i="19"/>
  <c r="AJ68" i="19" s="1"/>
  <c r="V68" i="19"/>
  <c r="U68" i="19"/>
  <c r="T68" i="19"/>
  <c r="AG68" i="19" s="1"/>
  <c r="M68" i="19"/>
  <c r="AA68" i="19" s="1"/>
  <c r="AC68" i="19" s="1"/>
  <c r="AS67" i="19"/>
  <c r="AR67" i="19"/>
  <c r="AF67" i="19"/>
  <c r="AE67" i="19"/>
  <c r="AD67" i="19"/>
  <c r="Y67" i="19"/>
  <c r="X67" i="19"/>
  <c r="W67" i="19"/>
  <c r="AH67" i="19" s="1"/>
  <c r="V67" i="19"/>
  <c r="U67" i="19"/>
  <c r="T67" i="19"/>
  <c r="AI67" i="19" s="1"/>
  <c r="M67" i="19"/>
  <c r="AA67" i="19" s="1"/>
  <c r="AC67" i="19" s="1"/>
  <c r="AS66" i="19"/>
  <c r="AR66" i="19"/>
  <c r="AJ66" i="19"/>
  <c r="AI66" i="19"/>
  <c r="AF66" i="19"/>
  <c r="AE66" i="19"/>
  <c r="AD66" i="19"/>
  <c r="Z66" i="19"/>
  <c r="Y66" i="19"/>
  <c r="X66" i="19"/>
  <c r="W66" i="19"/>
  <c r="AH66" i="19" s="1"/>
  <c r="V66" i="19"/>
  <c r="U66" i="19"/>
  <c r="T66" i="19"/>
  <c r="AG66" i="19" s="1"/>
  <c r="M66" i="19"/>
  <c r="AA66" i="19" s="1"/>
  <c r="AC66" i="19" s="1"/>
  <c r="AK66" i="19" s="1"/>
  <c r="AS65" i="19"/>
  <c r="AF65" i="19" s="1"/>
  <c r="AR65" i="19"/>
  <c r="AJ65" i="19"/>
  <c r="AI65" i="19"/>
  <c r="AE65" i="19"/>
  <c r="AD65" i="19"/>
  <c r="Z65" i="19"/>
  <c r="Y65" i="19"/>
  <c r="X65" i="19"/>
  <c r="W65" i="19"/>
  <c r="V65" i="19"/>
  <c r="U65" i="19"/>
  <c r="T65" i="19"/>
  <c r="AG65" i="19" s="1"/>
  <c r="M65" i="19"/>
  <c r="AA65" i="19" s="1"/>
  <c r="AC65" i="19" s="1"/>
  <c r="AS64" i="19"/>
  <c r="AF64" i="19" s="1"/>
  <c r="AR64" i="19"/>
  <c r="AE64" i="19"/>
  <c r="AD64" i="19"/>
  <c r="Y64" i="19"/>
  <c r="X64" i="19"/>
  <c r="W64" i="19"/>
  <c r="AJ64" i="19" s="1"/>
  <c r="V64" i="19"/>
  <c r="U64" i="19"/>
  <c r="T64" i="19"/>
  <c r="AG64" i="19" s="1"/>
  <c r="M64" i="19"/>
  <c r="AA64" i="19" s="1"/>
  <c r="AC64" i="19" s="1"/>
  <c r="AS63" i="19"/>
  <c r="AR63" i="19"/>
  <c r="AF63" i="19"/>
  <c r="AE63" i="19"/>
  <c r="AD63" i="19"/>
  <c r="Y63" i="19"/>
  <c r="X63" i="19"/>
  <c r="W63" i="19"/>
  <c r="AH63" i="19" s="1"/>
  <c r="V63" i="19"/>
  <c r="U63" i="19"/>
  <c r="T63" i="19"/>
  <c r="AI63" i="19" s="1"/>
  <c r="M63" i="19"/>
  <c r="AA63" i="19" s="1"/>
  <c r="AC63" i="19" s="1"/>
  <c r="AS62" i="19"/>
  <c r="AR62" i="19"/>
  <c r="AJ62" i="19"/>
  <c r="AI62" i="19"/>
  <c r="AF62" i="19"/>
  <c r="AE62" i="19"/>
  <c r="AD62" i="19"/>
  <c r="Z62" i="19"/>
  <c r="Y62" i="19"/>
  <c r="X62" i="19"/>
  <c r="W62" i="19"/>
  <c r="AH62" i="19" s="1"/>
  <c r="V62" i="19"/>
  <c r="U62" i="19"/>
  <c r="T62" i="19"/>
  <c r="AG62" i="19" s="1"/>
  <c r="M62" i="19"/>
  <c r="AA62" i="19" s="1"/>
  <c r="AC62" i="19" s="1"/>
  <c r="AS61" i="19"/>
  <c r="AF61" i="19" s="1"/>
  <c r="AR61" i="19"/>
  <c r="AJ61" i="19"/>
  <c r="AI61" i="19"/>
  <c r="AE61" i="19"/>
  <c r="AD61" i="19"/>
  <c r="Z61" i="19"/>
  <c r="Y61" i="19"/>
  <c r="X61" i="19"/>
  <c r="W61" i="19"/>
  <c r="V61" i="19"/>
  <c r="U61" i="19"/>
  <c r="T61" i="19"/>
  <c r="AG61" i="19" s="1"/>
  <c r="M61" i="19"/>
  <c r="AA61" i="19" s="1"/>
  <c r="AC61" i="19" s="1"/>
  <c r="AS60" i="19"/>
  <c r="AF60" i="19" s="1"/>
  <c r="AR60" i="19"/>
  <c r="AE60" i="19"/>
  <c r="AD60" i="19"/>
  <c r="Y60" i="19"/>
  <c r="X60" i="19"/>
  <c r="W60" i="19"/>
  <c r="AJ60" i="19" s="1"/>
  <c r="V60" i="19"/>
  <c r="U60" i="19"/>
  <c r="T60" i="19"/>
  <c r="AG60" i="19" s="1"/>
  <c r="M60" i="19"/>
  <c r="AA60" i="19" s="1"/>
  <c r="AC60" i="19" s="1"/>
  <c r="AS59" i="19"/>
  <c r="AR59" i="19"/>
  <c r="AF59" i="19"/>
  <c r="AE59" i="19"/>
  <c r="AD59" i="19"/>
  <c r="Z59" i="19"/>
  <c r="Y59" i="19"/>
  <c r="X59" i="19"/>
  <c r="W59" i="19"/>
  <c r="AH59" i="19" s="1"/>
  <c r="V59" i="19"/>
  <c r="U59" i="19"/>
  <c r="T59" i="19"/>
  <c r="AI59" i="19" s="1"/>
  <c r="M59" i="19"/>
  <c r="AA59" i="19" s="1"/>
  <c r="AC59" i="19" s="1"/>
  <c r="AS58" i="19"/>
  <c r="AF58" i="19" s="1"/>
  <c r="AR58" i="19"/>
  <c r="AJ58" i="19"/>
  <c r="AI58" i="19"/>
  <c r="AE58" i="19"/>
  <c r="AD58" i="19"/>
  <c r="Z58" i="19"/>
  <c r="Y58" i="19"/>
  <c r="X58" i="19"/>
  <c r="W58" i="19"/>
  <c r="AH58" i="19" s="1"/>
  <c r="V58" i="19"/>
  <c r="U58" i="19"/>
  <c r="T58" i="19"/>
  <c r="AG58" i="19" s="1"/>
  <c r="M58" i="19"/>
  <c r="AA58" i="19" s="1"/>
  <c r="AC58" i="19" s="1"/>
  <c r="AS57" i="19"/>
  <c r="AF57" i="19" s="1"/>
  <c r="AR57" i="19"/>
  <c r="AE57" i="19"/>
  <c r="AD57" i="19"/>
  <c r="Z57" i="19"/>
  <c r="Y57" i="19"/>
  <c r="X57" i="19"/>
  <c r="AJ57" i="19" s="1"/>
  <c r="W57" i="19"/>
  <c r="V57" i="19"/>
  <c r="U57" i="19"/>
  <c r="T57" i="19"/>
  <c r="AI57" i="19" s="1"/>
  <c r="M57" i="19"/>
  <c r="AA57" i="19" s="1"/>
  <c r="AC57" i="19" s="1"/>
  <c r="AS56" i="19"/>
  <c r="AR56" i="19"/>
  <c r="AF56" i="19"/>
  <c r="AE56" i="19"/>
  <c r="AD56" i="19"/>
  <c r="Y56" i="19"/>
  <c r="X56" i="19"/>
  <c r="W56" i="19"/>
  <c r="AH56" i="19" s="1"/>
  <c r="V56" i="19"/>
  <c r="U56" i="19"/>
  <c r="T56" i="19"/>
  <c r="AG56" i="19" s="1"/>
  <c r="M56" i="19"/>
  <c r="AA56" i="19" s="1"/>
  <c r="AC56" i="19" s="1"/>
  <c r="AS55" i="19"/>
  <c r="AR55" i="19"/>
  <c r="AJ55" i="19"/>
  <c r="AF55" i="19"/>
  <c r="AE55" i="19"/>
  <c r="AD55" i="19"/>
  <c r="Z55" i="19"/>
  <c r="Y55" i="19"/>
  <c r="X55" i="19"/>
  <c r="W55" i="19"/>
  <c r="AH55" i="19" s="1"/>
  <c r="V55" i="19"/>
  <c r="U55" i="19"/>
  <c r="T55" i="19"/>
  <c r="AI55" i="19" s="1"/>
  <c r="M55" i="19"/>
  <c r="AA55" i="19" s="1"/>
  <c r="AC55" i="19" s="1"/>
  <c r="AS54" i="19"/>
  <c r="AF54" i="19" s="1"/>
  <c r="AR54" i="19"/>
  <c r="AI54" i="19"/>
  <c r="AE54" i="19"/>
  <c r="AD54" i="19"/>
  <c r="Y54" i="19"/>
  <c r="X54" i="19"/>
  <c r="W54" i="19"/>
  <c r="AH54" i="19" s="1"/>
  <c r="V54" i="19"/>
  <c r="U54" i="19"/>
  <c r="T54" i="19"/>
  <c r="AG54" i="19" s="1"/>
  <c r="M54" i="19"/>
  <c r="Z54" i="19" s="1"/>
  <c r="AS53" i="19"/>
  <c r="AF53" i="19" s="1"/>
  <c r="AR53" i="19"/>
  <c r="AE53" i="19"/>
  <c r="AD53" i="19"/>
  <c r="Z53" i="19"/>
  <c r="Y53" i="19"/>
  <c r="X53" i="19"/>
  <c r="AJ53" i="19" s="1"/>
  <c r="W53" i="19"/>
  <c r="V53" i="19"/>
  <c r="U53" i="19"/>
  <c r="T53" i="19"/>
  <c r="AI53" i="19" s="1"/>
  <c r="M53" i="19"/>
  <c r="AA53" i="19" s="1"/>
  <c r="AC53" i="19" s="1"/>
  <c r="AS52" i="19"/>
  <c r="AR52" i="19"/>
  <c r="AI52" i="19"/>
  <c r="AF52" i="19"/>
  <c r="AE52" i="19"/>
  <c r="AD52" i="19"/>
  <c r="Y52" i="19"/>
  <c r="X52" i="19"/>
  <c r="W52" i="19"/>
  <c r="V52" i="19"/>
  <c r="U52" i="19"/>
  <c r="T52" i="19"/>
  <c r="AG52" i="19" s="1"/>
  <c r="M52" i="19"/>
  <c r="Z52" i="19" s="1"/>
  <c r="AS51" i="19"/>
  <c r="AR51" i="19"/>
  <c r="AJ51" i="19"/>
  <c r="AF51" i="19"/>
  <c r="AE51" i="19"/>
  <c r="AD51" i="19"/>
  <c r="Z51" i="19"/>
  <c r="Y51" i="19"/>
  <c r="X51" i="19"/>
  <c r="W51" i="19"/>
  <c r="V51" i="19"/>
  <c r="U51" i="19"/>
  <c r="T51" i="19"/>
  <c r="AI51" i="19" s="1"/>
  <c r="M51" i="19"/>
  <c r="AA51" i="19" s="1"/>
  <c r="AC51" i="19" s="1"/>
  <c r="AS50" i="19"/>
  <c r="AF50" i="19" s="1"/>
  <c r="AR50" i="19"/>
  <c r="AI50" i="19"/>
  <c r="AE50" i="19"/>
  <c r="AD50" i="19"/>
  <c r="Y50" i="19"/>
  <c r="X50" i="19"/>
  <c r="W50" i="19"/>
  <c r="AH50" i="19" s="1"/>
  <c r="V50" i="19"/>
  <c r="U50" i="19"/>
  <c r="T50" i="19"/>
  <c r="AG50" i="19" s="1"/>
  <c r="M50" i="19"/>
  <c r="Z50" i="19" s="1"/>
  <c r="AS49" i="19"/>
  <c r="AF49" i="19" s="1"/>
  <c r="AR49" i="19"/>
  <c r="AG49" i="19"/>
  <c r="AE49" i="19"/>
  <c r="AD49" i="19"/>
  <c r="Z49" i="19"/>
  <c r="Y49" i="19"/>
  <c r="X49" i="19"/>
  <c r="AJ49" i="19" s="1"/>
  <c r="W49" i="19"/>
  <c r="V49" i="19"/>
  <c r="U49" i="19"/>
  <c r="T49" i="19"/>
  <c r="AI49" i="19" s="1"/>
  <c r="M49" i="19"/>
  <c r="AA49" i="19" s="1"/>
  <c r="AC49" i="19" s="1"/>
  <c r="AS48" i="19"/>
  <c r="AR48" i="19"/>
  <c r="AI48" i="19"/>
  <c r="AF48" i="19"/>
  <c r="AE48" i="19"/>
  <c r="AD48" i="19"/>
  <c r="AA48" i="19"/>
  <c r="AC48" i="19" s="1"/>
  <c r="Y48" i="19"/>
  <c r="X48" i="19"/>
  <c r="W48" i="19"/>
  <c r="V48" i="19"/>
  <c r="U48" i="19"/>
  <c r="T48" i="19"/>
  <c r="AG48" i="19" s="1"/>
  <c r="M48" i="19"/>
  <c r="Z48" i="19" s="1"/>
  <c r="AS47" i="19"/>
  <c r="AR47" i="19"/>
  <c r="AJ47" i="19"/>
  <c r="AF47" i="19"/>
  <c r="AE47" i="19"/>
  <c r="AD47" i="19"/>
  <c r="Z47" i="19"/>
  <c r="Y47" i="19"/>
  <c r="X47" i="19"/>
  <c r="W47" i="19"/>
  <c r="V47" i="19"/>
  <c r="U47" i="19"/>
  <c r="T47" i="19"/>
  <c r="AI47" i="19" s="1"/>
  <c r="M47" i="19"/>
  <c r="AA47" i="19" s="1"/>
  <c r="AC47" i="19" s="1"/>
  <c r="AS46" i="19"/>
  <c r="AF46" i="19" s="1"/>
  <c r="AR46" i="19"/>
  <c r="AI46" i="19"/>
  <c r="AE46" i="19"/>
  <c r="AD46" i="19"/>
  <c r="Y46" i="19"/>
  <c r="X46" i="19"/>
  <c r="W46" i="19"/>
  <c r="AH46" i="19" s="1"/>
  <c r="V46" i="19"/>
  <c r="U46" i="19"/>
  <c r="T46" i="19"/>
  <c r="AG46" i="19" s="1"/>
  <c r="M46" i="19"/>
  <c r="Z46" i="19" s="1"/>
  <c r="AS45" i="19"/>
  <c r="AF45" i="19" s="1"/>
  <c r="AR45" i="19"/>
  <c r="AG45" i="19"/>
  <c r="AE45" i="19"/>
  <c r="AD45" i="19"/>
  <c r="Z45" i="19"/>
  <c r="Y45" i="19"/>
  <c r="X45" i="19"/>
  <c r="AJ45" i="19" s="1"/>
  <c r="W45" i="19"/>
  <c r="V45" i="19"/>
  <c r="U45" i="19"/>
  <c r="T45" i="19"/>
  <c r="AI45" i="19" s="1"/>
  <c r="M45" i="19"/>
  <c r="AA45" i="19" s="1"/>
  <c r="AC45" i="19" s="1"/>
  <c r="AS44" i="19"/>
  <c r="AR44" i="19"/>
  <c r="AI44" i="19"/>
  <c r="AF44" i="19"/>
  <c r="AE44" i="19"/>
  <c r="AD44" i="19"/>
  <c r="Y44" i="19"/>
  <c r="X44" i="19"/>
  <c r="W44" i="19"/>
  <c r="V44" i="19"/>
  <c r="U44" i="19"/>
  <c r="T44" i="19"/>
  <c r="AG44" i="19" s="1"/>
  <c r="M44" i="19"/>
  <c r="Z44" i="19" s="1"/>
  <c r="AS43" i="19"/>
  <c r="AR43" i="19"/>
  <c r="AJ43" i="19"/>
  <c r="AF43" i="19"/>
  <c r="AE43" i="19"/>
  <c r="AD43" i="19"/>
  <c r="Z43" i="19"/>
  <c r="Y43" i="19"/>
  <c r="X43" i="19"/>
  <c r="W43" i="19"/>
  <c r="V43" i="19"/>
  <c r="U43" i="19"/>
  <c r="T43" i="19"/>
  <c r="AI43" i="19" s="1"/>
  <c r="M43" i="19"/>
  <c r="AA43" i="19" s="1"/>
  <c r="AC43" i="19" s="1"/>
  <c r="AS42" i="19"/>
  <c r="AF42" i="19" s="1"/>
  <c r="AR42" i="19"/>
  <c r="AI42" i="19"/>
  <c r="AE42" i="19"/>
  <c r="AD42" i="19"/>
  <c r="Y42" i="19"/>
  <c r="X42" i="19"/>
  <c r="W42" i="19"/>
  <c r="AH42" i="19" s="1"/>
  <c r="V42" i="19"/>
  <c r="U42" i="19"/>
  <c r="T42" i="19"/>
  <c r="AG42" i="19" s="1"/>
  <c r="M42" i="19"/>
  <c r="Z42" i="19" s="1"/>
  <c r="AS41" i="19"/>
  <c r="AF41" i="19" s="1"/>
  <c r="AR41" i="19"/>
  <c r="AE41" i="19" s="1"/>
  <c r="AD41" i="19"/>
  <c r="Y41" i="19"/>
  <c r="X41" i="19"/>
  <c r="W41" i="19"/>
  <c r="V41" i="19"/>
  <c r="U41" i="19"/>
  <c r="T41" i="19"/>
  <c r="M41" i="19"/>
  <c r="AA41" i="19" s="1"/>
  <c r="AC41" i="19" s="1"/>
  <c r="AS40" i="19"/>
  <c r="AF40" i="19" s="1"/>
  <c r="AR40" i="19"/>
  <c r="AE40" i="19" s="1"/>
  <c r="AD40" i="19"/>
  <c r="Y40" i="19"/>
  <c r="X40" i="19"/>
  <c r="W40" i="19"/>
  <c r="V40" i="19"/>
  <c r="U40" i="19"/>
  <c r="T40" i="19"/>
  <c r="M40" i="19"/>
  <c r="Z40" i="19" s="1"/>
  <c r="AS39" i="19"/>
  <c r="AF39" i="19" s="1"/>
  <c r="AR39" i="19"/>
  <c r="AE39" i="19" s="1"/>
  <c r="AD39" i="19"/>
  <c r="Y39" i="19"/>
  <c r="X39" i="19"/>
  <c r="AJ39" i="19" s="1"/>
  <c r="W39" i="19"/>
  <c r="V39" i="19"/>
  <c r="U39" i="19"/>
  <c r="T39" i="19"/>
  <c r="AI39" i="19" s="1"/>
  <c r="M39" i="19"/>
  <c r="AA39" i="19" s="1"/>
  <c r="AC39" i="19" s="1"/>
  <c r="AS38" i="19"/>
  <c r="AF38" i="19" s="1"/>
  <c r="AR38" i="19"/>
  <c r="AE38" i="19" s="1"/>
  <c r="AD38" i="19"/>
  <c r="Y38" i="19"/>
  <c r="X38" i="19"/>
  <c r="W38" i="19"/>
  <c r="V38" i="19"/>
  <c r="U38" i="19"/>
  <c r="T38" i="19"/>
  <c r="AG38" i="19" s="1"/>
  <c r="M38" i="19"/>
  <c r="AA38" i="19" s="1"/>
  <c r="AC38" i="19" s="1"/>
  <c r="AS37" i="19"/>
  <c r="AF37" i="19" s="1"/>
  <c r="AR37" i="19"/>
  <c r="AE37" i="19" s="1"/>
  <c r="AD37" i="19"/>
  <c r="Z37" i="19"/>
  <c r="Y37" i="19"/>
  <c r="X37" i="19"/>
  <c r="W37" i="19"/>
  <c r="V37" i="19"/>
  <c r="U37" i="19"/>
  <c r="T37" i="19"/>
  <c r="M37" i="19"/>
  <c r="AA37" i="19" s="1"/>
  <c r="AC37" i="19" s="1"/>
  <c r="AS36" i="19"/>
  <c r="AF36" i="19" s="1"/>
  <c r="AR36" i="19"/>
  <c r="AE36" i="19" s="1"/>
  <c r="AD36" i="19"/>
  <c r="Y36" i="19"/>
  <c r="X36" i="19"/>
  <c r="W36" i="19"/>
  <c r="V36" i="19"/>
  <c r="U36" i="19"/>
  <c r="T36" i="19"/>
  <c r="M36" i="19"/>
  <c r="Z36" i="19" s="1"/>
  <c r="AS35" i="19"/>
  <c r="AF35" i="19" s="1"/>
  <c r="AR35" i="19"/>
  <c r="AE35" i="19" s="1"/>
  <c r="AD35" i="19"/>
  <c r="Y35" i="19"/>
  <c r="X35" i="19"/>
  <c r="W35" i="19"/>
  <c r="AH35" i="19" s="1"/>
  <c r="V35" i="19"/>
  <c r="U35" i="19"/>
  <c r="T35" i="19"/>
  <c r="M35" i="19"/>
  <c r="AA35" i="19" s="1"/>
  <c r="AC35" i="19" s="1"/>
  <c r="AS34" i="19"/>
  <c r="AF34" i="19" s="1"/>
  <c r="AR34" i="19"/>
  <c r="AE34" i="19" s="1"/>
  <c r="AD34" i="19"/>
  <c r="Y34" i="19"/>
  <c r="X34" i="19"/>
  <c r="W34" i="19"/>
  <c r="AJ34" i="19" s="1"/>
  <c r="V34" i="19"/>
  <c r="U34" i="19"/>
  <c r="T34" i="19"/>
  <c r="M34" i="19"/>
  <c r="AA34" i="19" s="1"/>
  <c r="AC34" i="19" s="1"/>
  <c r="AS33" i="19"/>
  <c r="AF33" i="19" s="1"/>
  <c r="AR33" i="19"/>
  <c r="AE33" i="19" s="1"/>
  <c r="AD33" i="19"/>
  <c r="Y33" i="19"/>
  <c r="X33" i="19"/>
  <c r="W33" i="19"/>
  <c r="V33" i="19"/>
  <c r="U33" i="19"/>
  <c r="T33" i="19"/>
  <c r="M33" i="19"/>
  <c r="AA33" i="19" s="1"/>
  <c r="AC33" i="19" s="1"/>
  <c r="AS32" i="19"/>
  <c r="AF32" i="19" s="1"/>
  <c r="AR32" i="19"/>
  <c r="AD32" i="19"/>
  <c r="Y32" i="19"/>
  <c r="X32" i="19"/>
  <c r="W32" i="19"/>
  <c r="V32" i="19"/>
  <c r="U32" i="19"/>
  <c r="T32" i="19"/>
  <c r="M32" i="19"/>
  <c r="AA32" i="19" s="1"/>
  <c r="AC32" i="19" s="1"/>
  <c r="AS31" i="19"/>
  <c r="AF31" i="19" s="1"/>
  <c r="AR31" i="19"/>
  <c r="AE31" i="19" s="1"/>
  <c r="AD31" i="19"/>
  <c r="Y31" i="19"/>
  <c r="X31" i="19"/>
  <c r="W31" i="19"/>
  <c r="V31" i="19"/>
  <c r="U31" i="19"/>
  <c r="T31" i="19"/>
  <c r="M31" i="19"/>
  <c r="AA31" i="19" s="1"/>
  <c r="AC31" i="19" s="1"/>
  <c r="AS30" i="19"/>
  <c r="AR30" i="19"/>
  <c r="AE30" i="19" s="1"/>
  <c r="AF30" i="19"/>
  <c r="AD30" i="19"/>
  <c r="Y30" i="19"/>
  <c r="X30" i="19"/>
  <c r="W30" i="19"/>
  <c r="V30" i="19"/>
  <c r="U30" i="19"/>
  <c r="T30" i="19"/>
  <c r="M30" i="19"/>
  <c r="AA30" i="19" s="1"/>
  <c r="AC30" i="19" s="1"/>
  <c r="AS29" i="19"/>
  <c r="AR29" i="19"/>
  <c r="AE29" i="19" s="1"/>
  <c r="AF29" i="19"/>
  <c r="AD29" i="19"/>
  <c r="Z29" i="19"/>
  <c r="Y29" i="19"/>
  <c r="X29" i="19"/>
  <c r="W29" i="19"/>
  <c r="AH29" i="19" s="1"/>
  <c r="V29" i="19"/>
  <c r="U29" i="19"/>
  <c r="T29" i="19"/>
  <c r="M29" i="19"/>
  <c r="AA29" i="19" s="1"/>
  <c r="AC29" i="19" s="1"/>
  <c r="AS28" i="19"/>
  <c r="AF28" i="19" s="1"/>
  <c r="AR28" i="19"/>
  <c r="AE28" i="19" s="1"/>
  <c r="AD28" i="19"/>
  <c r="Y28" i="19"/>
  <c r="X28" i="19"/>
  <c r="W28" i="19"/>
  <c r="AJ28" i="19" s="1"/>
  <c r="V28" i="19"/>
  <c r="U28" i="19"/>
  <c r="T28" i="19"/>
  <c r="M28" i="19"/>
  <c r="AA28" i="19" s="1"/>
  <c r="AC28" i="19" s="1"/>
  <c r="AS27" i="19"/>
  <c r="AR27" i="19"/>
  <c r="AJ27" i="19"/>
  <c r="AF27" i="19"/>
  <c r="AE27" i="19"/>
  <c r="AD27" i="19"/>
  <c r="Y27" i="19"/>
  <c r="X27" i="19"/>
  <c r="W27" i="19"/>
  <c r="AH27" i="19" s="1"/>
  <c r="V27" i="19"/>
  <c r="U27" i="19"/>
  <c r="AI27" i="19" s="1"/>
  <c r="T27" i="19"/>
  <c r="M27" i="19"/>
  <c r="AA27" i="19" s="1"/>
  <c r="AC27" i="19" s="1"/>
  <c r="AS26" i="19"/>
  <c r="AF26" i="19" s="1"/>
  <c r="AR26" i="19"/>
  <c r="AE26" i="19" s="1"/>
  <c r="AD26" i="19"/>
  <c r="Y26" i="19"/>
  <c r="X26" i="19"/>
  <c r="AJ26" i="19" s="1"/>
  <c r="W26" i="19"/>
  <c r="V26" i="19"/>
  <c r="U26" i="19"/>
  <c r="T26" i="19"/>
  <c r="M26" i="19"/>
  <c r="AA26" i="19" s="1"/>
  <c r="AC26" i="19" s="1"/>
  <c r="AS25" i="19"/>
  <c r="AF25" i="19" s="1"/>
  <c r="AR25" i="19"/>
  <c r="AE25" i="19" s="1"/>
  <c r="AD25" i="19"/>
  <c r="Y25" i="19"/>
  <c r="X25" i="19"/>
  <c r="W25" i="19"/>
  <c r="V25" i="19"/>
  <c r="U25" i="19"/>
  <c r="T25" i="19"/>
  <c r="AG25" i="19" s="1"/>
  <c r="M25" i="19"/>
  <c r="AA25" i="19" s="1"/>
  <c r="AC25" i="19" s="1"/>
  <c r="AS24" i="19"/>
  <c r="AF24" i="19" s="1"/>
  <c r="AR24" i="19"/>
  <c r="AE24" i="19" s="1"/>
  <c r="AD24" i="19"/>
  <c r="Y24" i="19"/>
  <c r="X24" i="19"/>
  <c r="W24" i="19"/>
  <c r="V24" i="19"/>
  <c r="U24" i="19"/>
  <c r="T24" i="19"/>
  <c r="M24" i="19"/>
  <c r="Z24" i="19" s="1"/>
  <c r="AS23" i="19"/>
  <c r="AF23" i="19" s="1"/>
  <c r="AR23" i="19"/>
  <c r="AE23" i="19" s="1"/>
  <c r="AD23" i="19"/>
  <c r="Y23" i="19"/>
  <c r="X23" i="19"/>
  <c r="W23" i="19"/>
  <c r="AH23" i="19" s="1"/>
  <c r="V23" i="19"/>
  <c r="U23" i="19"/>
  <c r="AI23" i="19" s="1"/>
  <c r="T23" i="19"/>
  <c r="M23" i="19"/>
  <c r="AA23" i="19" s="1"/>
  <c r="AC23" i="19" s="1"/>
  <c r="AS22" i="19"/>
  <c r="AF22" i="19" s="1"/>
  <c r="AR22" i="19"/>
  <c r="AE22" i="19" s="1"/>
  <c r="AD22" i="19"/>
  <c r="Z22" i="19"/>
  <c r="Y22" i="19"/>
  <c r="X22" i="19"/>
  <c r="W22" i="19"/>
  <c r="V22" i="19"/>
  <c r="U22" i="19"/>
  <c r="T22" i="19"/>
  <c r="M22" i="19"/>
  <c r="AA22" i="19" s="1"/>
  <c r="AC22" i="19" s="1"/>
  <c r="AS21" i="19"/>
  <c r="AF21" i="19" s="1"/>
  <c r="AR21" i="19"/>
  <c r="AE21" i="19"/>
  <c r="AD21" i="19"/>
  <c r="Y21" i="19"/>
  <c r="X21" i="19"/>
  <c r="W21" i="19"/>
  <c r="V21" i="19"/>
  <c r="U21" i="19"/>
  <c r="T21" i="19"/>
  <c r="M21" i="19"/>
  <c r="AA21" i="19" s="1"/>
  <c r="AC21" i="19" s="1"/>
  <c r="AS20" i="19"/>
  <c r="AF20" i="19" s="1"/>
  <c r="AR20" i="19"/>
  <c r="AE20" i="19" s="1"/>
  <c r="AD20" i="19"/>
  <c r="Y20" i="19"/>
  <c r="X20" i="19"/>
  <c r="W20" i="19"/>
  <c r="V20" i="19"/>
  <c r="U20" i="19"/>
  <c r="T20" i="19"/>
  <c r="M20" i="19"/>
  <c r="Z20" i="19" s="1"/>
  <c r="AS19" i="19"/>
  <c r="AF19" i="19" s="1"/>
  <c r="AR19" i="19"/>
  <c r="AE19" i="19"/>
  <c r="AD19" i="19"/>
  <c r="Y19" i="19"/>
  <c r="X19" i="19"/>
  <c r="W19" i="19"/>
  <c r="V19" i="19"/>
  <c r="U19" i="19"/>
  <c r="T19" i="19"/>
  <c r="M19" i="19"/>
  <c r="AA19" i="19" s="1"/>
  <c r="AC19" i="19" s="1"/>
  <c r="AS18" i="19"/>
  <c r="AF18" i="19" s="1"/>
  <c r="AR18" i="19"/>
  <c r="AE18" i="19" s="1"/>
  <c r="AD18" i="19"/>
  <c r="Y18" i="19"/>
  <c r="X18" i="19"/>
  <c r="W18" i="19"/>
  <c r="V18" i="19"/>
  <c r="U18" i="19"/>
  <c r="T18" i="19"/>
  <c r="AI18" i="19" s="1"/>
  <c r="M18" i="19"/>
  <c r="AA18" i="19" s="1"/>
  <c r="AC18" i="19" s="1"/>
  <c r="AS17" i="19"/>
  <c r="AF17" i="19" s="1"/>
  <c r="AR17" i="19"/>
  <c r="AE17" i="19" s="1"/>
  <c r="AD17" i="19"/>
  <c r="Y17" i="19"/>
  <c r="X17" i="19"/>
  <c r="W17" i="19"/>
  <c r="AJ17" i="19" s="1"/>
  <c r="V17" i="19"/>
  <c r="U17" i="19"/>
  <c r="T17" i="19"/>
  <c r="M17" i="19"/>
  <c r="AA17" i="19" s="1"/>
  <c r="AC17" i="19" s="1"/>
  <c r="AS16" i="19"/>
  <c r="AF16" i="19" s="1"/>
  <c r="AR16" i="19"/>
  <c r="AE16" i="19" s="1"/>
  <c r="AD16" i="19"/>
  <c r="Y16" i="19"/>
  <c r="X16" i="19"/>
  <c r="W16" i="19"/>
  <c r="V16" i="19"/>
  <c r="U16" i="19"/>
  <c r="T16" i="19"/>
  <c r="M16" i="19"/>
  <c r="Z16" i="19" s="1"/>
  <c r="AS15" i="19"/>
  <c r="AF15" i="19" s="1"/>
  <c r="AR15" i="19"/>
  <c r="AE15" i="19" s="1"/>
  <c r="AD15" i="19"/>
  <c r="Y15" i="19"/>
  <c r="X15" i="19"/>
  <c r="AJ15" i="19" s="1"/>
  <c r="W15" i="19"/>
  <c r="V15" i="19"/>
  <c r="U15" i="19"/>
  <c r="T15" i="19"/>
  <c r="M15" i="19"/>
  <c r="AA15" i="19" s="1"/>
  <c r="AC15" i="19" s="1"/>
  <c r="AS14" i="19"/>
  <c r="AF14" i="19" s="1"/>
  <c r="AR14" i="19"/>
  <c r="AE14" i="19" s="1"/>
  <c r="AD14" i="19"/>
  <c r="Y14" i="19"/>
  <c r="X14" i="19"/>
  <c r="W14" i="19"/>
  <c r="V14" i="19"/>
  <c r="U14" i="19"/>
  <c r="T14" i="19"/>
  <c r="M14" i="19"/>
  <c r="AA14" i="19" s="1"/>
  <c r="AC14" i="19" s="1"/>
  <c r="AS13" i="19"/>
  <c r="AF13" i="19" s="1"/>
  <c r="AR13" i="19"/>
  <c r="AE13" i="19" s="1"/>
  <c r="AD13" i="19"/>
  <c r="Y13" i="19"/>
  <c r="X13" i="19"/>
  <c r="W13" i="19"/>
  <c r="V13" i="19"/>
  <c r="U13" i="19"/>
  <c r="T13" i="19"/>
  <c r="M13" i="19"/>
  <c r="AA13" i="19" s="1"/>
  <c r="AC13" i="19" s="1"/>
  <c r="AS12" i="19"/>
  <c r="AF12" i="19" s="1"/>
  <c r="AR12" i="19"/>
  <c r="AE12" i="19"/>
  <c r="AD12" i="19"/>
  <c r="Y12" i="19"/>
  <c r="X12" i="19"/>
  <c r="W12" i="19"/>
  <c r="V12" i="19"/>
  <c r="U12" i="19"/>
  <c r="T12" i="19"/>
  <c r="M12" i="19"/>
  <c r="Z12" i="19" s="1"/>
  <c r="AS11" i="19"/>
  <c r="AF11" i="19" s="1"/>
  <c r="AR11" i="19"/>
  <c r="AE11" i="19"/>
  <c r="AD11" i="19"/>
  <c r="Y11" i="19"/>
  <c r="X11" i="19"/>
  <c r="W11" i="19"/>
  <c r="V11" i="19"/>
  <c r="U11" i="19"/>
  <c r="T11" i="19"/>
  <c r="M11" i="19"/>
  <c r="AA11" i="19" s="1"/>
  <c r="AC11" i="19" s="1"/>
  <c r="AS10" i="19"/>
  <c r="AF10" i="19" s="1"/>
  <c r="AR10" i="19"/>
  <c r="AE10" i="19" s="1"/>
  <c r="AD10" i="19"/>
  <c r="Y10" i="19"/>
  <c r="X10" i="19"/>
  <c r="AJ10" i="19" s="1"/>
  <c r="W10" i="19"/>
  <c r="V10" i="19"/>
  <c r="U10" i="19"/>
  <c r="T10" i="19"/>
  <c r="AI10" i="19" s="1"/>
  <c r="M10" i="19"/>
  <c r="AA10" i="19" s="1"/>
  <c r="AC10" i="19" s="1"/>
  <c r="AS9" i="19"/>
  <c r="AF9" i="19" s="1"/>
  <c r="AR9" i="19"/>
  <c r="AE9" i="19" s="1"/>
  <c r="AD9" i="19"/>
  <c r="Y9" i="19"/>
  <c r="X9" i="19"/>
  <c r="W9" i="19"/>
  <c r="V9" i="19"/>
  <c r="U9" i="19"/>
  <c r="T9" i="19"/>
  <c r="M9" i="19"/>
  <c r="AA9" i="19" s="1"/>
  <c r="AC9" i="19" s="1"/>
  <c r="AS8" i="19"/>
  <c r="AF8" i="19" s="1"/>
  <c r="AR8" i="19"/>
  <c r="AE8" i="19" s="1"/>
  <c r="AD8" i="19"/>
  <c r="Y8" i="19"/>
  <c r="X8" i="19"/>
  <c r="W8" i="19"/>
  <c r="V8" i="19"/>
  <c r="U8" i="19"/>
  <c r="T8" i="19"/>
  <c r="M8" i="19"/>
  <c r="Z8" i="19" s="1"/>
  <c r="AS7" i="19"/>
  <c r="AF7" i="19" s="1"/>
  <c r="AR7" i="19"/>
  <c r="AE7" i="19" s="1"/>
  <c r="AD7" i="19"/>
  <c r="Y7" i="19"/>
  <c r="X7" i="19"/>
  <c r="AJ7" i="19" s="1"/>
  <c r="W7" i="19"/>
  <c r="V7" i="19"/>
  <c r="U7" i="19"/>
  <c r="T7" i="19"/>
  <c r="M7" i="19"/>
  <c r="AA7" i="19" s="1"/>
  <c r="AC7" i="19" s="1"/>
  <c r="AS6" i="19"/>
  <c r="AF6" i="19" s="1"/>
  <c r="AR6" i="19"/>
  <c r="AE6" i="19" s="1"/>
  <c r="AD6" i="19"/>
  <c r="Y6" i="19"/>
  <c r="X6" i="19"/>
  <c r="W6" i="19"/>
  <c r="V6" i="19"/>
  <c r="U6" i="19"/>
  <c r="T6" i="19"/>
  <c r="AI6" i="19" s="1"/>
  <c r="M6" i="19"/>
  <c r="AA6" i="19" s="1"/>
  <c r="AC6" i="19" s="1"/>
  <c r="AS5" i="19"/>
  <c r="AF5" i="19" s="1"/>
  <c r="AR5" i="19"/>
  <c r="AE5" i="19" s="1"/>
  <c r="AD5" i="19"/>
  <c r="Y5" i="19"/>
  <c r="X5" i="19"/>
  <c r="W5" i="19"/>
  <c r="AJ5" i="19" s="1"/>
  <c r="V5" i="19"/>
  <c r="U5" i="19"/>
  <c r="T5" i="19"/>
  <c r="M5" i="19"/>
  <c r="AA5" i="19" s="1"/>
  <c r="AC5" i="19" s="1"/>
  <c r="AS103" i="18"/>
  <c r="AR103" i="18"/>
  <c r="AE103" i="18" s="1"/>
  <c r="AF103" i="18"/>
  <c r="AD103" i="18"/>
  <c r="Y103" i="18"/>
  <c r="X103" i="18"/>
  <c r="W103" i="18"/>
  <c r="V103" i="18"/>
  <c r="U103" i="18"/>
  <c r="T103" i="18"/>
  <c r="AI103" i="18" s="1"/>
  <c r="M103" i="18"/>
  <c r="Z103" i="18" s="1"/>
  <c r="AS102" i="18"/>
  <c r="AR102" i="18"/>
  <c r="AE102" i="18" s="1"/>
  <c r="AF102" i="18"/>
  <c r="AD102" i="18"/>
  <c r="Y102" i="18"/>
  <c r="X102" i="18"/>
  <c r="W102" i="18"/>
  <c r="V102" i="18"/>
  <c r="U102" i="18"/>
  <c r="T102" i="18"/>
  <c r="AI102" i="18" s="1"/>
  <c r="M102" i="18"/>
  <c r="Z102" i="18" s="1"/>
  <c r="AS101" i="18"/>
  <c r="AR101" i="18"/>
  <c r="AE101" i="18" s="1"/>
  <c r="AF101" i="18"/>
  <c r="AD101" i="18"/>
  <c r="Y101" i="18"/>
  <c r="X101" i="18"/>
  <c r="W101" i="18"/>
  <c r="V101" i="18"/>
  <c r="U101" i="18"/>
  <c r="T101" i="18"/>
  <c r="AI101" i="18" s="1"/>
  <c r="M101" i="18"/>
  <c r="Z101" i="18" s="1"/>
  <c r="AS100" i="18"/>
  <c r="AR100" i="18"/>
  <c r="AE100" i="18" s="1"/>
  <c r="AF100" i="18"/>
  <c r="AD100" i="18"/>
  <c r="Y100" i="18"/>
  <c r="X100" i="18"/>
  <c r="W100" i="18"/>
  <c r="V100" i="18"/>
  <c r="U100" i="18"/>
  <c r="T100" i="18"/>
  <c r="AI100" i="18" s="1"/>
  <c r="M100" i="18"/>
  <c r="Z100" i="18" s="1"/>
  <c r="AS99" i="18"/>
  <c r="AR99" i="18"/>
  <c r="AE99" i="18" s="1"/>
  <c r="AF99" i="18"/>
  <c r="AD99" i="18"/>
  <c r="Y99" i="18"/>
  <c r="X99" i="18"/>
  <c r="W99" i="18"/>
  <c r="V99" i="18"/>
  <c r="U99" i="18"/>
  <c r="T99" i="18"/>
  <c r="AI99" i="18" s="1"/>
  <c r="M99" i="18"/>
  <c r="Z99" i="18" s="1"/>
  <c r="AS98" i="18"/>
  <c r="AR98" i="18"/>
  <c r="AE98" i="18" s="1"/>
  <c r="AF98" i="18"/>
  <c r="AD98" i="18"/>
  <c r="Y98" i="18"/>
  <c r="X98" i="18"/>
  <c r="W98" i="18"/>
  <c r="V98" i="18"/>
  <c r="U98" i="18"/>
  <c r="T98" i="18"/>
  <c r="AI98" i="18" s="1"/>
  <c r="M98" i="18"/>
  <c r="Z98" i="18" s="1"/>
  <c r="AS97" i="18"/>
  <c r="AR97" i="18"/>
  <c r="AE97" i="18" s="1"/>
  <c r="AF97" i="18"/>
  <c r="AD97" i="18"/>
  <c r="Y97" i="18"/>
  <c r="X97" i="18"/>
  <c r="W97" i="18"/>
  <c r="V97" i="18"/>
  <c r="U97" i="18"/>
  <c r="T97" i="18"/>
  <c r="AI97" i="18" s="1"/>
  <c r="M97" i="18"/>
  <c r="Z97" i="18" s="1"/>
  <c r="AS96" i="18"/>
  <c r="AR96" i="18"/>
  <c r="AE96" i="18" s="1"/>
  <c r="AF96" i="18"/>
  <c r="AD96" i="18"/>
  <c r="Y96" i="18"/>
  <c r="X96" i="18"/>
  <c r="W96" i="18"/>
  <c r="V96" i="18"/>
  <c r="U96" i="18"/>
  <c r="T96" i="18"/>
  <c r="AI96" i="18" s="1"/>
  <c r="M96" i="18"/>
  <c r="Z96" i="18" s="1"/>
  <c r="AS95" i="18"/>
  <c r="AR95" i="18"/>
  <c r="AE95" i="18" s="1"/>
  <c r="AF95" i="18"/>
  <c r="AD95" i="18"/>
  <c r="Y95" i="18"/>
  <c r="X95" i="18"/>
  <c r="W95" i="18"/>
  <c r="V95" i="18"/>
  <c r="U95" i="18"/>
  <c r="T95" i="18"/>
  <c r="AI95" i="18" s="1"/>
  <c r="M95" i="18"/>
  <c r="Z95" i="18" s="1"/>
  <c r="AS94" i="18"/>
  <c r="AR94" i="18"/>
  <c r="AE94" i="18" s="1"/>
  <c r="AF94" i="18"/>
  <c r="AD94" i="18"/>
  <c r="Y94" i="18"/>
  <c r="X94" i="18"/>
  <c r="W94" i="18"/>
  <c r="V94" i="18"/>
  <c r="U94" i="18"/>
  <c r="T94" i="18"/>
  <c r="AI94" i="18" s="1"/>
  <c r="M94" i="18"/>
  <c r="Z94" i="18" s="1"/>
  <c r="AS93" i="18"/>
  <c r="AR93" i="18"/>
  <c r="AE93" i="18" s="1"/>
  <c r="AF93" i="18"/>
  <c r="AD93" i="18"/>
  <c r="Y93" i="18"/>
  <c r="X93" i="18"/>
  <c r="W93" i="18"/>
  <c r="V93" i="18"/>
  <c r="U93" i="18"/>
  <c r="T93" i="18"/>
  <c r="AI93" i="18" s="1"/>
  <c r="M93" i="18"/>
  <c r="Z93" i="18" s="1"/>
  <c r="AS92" i="18"/>
  <c r="AR92" i="18"/>
  <c r="AE92" i="18" s="1"/>
  <c r="AF92" i="18"/>
  <c r="AD92" i="18"/>
  <c r="Y92" i="18"/>
  <c r="X92" i="18"/>
  <c r="W92" i="18"/>
  <c r="V92" i="18"/>
  <c r="U92" i="18"/>
  <c r="T92" i="18"/>
  <c r="AI92" i="18" s="1"/>
  <c r="M92" i="18"/>
  <c r="Z92" i="18" s="1"/>
  <c r="AS91" i="18"/>
  <c r="AR91" i="18"/>
  <c r="AE91" i="18" s="1"/>
  <c r="AF91" i="18"/>
  <c r="AD91" i="18"/>
  <c r="Y91" i="18"/>
  <c r="X91" i="18"/>
  <c r="W91" i="18"/>
  <c r="V91" i="18"/>
  <c r="U91" i="18"/>
  <c r="T91" i="18"/>
  <c r="AI91" i="18" s="1"/>
  <c r="M91" i="18"/>
  <c r="Z91" i="18" s="1"/>
  <c r="AS90" i="18"/>
  <c r="AR90" i="18"/>
  <c r="AE90" i="18" s="1"/>
  <c r="AF90" i="18"/>
  <c r="AD90" i="18"/>
  <c r="Y90" i="18"/>
  <c r="X90" i="18"/>
  <c r="W90" i="18"/>
  <c r="V90" i="18"/>
  <c r="U90" i="18"/>
  <c r="T90" i="18"/>
  <c r="AI90" i="18" s="1"/>
  <c r="M90" i="18"/>
  <c r="Z90" i="18" s="1"/>
  <c r="AS89" i="18"/>
  <c r="AR89" i="18"/>
  <c r="AE89" i="18" s="1"/>
  <c r="AF89" i="18"/>
  <c r="AD89" i="18"/>
  <c r="Y89" i="18"/>
  <c r="X89" i="18"/>
  <c r="W89" i="18"/>
  <c r="V89" i="18"/>
  <c r="U89" i="18"/>
  <c r="T89" i="18"/>
  <c r="AI89" i="18" s="1"/>
  <c r="M89" i="18"/>
  <c r="Z89" i="18" s="1"/>
  <c r="AS88" i="18"/>
  <c r="AR88" i="18"/>
  <c r="AE88" i="18" s="1"/>
  <c r="AF88" i="18"/>
  <c r="AD88" i="18"/>
  <c r="Y88" i="18"/>
  <c r="X88" i="18"/>
  <c r="W88" i="18"/>
  <c r="V88" i="18"/>
  <c r="U88" i="18"/>
  <c r="T88" i="18"/>
  <c r="AI88" i="18" s="1"/>
  <c r="M88" i="18"/>
  <c r="Z88" i="18" s="1"/>
  <c r="AS87" i="18"/>
  <c r="AR87" i="18"/>
  <c r="AE87" i="18" s="1"/>
  <c r="AF87" i="18"/>
  <c r="AD87" i="18"/>
  <c r="Y87" i="18"/>
  <c r="X87" i="18"/>
  <c r="W87" i="18"/>
  <c r="V87" i="18"/>
  <c r="U87" i="18"/>
  <c r="T87" i="18"/>
  <c r="AI87" i="18" s="1"/>
  <c r="M87" i="18"/>
  <c r="Z87" i="18" s="1"/>
  <c r="AS86" i="18"/>
  <c r="AR86" i="18"/>
  <c r="AE86" i="18" s="1"/>
  <c r="AF86" i="18"/>
  <c r="AD86" i="18"/>
  <c r="Y86" i="18"/>
  <c r="X86" i="18"/>
  <c r="W86" i="18"/>
  <c r="V86" i="18"/>
  <c r="U86" i="18"/>
  <c r="T86" i="18"/>
  <c r="AI86" i="18" s="1"/>
  <c r="M86" i="18"/>
  <c r="Z86" i="18" s="1"/>
  <c r="AS85" i="18"/>
  <c r="AR85" i="18"/>
  <c r="AE85" i="18" s="1"/>
  <c r="AF85" i="18"/>
  <c r="AD85" i="18"/>
  <c r="Y85" i="18"/>
  <c r="X85" i="18"/>
  <c r="W85" i="18"/>
  <c r="V85" i="18"/>
  <c r="U85" i="18"/>
  <c r="T85" i="18"/>
  <c r="AI85" i="18" s="1"/>
  <c r="M85" i="18"/>
  <c r="Z85" i="18" s="1"/>
  <c r="AS84" i="18"/>
  <c r="AR84" i="18"/>
  <c r="AE84" i="18" s="1"/>
  <c r="AF84" i="18"/>
  <c r="AD84" i="18"/>
  <c r="Y84" i="18"/>
  <c r="X84" i="18"/>
  <c r="W84" i="18"/>
  <c r="V84" i="18"/>
  <c r="U84" i="18"/>
  <c r="T84" i="18"/>
  <c r="AI84" i="18" s="1"/>
  <c r="M84" i="18"/>
  <c r="Z84" i="18" s="1"/>
  <c r="AS83" i="18"/>
  <c r="AR83" i="18"/>
  <c r="AE83" i="18" s="1"/>
  <c r="AF83" i="18"/>
  <c r="AD83" i="18"/>
  <c r="Y83" i="18"/>
  <c r="X83" i="18"/>
  <c r="W83" i="18"/>
  <c r="V83" i="18"/>
  <c r="U83" i="18"/>
  <c r="T83" i="18"/>
  <c r="AI83" i="18" s="1"/>
  <c r="M83" i="18"/>
  <c r="Z83" i="18" s="1"/>
  <c r="AS82" i="18"/>
  <c r="AR82" i="18"/>
  <c r="AE82" i="18" s="1"/>
  <c r="AF82" i="18"/>
  <c r="AD82" i="18"/>
  <c r="Y82" i="18"/>
  <c r="X82" i="18"/>
  <c r="W82" i="18"/>
  <c r="V82" i="18"/>
  <c r="U82" i="18"/>
  <c r="T82" i="18"/>
  <c r="AI82" i="18" s="1"/>
  <c r="M82" i="18"/>
  <c r="Z82" i="18" s="1"/>
  <c r="AS81" i="18"/>
  <c r="AR81" i="18"/>
  <c r="AE81" i="18" s="1"/>
  <c r="AF81" i="18"/>
  <c r="AD81" i="18"/>
  <c r="Y81" i="18"/>
  <c r="X81" i="18"/>
  <c r="W81" i="18"/>
  <c r="V81" i="18"/>
  <c r="U81" i="18"/>
  <c r="T81" i="18"/>
  <c r="AI81" i="18" s="1"/>
  <c r="M81" i="18"/>
  <c r="Z81" i="18" s="1"/>
  <c r="AS80" i="18"/>
  <c r="AR80" i="18"/>
  <c r="AE80" i="18" s="1"/>
  <c r="AF80" i="18"/>
  <c r="AD80" i="18"/>
  <c r="Y80" i="18"/>
  <c r="X80" i="18"/>
  <c r="W80" i="18"/>
  <c r="V80" i="18"/>
  <c r="U80" i="18"/>
  <c r="T80" i="18"/>
  <c r="AI80" i="18" s="1"/>
  <c r="M80" i="18"/>
  <c r="Z80" i="18" s="1"/>
  <c r="AS79" i="18"/>
  <c r="AR79" i="18"/>
  <c r="AE79" i="18" s="1"/>
  <c r="AF79" i="18"/>
  <c r="AD79" i="18"/>
  <c r="Y79" i="18"/>
  <c r="X79" i="18"/>
  <c r="W79" i="18"/>
  <c r="V79" i="18"/>
  <c r="U79" i="18"/>
  <c r="T79" i="18"/>
  <c r="AI79" i="18" s="1"/>
  <c r="M79" i="18"/>
  <c r="Z79" i="18" s="1"/>
  <c r="AS78" i="18"/>
  <c r="AR78" i="18"/>
  <c r="AE78" i="18" s="1"/>
  <c r="AF78" i="18"/>
  <c r="AD78" i="18"/>
  <c r="Y78" i="18"/>
  <c r="X78" i="18"/>
  <c r="W78" i="18"/>
  <c r="V78" i="18"/>
  <c r="U78" i="18"/>
  <c r="T78" i="18"/>
  <c r="M78" i="18"/>
  <c r="Z78" i="18" s="1"/>
  <c r="AS77" i="18"/>
  <c r="AR77" i="18"/>
  <c r="AE77" i="18" s="1"/>
  <c r="AF77" i="18"/>
  <c r="AD77" i="18"/>
  <c r="AA77" i="18"/>
  <c r="AC77" i="18" s="1"/>
  <c r="Y77" i="18"/>
  <c r="X77" i="18"/>
  <c r="AJ77" i="18" s="1"/>
  <c r="W77" i="18"/>
  <c r="AH77" i="18" s="1"/>
  <c r="V77" i="18"/>
  <c r="U77" i="18"/>
  <c r="AG77" i="18" s="1"/>
  <c r="T77" i="18"/>
  <c r="M77" i="18"/>
  <c r="Z77" i="18" s="1"/>
  <c r="AS76" i="18"/>
  <c r="AR76" i="18"/>
  <c r="AE76" i="18" s="1"/>
  <c r="AG76" i="18"/>
  <c r="AF76" i="18"/>
  <c r="AD76" i="18"/>
  <c r="Y76" i="18"/>
  <c r="X76" i="18"/>
  <c r="W76" i="18"/>
  <c r="AJ76" i="18" s="1"/>
  <c r="V76" i="18"/>
  <c r="U76" i="18"/>
  <c r="T76" i="18"/>
  <c r="M76" i="18"/>
  <c r="Z76" i="18" s="1"/>
  <c r="AS75" i="18"/>
  <c r="AF75" i="18" s="1"/>
  <c r="AR75" i="18"/>
  <c r="AE75" i="18" s="1"/>
  <c r="AD75" i="18"/>
  <c r="Y75" i="18"/>
  <c r="X75" i="18"/>
  <c r="W75" i="18"/>
  <c r="AJ75" i="18" s="1"/>
  <c r="V75" i="18"/>
  <c r="U75" i="18"/>
  <c r="T75" i="18"/>
  <c r="AI75" i="18" s="1"/>
  <c r="M75" i="18"/>
  <c r="AA75" i="18" s="1"/>
  <c r="AC75" i="18" s="1"/>
  <c r="AS74" i="18"/>
  <c r="AF74" i="18" s="1"/>
  <c r="AR74" i="18"/>
  <c r="AE74" i="18" s="1"/>
  <c r="AD74" i="18"/>
  <c r="Y74" i="18"/>
  <c r="X74" i="18"/>
  <c r="W74" i="18"/>
  <c r="V74" i="18"/>
  <c r="U74" i="18"/>
  <c r="T74" i="18"/>
  <c r="M74" i="18"/>
  <c r="AA74" i="18" s="1"/>
  <c r="AC74" i="18" s="1"/>
  <c r="AS73" i="18"/>
  <c r="AF73" i="18" s="1"/>
  <c r="AR73" i="18"/>
  <c r="AE73" i="18" s="1"/>
  <c r="AD73" i="18"/>
  <c r="Z73" i="18"/>
  <c r="Y73" i="18"/>
  <c r="X73" i="18"/>
  <c r="W73" i="18"/>
  <c r="V73" i="18"/>
  <c r="U73" i="18"/>
  <c r="T73" i="18"/>
  <c r="AI73" i="18" s="1"/>
  <c r="M73" i="18"/>
  <c r="AA73" i="18" s="1"/>
  <c r="AC73" i="18" s="1"/>
  <c r="AS72" i="18"/>
  <c r="AF72" i="18" s="1"/>
  <c r="AR72" i="18"/>
  <c r="AE72" i="18" s="1"/>
  <c r="AD72" i="18"/>
  <c r="Y72" i="18"/>
  <c r="X72" i="18"/>
  <c r="AH72" i="18" s="1"/>
  <c r="W72" i="18"/>
  <c r="V72" i="18"/>
  <c r="U72" i="18"/>
  <c r="T72" i="18"/>
  <c r="AI72" i="18" s="1"/>
  <c r="M72" i="18"/>
  <c r="AA72" i="18" s="1"/>
  <c r="AC72" i="18" s="1"/>
  <c r="AS71" i="18"/>
  <c r="AF71" i="18" s="1"/>
  <c r="AR71" i="18"/>
  <c r="AE71" i="18" s="1"/>
  <c r="AD71" i="18"/>
  <c r="Y71" i="18"/>
  <c r="X71" i="18"/>
  <c r="W71" i="18"/>
  <c r="V71" i="18"/>
  <c r="U71" i="18"/>
  <c r="T71" i="18"/>
  <c r="AG71" i="18" s="1"/>
  <c r="M71" i="18"/>
  <c r="AA71" i="18" s="1"/>
  <c r="AC71" i="18" s="1"/>
  <c r="AS70" i="18"/>
  <c r="AF70" i="18" s="1"/>
  <c r="AR70" i="18"/>
  <c r="AE70" i="18" s="1"/>
  <c r="AD70" i="18"/>
  <c r="Z70" i="18"/>
  <c r="Y70" i="18"/>
  <c r="X70" i="18"/>
  <c r="W70" i="18"/>
  <c r="V70" i="18"/>
  <c r="U70" i="18"/>
  <c r="T70" i="18"/>
  <c r="M70" i="18"/>
  <c r="AA70" i="18" s="1"/>
  <c r="AC70" i="18" s="1"/>
  <c r="AS69" i="18"/>
  <c r="AF69" i="18" s="1"/>
  <c r="AR69" i="18"/>
  <c r="AE69" i="18" s="1"/>
  <c r="AD69" i="18"/>
  <c r="Z69" i="18"/>
  <c r="Y69" i="18"/>
  <c r="X69" i="18"/>
  <c r="W69" i="18"/>
  <c r="V69" i="18"/>
  <c r="U69" i="18"/>
  <c r="T69" i="18"/>
  <c r="M69" i="18"/>
  <c r="AA69" i="18" s="1"/>
  <c r="AC69" i="18" s="1"/>
  <c r="AS68" i="18"/>
  <c r="AF68" i="18" s="1"/>
  <c r="AR68" i="18"/>
  <c r="AE68" i="18" s="1"/>
  <c r="AD68" i="18"/>
  <c r="Y68" i="18"/>
  <c r="X68" i="18"/>
  <c r="W68" i="18"/>
  <c r="AJ68" i="18" s="1"/>
  <c r="V68" i="18"/>
  <c r="U68" i="18"/>
  <c r="T68" i="18"/>
  <c r="M68" i="18"/>
  <c r="AA68" i="18" s="1"/>
  <c r="AC68" i="18" s="1"/>
  <c r="AS67" i="18"/>
  <c r="AF67" i="18" s="1"/>
  <c r="AR67" i="18"/>
  <c r="AE67" i="18" s="1"/>
  <c r="AD67" i="18"/>
  <c r="Y67" i="18"/>
  <c r="X67" i="18"/>
  <c r="W67" i="18"/>
  <c r="V67" i="18"/>
  <c r="U67" i="18"/>
  <c r="T67" i="18"/>
  <c r="M67" i="18"/>
  <c r="AA67" i="18" s="1"/>
  <c r="AC67" i="18" s="1"/>
  <c r="AS66" i="18"/>
  <c r="AF66" i="18" s="1"/>
  <c r="AR66" i="18"/>
  <c r="AE66" i="18" s="1"/>
  <c r="AD66" i="18"/>
  <c r="Y66" i="18"/>
  <c r="X66" i="18"/>
  <c r="W66" i="18"/>
  <c r="V66" i="18"/>
  <c r="U66" i="18"/>
  <c r="T66" i="18"/>
  <c r="M66" i="18"/>
  <c r="AA66" i="18" s="1"/>
  <c r="AC66" i="18" s="1"/>
  <c r="AS65" i="18"/>
  <c r="AF65" i="18" s="1"/>
  <c r="AR65" i="18"/>
  <c r="AE65" i="18"/>
  <c r="AD65" i="18"/>
  <c r="Y65" i="18"/>
  <c r="X65" i="18"/>
  <c r="W65" i="18"/>
  <c r="V65" i="18"/>
  <c r="U65" i="18"/>
  <c r="T65" i="18"/>
  <c r="M65" i="18"/>
  <c r="AA65" i="18" s="1"/>
  <c r="AC65" i="18" s="1"/>
  <c r="AS64" i="18"/>
  <c r="AF64" i="18" s="1"/>
  <c r="AR64" i="18"/>
  <c r="AE64" i="18" s="1"/>
  <c r="AD64" i="18"/>
  <c r="Y64" i="18"/>
  <c r="X64" i="18"/>
  <c r="W64" i="18"/>
  <c r="AJ64" i="18" s="1"/>
  <c r="V64" i="18"/>
  <c r="U64" i="18"/>
  <c r="T64" i="18"/>
  <c r="M64" i="18"/>
  <c r="AA64" i="18" s="1"/>
  <c r="AC64" i="18" s="1"/>
  <c r="AS63" i="18"/>
  <c r="AF63" i="18" s="1"/>
  <c r="AR63" i="18"/>
  <c r="AE63" i="18" s="1"/>
  <c r="AD63" i="18"/>
  <c r="Y63" i="18"/>
  <c r="X63" i="18"/>
  <c r="W63" i="18"/>
  <c r="V63" i="18"/>
  <c r="U63" i="18"/>
  <c r="T63" i="18"/>
  <c r="M63" i="18"/>
  <c r="AA63" i="18" s="1"/>
  <c r="AC63" i="18" s="1"/>
  <c r="AS62" i="18"/>
  <c r="AF62" i="18" s="1"/>
  <c r="AR62" i="18"/>
  <c r="AE62" i="18" s="1"/>
  <c r="AD62" i="18"/>
  <c r="Y62" i="18"/>
  <c r="X62" i="18"/>
  <c r="W62" i="18"/>
  <c r="V62" i="18"/>
  <c r="U62" i="18"/>
  <c r="T62" i="18"/>
  <c r="AI62" i="18" s="1"/>
  <c r="M62" i="18"/>
  <c r="AA62" i="18" s="1"/>
  <c r="AC62" i="18" s="1"/>
  <c r="AS61" i="18"/>
  <c r="AF61" i="18" s="1"/>
  <c r="AR61" i="18"/>
  <c r="AE61" i="18"/>
  <c r="AD61" i="18"/>
  <c r="Y61" i="18"/>
  <c r="X61" i="18"/>
  <c r="W61" i="18"/>
  <c r="V61" i="18"/>
  <c r="U61" i="18"/>
  <c r="T61" i="18"/>
  <c r="M61" i="18"/>
  <c r="AA61" i="18" s="1"/>
  <c r="AC61" i="18" s="1"/>
  <c r="AS60" i="18"/>
  <c r="AF60" i="18" s="1"/>
  <c r="AR60" i="18"/>
  <c r="AE60" i="18" s="1"/>
  <c r="AD60" i="18"/>
  <c r="Y60" i="18"/>
  <c r="X60" i="18"/>
  <c r="W60" i="18"/>
  <c r="AJ60" i="18" s="1"/>
  <c r="V60" i="18"/>
  <c r="U60" i="18"/>
  <c r="T60" i="18"/>
  <c r="M60" i="18"/>
  <c r="AA60" i="18" s="1"/>
  <c r="AC60" i="18" s="1"/>
  <c r="AS59" i="18"/>
  <c r="AF59" i="18" s="1"/>
  <c r="AR59" i="18"/>
  <c r="AE59" i="18" s="1"/>
  <c r="AD59" i="18"/>
  <c r="Y59" i="18"/>
  <c r="X59" i="18"/>
  <c r="W59" i="18"/>
  <c r="V59" i="18"/>
  <c r="U59" i="18"/>
  <c r="T59" i="18"/>
  <c r="M59" i="18"/>
  <c r="AA59" i="18" s="1"/>
  <c r="AC59" i="18" s="1"/>
  <c r="AS58" i="18"/>
  <c r="AF58" i="18" s="1"/>
  <c r="AR58" i="18"/>
  <c r="AE58" i="18" s="1"/>
  <c r="AD58" i="18"/>
  <c r="Z58" i="18"/>
  <c r="Y58" i="18"/>
  <c r="X58" i="18"/>
  <c r="W58" i="18"/>
  <c r="V58" i="18"/>
  <c r="U58" i="18"/>
  <c r="T58" i="18"/>
  <c r="M58" i="18"/>
  <c r="AA58" i="18" s="1"/>
  <c r="AC58" i="18" s="1"/>
  <c r="AS57" i="18"/>
  <c r="AF57" i="18" s="1"/>
  <c r="AR57" i="18"/>
  <c r="AE57" i="18" s="1"/>
  <c r="AD57" i="18"/>
  <c r="Y57" i="18"/>
  <c r="X57" i="18"/>
  <c r="W57" i="18"/>
  <c r="V57" i="18"/>
  <c r="U57" i="18"/>
  <c r="T57" i="18"/>
  <c r="AI57" i="18" s="1"/>
  <c r="M57" i="18"/>
  <c r="AA57" i="18" s="1"/>
  <c r="AC57" i="18" s="1"/>
  <c r="AS56" i="18"/>
  <c r="AF56" i="18" s="1"/>
  <c r="AR56" i="18"/>
  <c r="AE56" i="18" s="1"/>
  <c r="AD56" i="18"/>
  <c r="Y56" i="18"/>
  <c r="X56" i="18"/>
  <c r="W56" i="18"/>
  <c r="AJ56" i="18" s="1"/>
  <c r="V56" i="18"/>
  <c r="U56" i="18"/>
  <c r="T56" i="18"/>
  <c r="M56" i="18"/>
  <c r="AA56" i="18" s="1"/>
  <c r="AC56" i="18" s="1"/>
  <c r="AS55" i="18"/>
  <c r="AF55" i="18" s="1"/>
  <c r="AR55" i="18"/>
  <c r="AE55" i="18" s="1"/>
  <c r="AD55" i="18"/>
  <c r="Z55" i="18"/>
  <c r="Y55" i="18"/>
  <c r="X55" i="18"/>
  <c r="AH55" i="18" s="1"/>
  <c r="W55" i="18"/>
  <c r="V55" i="18"/>
  <c r="U55" i="18"/>
  <c r="T55" i="18"/>
  <c r="M55" i="18"/>
  <c r="AA55" i="18" s="1"/>
  <c r="AC55" i="18" s="1"/>
  <c r="AS54" i="18"/>
  <c r="AF54" i="18" s="1"/>
  <c r="AR54" i="18"/>
  <c r="AE54" i="18" s="1"/>
  <c r="AD54" i="18"/>
  <c r="Y54" i="18"/>
  <c r="X54" i="18"/>
  <c r="W54" i="18"/>
  <c r="V54" i="18"/>
  <c r="U54" i="18"/>
  <c r="T54" i="18"/>
  <c r="M54" i="18"/>
  <c r="AA54" i="18" s="1"/>
  <c r="AC54" i="18" s="1"/>
  <c r="AS53" i="18"/>
  <c r="AF53" i="18" s="1"/>
  <c r="AR53" i="18"/>
  <c r="AE53" i="18" s="1"/>
  <c r="AD53" i="18"/>
  <c r="Y53" i="18"/>
  <c r="X53" i="18"/>
  <c r="W53" i="18"/>
  <c r="V53" i="18"/>
  <c r="U53" i="18"/>
  <c r="T53" i="18"/>
  <c r="AI53" i="18" s="1"/>
  <c r="M53" i="18"/>
  <c r="AA53" i="18" s="1"/>
  <c r="AC53" i="18" s="1"/>
  <c r="AS52" i="18"/>
  <c r="AF52" i="18" s="1"/>
  <c r="AR52" i="18"/>
  <c r="AE52" i="18" s="1"/>
  <c r="AD52" i="18"/>
  <c r="Z52" i="18"/>
  <c r="Y52" i="18"/>
  <c r="X52" i="18"/>
  <c r="W52" i="18"/>
  <c r="V52" i="18"/>
  <c r="U52" i="18"/>
  <c r="T52" i="18"/>
  <c r="M52" i="18"/>
  <c r="AA52" i="18" s="1"/>
  <c r="AC52" i="18" s="1"/>
  <c r="AS51" i="18"/>
  <c r="AF51" i="18" s="1"/>
  <c r="AR51" i="18"/>
  <c r="AE51" i="18" s="1"/>
  <c r="AD51" i="18"/>
  <c r="Y51" i="18"/>
  <c r="X51" i="18"/>
  <c r="W51" i="18"/>
  <c r="V51" i="18"/>
  <c r="U51" i="18"/>
  <c r="T51" i="18"/>
  <c r="M51" i="18"/>
  <c r="AA51" i="18" s="1"/>
  <c r="AC51" i="18" s="1"/>
  <c r="AS50" i="18"/>
  <c r="AF50" i="18" s="1"/>
  <c r="AR50" i="18"/>
  <c r="AE50" i="18" s="1"/>
  <c r="AD50" i="18"/>
  <c r="Y50" i="18"/>
  <c r="X50" i="18"/>
  <c r="W50" i="18"/>
  <c r="V50" i="18"/>
  <c r="U50" i="18"/>
  <c r="T50" i="18"/>
  <c r="M50" i="18"/>
  <c r="AA50" i="18" s="1"/>
  <c r="AC50" i="18" s="1"/>
  <c r="AS49" i="18"/>
  <c r="AF49" i="18" s="1"/>
  <c r="AR49" i="18"/>
  <c r="AE49" i="18" s="1"/>
  <c r="AD49" i="18"/>
  <c r="Z49" i="18"/>
  <c r="Y49" i="18"/>
  <c r="X49" i="18"/>
  <c r="W49" i="18"/>
  <c r="V49" i="18"/>
  <c r="U49" i="18"/>
  <c r="T49" i="18"/>
  <c r="M49" i="18"/>
  <c r="AA49" i="18" s="1"/>
  <c r="AC49" i="18" s="1"/>
  <c r="AS48" i="18"/>
  <c r="AF48" i="18" s="1"/>
  <c r="AR48" i="18"/>
  <c r="AE48" i="18" s="1"/>
  <c r="AD48" i="18"/>
  <c r="Y48" i="18"/>
  <c r="X48" i="18"/>
  <c r="W48" i="18"/>
  <c r="AJ48" i="18" s="1"/>
  <c r="V48" i="18"/>
  <c r="U48" i="18"/>
  <c r="T48" i="18"/>
  <c r="M48" i="18"/>
  <c r="AA48" i="18" s="1"/>
  <c r="AC48" i="18" s="1"/>
  <c r="AS47" i="18"/>
  <c r="AF47" i="18" s="1"/>
  <c r="AR47" i="18"/>
  <c r="AE47" i="18" s="1"/>
  <c r="AD47" i="18"/>
  <c r="Y47" i="18"/>
  <c r="X47" i="18"/>
  <c r="W47" i="18"/>
  <c r="V47" i="18"/>
  <c r="U47" i="18"/>
  <c r="T47" i="18"/>
  <c r="M47" i="18"/>
  <c r="AA47" i="18" s="1"/>
  <c r="AC47" i="18" s="1"/>
  <c r="AS46" i="18"/>
  <c r="AF46" i="18" s="1"/>
  <c r="AR46" i="18"/>
  <c r="AE46" i="18" s="1"/>
  <c r="AD46" i="18"/>
  <c r="Z46" i="18"/>
  <c r="Y46" i="18"/>
  <c r="X46" i="18"/>
  <c r="W46" i="18"/>
  <c r="V46" i="18"/>
  <c r="U46" i="18"/>
  <c r="T46" i="18"/>
  <c r="M46" i="18"/>
  <c r="AA46" i="18" s="1"/>
  <c r="AC46" i="18" s="1"/>
  <c r="AS45" i="18"/>
  <c r="AF45" i="18" s="1"/>
  <c r="AR45" i="18"/>
  <c r="AE45" i="18" s="1"/>
  <c r="AD45" i="18"/>
  <c r="Z45" i="18"/>
  <c r="Y45" i="18"/>
  <c r="X45" i="18"/>
  <c r="W45" i="18"/>
  <c r="V45" i="18"/>
  <c r="U45" i="18"/>
  <c r="T45" i="18"/>
  <c r="AI45" i="18" s="1"/>
  <c r="M45" i="18"/>
  <c r="AA45" i="18" s="1"/>
  <c r="AC45" i="18" s="1"/>
  <c r="AS44" i="18"/>
  <c r="AF44" i="18" s="1"/>
  <c r="AR44" i="18"/>
  <c r="AE44" i="18" s="1"/>
  <c r="AD44" i="18"/>
  <c r="Z44" i="18"/>
  <c r="Y44" i="18"/>
  <c r="X44" i="18"/>
  <c r="W44" i="18"/>
  <c r="V44" i="18"/>
  <c r="U44" i="18"/>
  <c r="T44" i="18"/>
  <c r="M44" i="18"/>
  <c r="AA44" i="18" s="1"/>
  <c r="AC44" i="18" s="1"/>
  <c r="AS43" i="18"/>
  <c r="AF43" i="18" s="1"/>
  <c r="AR43" i="18"/>
  <c r="AE43" i="18" s="1"/>
  <c r="AD43" i="18"/>
  <c r="Z43" i="18"/>
  <c r="Y43" i="18"/>
  <c r="X43" i="18"/>
  <c r="W43" i="18"/>
  <c r="V43" i="18"/>
  <c r="U43" i="18"/>
  <c r="T43" i="18"/>
  <c r="M43" i="18"/>
  <c r="AA43" i="18" s="1"/>
  <c r="AC43" i="18" s="1"/>
  <c r="AS42" i="18"/>
  <c r="AF42" i="18" s="1"/>
  <c r="AR42" i="18"/>
  <c r="AE42" i="18" s="1"/>
  <c r="AD42" i="18"/>
  <c r="Y42" i="18"/>
  <c r="X42" i="18"/>
  <c r="W42" i="18"/>
  <c r="V42" i="18"/>
  <c r="U42" i="18"/>
  <c r="T42" i="18"/>
  <c r="AG42" i="18" s="1"/>
  <c r="M42" i="18"/>
  <c r="AA42" i="18" s="1"/>
  <c r="AC42" i="18" s="1"/>
  <c r="AS41" i="18"/>
  <c r="AF41" i="18" s="1"/>
  <c r="AR41" i="18"/>
  <c r="AE41" i="18" s="1"/>
  <c r="AD41" i="18"/>
  <c r="Y41" i="18"/>
  <c r="X41" i="18"/>
  <c r="W41" i="18"/>
  <c r="V41" i="18"/>
  <c r="U41" i="18"/>
  <c r="T41" i="18"/>
  <c r="AI41" i="18" s="1"/>
  <c r="M41" i="18"/>
  <c r="AA41" i="18" s="1"/>
  <c r="AC41" i="18" s="1"/>
  <c r="AS40" i="18"/>
  <c r="AF40" i="18" s="1"/>
  <c r="AR40" i="18"/>
  <c r="AE40" i="18" s="1"/>
  <c r="AD40" i="18"/>
  <c r="Y40" i="18"/>
  <c r="X40" i="18"/>
  <c r="W40" i="18"/>
  <c r="AJ40" i="18" s="1"/>
  <c r="V40" i="18"/>
  <c r="U40" i="18"/>
  <c r="T40" i="18"/>
  <c r="M40" i="18"/>
  <c r="AA40" i="18" s="1"/>
  <c r="AC40" i="18" s="1"/>
  <c r="AS39" i="18"/>
  <c r="AF39" i="18" s="1"/>
  <c r="AR39" i="18"/>
  <c r="AE39" i="18" s="1"/>
  <c r="AD39" i="18"/>
  <c r="Y39" i="18"/>
  <c r="X39" i="18"/>
  <c r="W39" i="18"/>
  <c r="V39" i="18"/>
  <c r="U39" i="18"/>
  <c r="T39" i="18"/>
  <c r="AG39" i="18" s="1"/>
  <c r="M39" i="18"/>
  <c r="AA39" i="18" s="1"/>
  <c r="AC39" i="18" s="1"/>
  <c r="AS38" i="18"/>
  <c r="AF38" i="18" s="1"/>
  <c r="AR38" i="18"/>
  <c r="AE38" i="18" s="1"/>
  <c r="AD38" i="18"/>
  <c r="Y38" i="18"/>
  <c r="X38" i="18"/>
  <c r="W38" i="18"/>
  <c r="AH38" i="18" s="1"/>
  <c r="V38" i="18"/>
  <c r="U38" i="18"/>
  <c r="T38" i="18"/>
  <c r="AG38" i="18" s="1"/>
  <c r="M38" i="18"/>
  <c r="AA38" i="18" s="1"/>
  <c r="AC38" i="18" s="1"/>
  <c r="AS37" i="18"/>
  <c r="AF37" i="18" s="1"/>
  <c r="AR37" i="18"/>
  <c r="AE37" i="18" s="1"/>
  <c r="AD37" i="18"/>
  <c r="Y37" i="18"/>
  <c r="X37" i="18"/>
  <c r="W37" i="18"/>
  <c r="V37" i="18"/>
  <c r="U37" i="18"/>
  <c r="T37" i="18"/>
  <c r="AI37" i="18" s="1"/>
  <c r="M37" i="18"/>
  <c r="AA37" i="18" s="1"/>
  <c r="AC37" i="18" s="1"/>
  <c r="AS36" i="18"/>
  <c r="AF36" i="18" s="1"/>
  <c r="AR36" i="18"/>
  <c r="AE36" i="18" s="1"/>
  <c r="AD36" i="18"/>
  <c r="Y36" i="18"/>
  <c r="X36" i="18"/>
  <c r="W36" i="18"/>
  <c r="V36" i="18"/>
  <c r="U36" i="18"/>
  <c r="T36" i="18"/>
  <c r="M36" i="18"/>
  <c r="AA36" i="18" s="1"/>
  <c r="AC36" i="18" s="1"/>
  <c r="AS35" i="18"/>
  <c r="AF35" i="18" s="1"/>
  <c r="AR35" i="18"/>
  <c r="AE35" i="18" s="1"/>
  <c r="AD35" i="18"/>
  <c r="Y35" i="18"/>
  <c r="X35" i="18"/>
  <c r="W35" i="18"/>
  <c r="AH35" i="18" s="1"/>
  <c r="V35" i="18"/>
  <c r="U35" i="18"/>
  <c r="T35" i="18"/>
  <c r="M35" i="18"/>
  <c r="AA35" i="18" s="1"/>
  <c r="AC35" i="18" s="1"/>
  <c r="AS34" i="18"/>
  <c r="AR34" i="18"/>
  <c r="AE34" i="18" s="1"/>
  <c r="AF34" i="18"/>
  <c r="AD34" i="18"/>
  <c r="Y34" i="18"/>
  <c r="X34" i="18"/>
  <c r="W34" i="18"/>
  <c r="V34" i="18"/>
  <c r="U34" i="18"/>
  <c r="T34" i="18"/>
  <c r="M34" i="18"/>
  <c r="Z34" i="18" s="1"/>
  <c r="AS33" i="18"/>
  <c r="AF33" i="18" s="1"/>
  <c r="AR33" i="18"/>
  <c r="AE33" i="18" s="1"/>
  <c r="AD33" i="18"/>
  <c r="Y33" i="18"/>
  <c r="X33" i="18"/>
  <c r="W33" i="18"/>
  <c r="V33" i="18"/>
  <c r="U33" i="18"/>
  <c r="T33" i="18"/>
  <c r="AI33" i="18" s="1"/>
  <c r="M33" i="18"/>
  <c r="AA33" i="18" s="1"/>
  <c r="AC33" i="18" s="1"/>
  <c r="AS32" i="18"/>
  <c r="AF32" i="18" s="1"/>
  <c r="AR32" i="18"/>
  <c r="AE32" i="18"/>
  <c r="AD32" i="18"/>
  <c r="Y32" i="18"/>
  <c r="X32" i="18"/>
  <c r="W32" i="18"/>
  <c r="AH32" i="18" s="1"/>
  <c r="V32" i="18"/>
  <c r="U32" i="18"/>
  <c r="T32" i="18"/>
  <c r="AG32" i="18" s="1"/>
  <c r="M32" i="18"/>
  <c r="AA32" i="18" s="1"/>
  <c r="AC32" i="18" s="1"/>
  <c r="AS31" i="18"/>
  <c r="AF31" i="18" s="1"/>
  <c r="AR31" i="18"/>
  <c r="AE31" i="18"/>
  <c r="AD31" i="18"/>
  <c r="Y31" i="18"/>
  <c r="X31" i="18"/>
  <c r="W31" i="18"/>
  <c r="V31" i="18"/>
  <c r="U31" i="18"/>
  <c r="T31" i="18"/>
  <c r="M31" i="18"/>
  <c r="AA31" i="18" s="1"/>
  <c r="AC31" i="18" s="1"/>
  <c r="AS30" i="18"/>
  <c r="AF30" i="18" s="1"/>
  <c r="AR30" i="18"/>
  <c r="AE30" i="18" s="1"/>
  <c r="AD30" i="18"/>
  <c r="Y30" i="18"/>
  <c r="X30" i="18"/>
  <c r="W30" i="18"/>
  <c r="AH30" i="18" s="1"/>
  <c r="V30" i="18"/>
  <c r="U30" i="18"/>
  <c r="T30" i="18"/>
  <c r="M30" i="18"/>
  <c r="Z30" i="18" s="1"/>
  <c r="AS29" i="18"/>
  <c r="AF29" i="18" s="1"/>
  <c r="AR29" i="18"/>
  <c r="AE29" i="18" s="1"/>
  <c r="AD29" i="18"/>
  <c r="Z29" i="18"/>
  <c r="Y29" i="18"/>
  <c r="X29" i="18"/>
  <c r="W29" i="18"/>
  <c r="AJ29" i="18" s="1"/>
  <c r="V29" i="18"/>
  <c r="U29" i="18"/>
  <c r="T29" i="18"/>
  <c r="M29" i="18"/>
  <c r="AA29" i="18" s="1"/>
  <c r="AC29" i="18" s="1"/>
  <c r="AS28" i="18"/>
  <c r="AF28" i="18" s="1"/>
  <c r="AR28" i="18"/>
  <c r="AE28" i="18" s="1"/>
  <c r="AD28" i="18"/>
  <c r="Y28" i="18"/>
  <c r="X28" i="18"/>
  <c r="W28" i="18"/>
  <c r="V28" i="18"/>
  <c r="U28" i="18"/>
  <c r="T28" i="18"/>
  <c r="M28" i="18"/>
  <c r="AA28" i="18" s="1"/>
  <c r="AC28" i="18" s="1"/>
  <c r="AS27" i="18"/>
  <c r="AF27" i="18" s="1"/>
  <c r="AR27" i="18"/>
  <c r="AE27" i="18" s="1"/>
  <c r="AD27" i="18"/>
  <c r="Y27" i="18"/>
  <c r="X27" i="18"/>
  <c r="AJ27" i="18" s="1"/>
  <c r="W27" i="18"/>
  <c r="V27" i="18"/>
  <c r="U27" i="18"/>
  <c r="T27" i="18"/>
  <c r="AG27" i="18" s="1"/>
  <c r="M27" i="18"/>
  <c r="AA27" i="18" s="1"/>
  <c r="AC27" i="18" s="1"/>
  <c r="AS26" i="18"/>
  <c r="AF26" i="18" s="1"/>
  <c r="AR26" i="18"/>
  <c r="AE26" i="18"/>
  <c r="AD26" i="18"/>
  <c r="Y26" i="18"/>
  <c r="X26" i="18"/>
  <c r="W26" i="18"/>
  <c r="AH26" i="18" s="1"/>
  <c r="V26" i="18"/>
  <c r="U26" i="18"/>
  <c r="T26" i="18"/>
  <c r="AG26" i="18" s="1"/>
  <c r="M26" i="18"/>
  <c r="Z26" i="18" s="1"/>
  <c r="AS25" i="18"/>
  <c r="AR25" i="18"/>
  <c r="AJ25" i="18"/>
  <c r="AF25" i="18"/>
  <c r="AE25" i="18"/>
  <c r="AD25" i="18"/>
  <c r="Z25" i="18"/>
  <c r="Y25" i="18"/>
  <c r="X25" i="18"/>
  <c r="W25" i="18"/>
  <c r="V25" i="18"/>
  <c r="U25" i="18"/>
  <c r="T25" i="18"/>
  <c r="M25" i="18"/>
  <c r="AA25" i="18" s="1"/>
  <c r="AC25" i="18" s="1"/>
  <c r="AS24" i="18"/>
  <c r="AF24" i="18" s="1"/>
  <c r="AR24" i="18"/>
  <c r="AE24" i="18" s="1"/>
  <c r="AD24" i="18"/>
  <c r="Y24" i="18"/>
  <c r="X24" i="18"/>
  <c r="W24" i="18"/>
  <c r="AH24" i="18" s="1"/>
  <c r="V24" i="18"/>
  <c r="U24" i="18"/>
  <c r="T24" i="18"/>
  <c r="AI24" i="18" s="1"/>
  <c r="M24" i="18"/>
  <c r="AA24" i="18" s="1"/>
  <c r="AC24" i="18" s="1"/>
  <c r="AS23" i="18"/>
  <c r="AF23" i="18" s="1"/>
  <c r="AR23" i="18"/>
  <c r="AE23" i="18" s="1"/>
  <c r="AD23" i="18"/>
  <c r="Z23" i="18"/>
  <c r="Y23" i="18"/>
  <c r="X23" i="18"/>
  <c r="W23" i="18"/>
  <c r="V23" i="18"/>
  <c r="U23" i="18"/>
  <c r="T23" i="18"/>
  <c r="M23" i="18"/>
  <c r="AA23" i="18" s="1"/>
  <c r="AC23" i="18" s="1"/>
  <c r="AS22" i="18"/>
  <c r="AF22" i="18" s="1"/>
  <c r="AR22" i="18"/>
  <c r="AE22" i="18" s="1"/>
  <c r="AD22" i="18"/>
  <c r="Y22" i="18"/>
  <c r="X22" i="18"/>
  <c r="W22" i="18"/>
  <c r="V22" i="18"/>
  <c r="U22" i="18"/>
  <c r="T22" i="18"/>
  <c r="M22" i="18"/>
  <c r="Z22" i="18" s="1"/>
  <c r="AS21" i="18"/>
  <c r="AF21" i="18" s="1"/>
  <c r="AR21" i="18"/>
  <c r="AE21" i="18"/>
  <c r="AD21" i="18"/>
  <c r="Y21" i="18"/>
  <c r="X21" i="18"/>
  <c r="W21" i="18"/>
  <c r="AH21" i="18" s="1"/>
  <c r="V21" i="18"/>
  <c r="U21" i="18"/>
  <c r="T21" i="18"/>
  <c r="M21" i="18"/>
  <c r="AA21" i="18" s="1"/>
  <c r="AC21" i="18" s="1"/>
  <c r="AS20" i="18"/>
  <c r="AF20" i="18" s="1"/>
  <c r="AR20" i="18"/>
  <c r="AE20" i="18" s="1"/>
  <c r="AD20" i="18"/>
  <c r="Y20" i="18"/>
  <c r="X20" i="18"/>
  <c r="W20" i="18"/>
  <c r="V20" i="18"/>
  <c r="U20" i="18"/>
  <c r="T20" i="18"/>
  <c r="M20" i="18"/>
  <c r="AA20" i="18" s="1"/>
  <c r="AC20" i="18" s="1"/>
  <c r="AS19" i="18"/>
  <c r="AF19" i="18" s="1"/>
  <c r="AR19" i="18"/>
  <c r="AE19" i="18" s="1"/>
  <c r="AD19" i="18"/>
  <c r="Y19" i="18"/>
  <c r="X19" i="18"/>
  <c r="W19" i="18"/>
  <c r="V19" i="18"/>
  <c r="U19" i="18"/>
  <c r="T19" i="18"/>
  <c r="AG19" i="18" s="1"/>
  <c r="M19" i="18"/>
  <c r="AA19" i="18" s="1"/>
  <c r="AC19" i="18" s="1"/>
  <c r="AS18" i="18"/>
  <c r="AF18" i="18" s="1"/>
  <c r="AR18" i="18"/>
  <c r="AE18" i="18"/>
  <c r="AD18" i="18"/>
  <c r="Y18" i="18"/>
  <c r="X18" i="18"/>
  <c r="W18" i="18"/>
  <c r="AH18" i="18" s="1"/>
  <c r="V18" i="18"/>
  <c r="U18" i="18"/>
  <c r="T18" i="18"/>
  <c r="M18" i="18"/>
  <c r="Z18" i="18" s="1"/>
  <c r="AS17" i="18"/>
  <c r="AF17" i="18" s="1"/>
  <c r="AR17" i="18"/>
  <c r="AE17" i="18" s="1"/>
  <c r="AD17" i="18"/>
  <c r="Y17" i="18"/>
  <c r="X17" i="18"/>
  <c r="W17" i="18"/>
  <c r="AH17" i="18" s="1"/>
  <c r="V17" i="18"/>
  <c r="U17" i="18"/>
  <c r="T17" i="18"/>
  <c r="AI17" i="18" s="1"/>
  <c r="M17" i="18"/>
  <c r="Z17" i="18" s="1"/>
  <c r="AS16" i="18"/>
  <c r="AF16" i="18" s="1"/>
  <c r="AR16" i="18"/>
  <c r="AE16" i="18" s="1"/>
  <c r="AD16" i="18"/>
  <c r="Y16" i="18"/>
  <c r="X16" i="18"/>
  <c r="W16" i="18"/>
  <c r="AH16" i="18" s="1"/>
  <c r="V16" i="18"/>
  <c r="U16" i="18"/>
  <c r="T16" i="18"/>
  <c r="M16" i="18"/>
  <c r="Z16" i="18" s="1"/>
  <c r="AS15" i="18"/>
  <c r="AF15" i="18" s="1"/>
  <c r="AR15" i="18"/>
  <c r="AE15" i="18" s="1"/>
  <c r="AD15" i="18"/>
  <c r="Y15" i="18"/>
  <c r="X15" i="18"/>
  <c r="W15" i="18"/>
  <c r="V15" i="18"/>
  <c r="U15" i="18"/>
  <c r="T15" i="18"/>
  <c r="M15" i="18"/>
  <c r="Z15" i="18" s="1"/>
  <c r="AS14" i="18"/>
  <c r="AR14" i="18"/>
  <c r="AE14" i="18" s="1"/>
  <c r="AF14" i="18"/>
  <c r="AD14" i="18"/>
  <c r="Y14" i="18"/>
  <c r="X14" i="18"/>
  <c r="W14" i="18"/>
  <c r="V14" i="18"/>
  <c r="U14" i="18"/>
  <c r="T14" i="18"/>
  <c r="AI14" i="18" s="1"/>
  <c r="M14" i="18"/>
  <c r="Z14" i="18" s="1"/>
  <c r="AS13" i="18"/>
  <c r="AF13" i="18" s="1"/>
  <c r="AR13" i="18"/>
  <c r="AE13" i="18" s="1"/>
  <c r="AD13" i="18"/>
  <c r="Y13" i="18"/>
  <c r="X13" i="18"/>
  <c r="W13" i="18"/>
  <c r="AH13" i="18" s="1"/>
  <c r="V13" i="18"/>
  <c r="U13" i="18"/>
  <c r="T13" i="18"/>
  <c r="M13" i="18"/>
  <c r="Z13" i="18" s="1"/>
  <c r="AS12" i="18"/>
  <c r="AF12" i="18" s="1"/>
  <c r="AR12" i="18"/>
  <c r="AE12" i="18" s="1"/>
  <c r="AD12" i="18"/>
  <c r="Y12" i="18"/>
  <c r="X12" i="18"/>
  <c r="W12" i="18"/>
  <c r="V12" i="18"/>
  <c r="U12" i="18"/>
  <c r="T12" i="18"/>
  <c r="AI12" i="18" s="1"/>
  <c r="M12" i="18"/>
  <c r="Z12" i="18" s="1"/>
  <c r="AS11" i="18"/>
  <c r="AR11" i="18"/>
  <c r="AE11" i="18" s="1"/>
  <c r="AF11" i="18"/>
  <c r="AD11" i="18"/>
  <c r="Y11" i="18"/>
  <c r="X11" i="18"/>
  <c r="W11" i="18"/>
  <c r="AH11" i="18" s="1"/>
  <c r="V11" i="18"/>
  <c r="U11" i="18"/>
  <c r="T11" i="18"/>
  <c r="AI11" i="18" s="1"/>
  <c r="M11" i="18"/>
  <c r="Z11" i="18" s="1"/>
  <c r="AS10" i="18"/>
  <c r="AF10" i="18" s="1"/>
  <c r="AR10" i="18"/>
  <c r="AE10" i="18" s="1"/>
  <c r="AD10" i="18"/>
  <c r="Y10" i="18"/>
  <c r="X10" i="18"/>
  <c r="W10" i="18"/>
  <c r="AH10" i="18" s="1"/>
  <c r="V10" i="18"/>
  <c r="U10" i="18"/>
  <c r="T10" i="18"/>
  <c r="M10" i="18"/>
  <c r="Z10" i="18" s="1"/>
  <c r="AS9" i="18"/>
  <c r="AF9" i="18" s="1"/>
  <c r="AR9" i="18"/>
  <c r="AE9" i="18" s="1"/>
  <c r="AD9" i="18"/>
  <c r="Y9" i="18"/>
  <c r="X9" i="18"/>
  <c r="W9" i="18"/>
  <c r="V9" i="18"/>
  <c r="U9" i="18"/>
  <c r="T9" i="18"/>
  <c r="AI9" i="18" s="1"/>
  <c r="M9" i="18"/>
  <c r="Z9" i="18" s="1"/>
  <c r="AS8" i="18"/>
  <c r="AF8" i="18" s="1"/>
  <c r="AR8" i="18"/>
  <c r="AE8" i="18" s="1"/>
  <c r="AD8" i="18"/>
  <c r="Y8" i="18"/>
  <c r="X8" i="18"/>
  <c r="W8" i="18"/>
  <c r="AJ8" i="18" s="1"/>
  <c r="V8" i="18"/>
  <c r="U8" i="18"/>
  <c r="T8" i="18"/>
  <c r="M8" i="18"/>
  <c r="Z8" i="18" s="1"/>
  <c r="AS7" i="18"/>
  <c r="AF7" i="18" s="1"/>
  <c r="AR7" i="18"/>
  <c r="AE7" i="18" s="1"/>
  <c r="AD7" i="18"/>
  <c r="Y7" i="18"/>
  <c r="X7" i="18"/>
  <c r="W7" i="18"/>
  <c r="V7" i="18"/>
  <c r="U7" i="18"/>
  <c r="T7" i="18"/>
  <c r="M7" i="18"/>
  <c r="Z7" i="18" s="1"/>
  <c r="AS6" i="18"/>
  <c r="AR6" i="18"/>
  <c r="AE6" i="18" s="1"/>
  <c r="AF6" i="18"/>
  <c r="AD6" i="18"/>
  <c r="Y6" i="18"/>
  <c r="X6" i="18"/>
  <c r="W6" i="18"/>
  <c r="AH6" i="18" s="1"/>
  <c r="V6" i="18"/>
  <c r="U6" i="18"/>
  <c r="T6" i="18"/>
  <c r="AI6" i="18" s="1"/>
  <c r="M6" i="18"/>
  <c r="Z6" i="18" s="1"/>
  <c r="AS5" i="18"/>
  <c r="AF5" i="18" s="1"/>
  <c r="AR5" i="18"/>
  <c r="AE5" i="18" s="1"/>
  <c r="AD5" i="18"/>
  <c r="Y5" i="18"/>
  <c r="X5" i="18"/>
  <c r="W5" i="18"/>
  <c r="V5" i="18"/>
  <c r="U5" i="18"/>
  <c r="T5" i="18"/>
  <c r="M5" i="18"/>
  <c r="Z5" i="18" s="1"/>
  <c r="AS104" i="17"/>
  <c r="AF104" i="17" s="1"/>
  <c r="AR104" i="17"/>
  <c r="AE104" i="17" s="1"/>
  <c r="AD104" i="17"/>
  <c r="Y104" i="17"/>
  <c r="X104" i="17"/>
  <c r="W104" i="17"/>
  <c r="V104" i="17"/>
  <c r="U104" i="17"/>
  <c r="T104" i="17"/>
  <c r="M104" i="17"/>
  <c r="Z104" i="17" s="1"/>
  <c r="AS103" i="17"/>
  <c r="AF103" i="17" s="1"/>
  <c r="AR103" i="17"/>
  <c r="AE103" i="17"/>
  <c r="AD103" i="17"/>
  <c r="Y103" i="17"/>
  <c r="X103" i="17"/>
  <c r="W103" i="17"/>
  <c r="V103" i="17"/>
  <c r="U103" i="17"/>
  <c r="T103" i="17"/>
  <c r="M103" i="17"/>
  <c r="AA103" i="17" s="1"/>
  <c r="AC103" i="17" s="1"/>
  <c r="AS102" i="17"/>
  <c r="AF102" i="17" s="1"/>
  <c r="AR102" i="17"/>
  <c r="AE102" i="17" s="1"/>
  <c r="AD102" i="17"/>
  <c r="Z102" i="17"/>
  <c r="Y102" i="17"/>
  <c r="X102" i="17"/>
  <c r="W102" i="17"/>
  <c r="V102" i="17"/>
  <c r="U102" i="17"/>
  <c r="T102" i="17"/>
  <c r="AI102" i="17" s="1"/>
  <c r="M102" i="17"/>
  <c r="AA102" i="17" s="1"/>
  <c r="AC102" i="17" s="1"/>
  <c r="AS101" i="17"/>
  <c r="AF101" i="17" s="1"/>
  <c r="AR101" i="17"/>
  <c r="AE101" i="17" s="1"/>
  <c r="AD101" i="17"/>
  <c r="Y101" i="17"/>
  <c r="X101" i="17"/>
  <c r="W101" i="17"/>
  <c r="V101" i="17"/>
  <c r="U101" i="17"/>
  <c r="T101" i="17"/>
  <c r="M101" i="17"/>
  <c r="AA101" i="17" s="1"/>
  <c r="AC101" i="17" s="1"/>
  <c r="AS100" i="17"/>
  <c r="AF100" i="17" s="1"/>
  <c r="AR100" i="17"/>
  <c r="AE100" i="17" s="1"/>
  <c r="AD100" i="17"/>
  <c r="Z100" i="17"/>
  <c r="Y100" i="17"/>
  <c r="X100" i="17"/>
  <c r="W100" i="17"/>
  <c r="V100" i="17"/>
  <c r="U100" i="17"/>
  <c r="T100" i="17"/>
  <c r="AI100" i="17" s="1"/>
  <c r="M100" i="17"/>
  <c r="AA100" i="17" s="1"/>
  <c r="AC100" i="17" s="1"/>
  <c r="AS99" i="17"/>
  <c r="AF99" i="17" s="1"/>
  <c r="AR99" i="17"/>
  <c r="AE99" i="17" s="1"/>
  <c r="AD99" i="17"/>
  <c r="Y99" i="17"/>
  <c r="X99" i="17"/>
  <c r="W99" i="17"/>
  <c r="V99" i="17"/>
  <c r="U99" i="17"/>
  <c r="T99" i="17"/>
  <c r="M99" i="17"/>
  <c r="AA99" i="17" s="1"/>
  <c r="AC99" i="17" s="1"/>
  <c r="AS98" i="17"/>
  <c r="AF98" i="17" s="1"/>
  <c r="AR98" i="17"/>
  <c r="AE98" i="17" s="1"/>
  <c r="AD98" i="17"/>
  <c r="Y98" i="17"/>
  <c r="X98" i="17"/>
  <c r="W98" i="17"/>
  <c r="V98" i="17"/>
  <c r="U98" i="17"/>
  <c r="AI98" i="17" s="1"/>
  <c r="T98" i="17"/>
  <c r="M98" i="17"/>
  <c r="AA98" i="17" s="1"/>
  <c r="AC98" i="17" s="1"/>
  <c r="AS97" i="17"/>
  <c r="AF97" i="17" s="1"/>
  <c r="AR97" i="17"/>
  <c r="AE97" i="17" s="1"/>
  <c r="AD97" i="17"/>
  <c r="Z97" i="17"/>
  <c r="Y97" i="17"/>
  <c r="X97" i="17"/>
  <c r="W97" i="17"/>
  <c r="V97" i="17"/>
  <c r="U97" i="17"/>
  <c r="T97" i="17"/>
  <c r="M97" i="17"/>
  <c r="AA97" i="17" s="1"/>
  <c r="AC97" i="17" s="1"/>
  <c r="AS96" i="17"/>
  <c r="AF96" i="17" s="1"/>
  <c r="AR96" i="17"/>
  <c r="AE96" i="17" s="1"/>
  <c r="AD96" i="17"/>
  <c r="Y96" i="17"/>
  <c r="X96" i="17"/>
  <c r="W96" i="17"/>
  <c r="V96" i="17"/>
  <c r="U96" i="17"/>
  <c r="T96" i="17"/>
  <c r="AG96" i="17" s="1"/>
  <c r="M96" i="17"/>
  <c r="AA96" i="17" s="1"/>
  <c r="AC96" i="17" s="1"/>
  <c r="AS95" i="17"/>
  <c r="AF95" i="17" s="1"/>
  <c r="AR95" i="17"/>
  <c r="AE95" i="17"/>
  <c r="AD95" i="17"/>
  <c r="Y95" i="17"/>
  <c r="X95" i="17"/>
  <c r="W95" i="17"/>
  <c r="AH95" i="17" s="1"/>
  <c r="V95" i="17"/>
  <c r="U95" i="17"/>
  <c r="T95" i="17"/>
  <c r="M95" i="17"/>
  <c r="AA95" i="17" s="1"/>
  <c r="AC95" i="17" s="1"/>
  <c r="AS94" i="17"/>
  <c r="AF94" i="17" s="1"/>
  <c r="AR94" i="17"/>
  <c r="AE94" i="17" s="1"/>
  <c r="AD94" i="17"/>
  <c r="Y94" i="17"/>
  <c r="X94" i="17"/>
  <c r="W94" i="17"/>
  <c r="V94" i="17"/>
  <c r="U94" i="17"/>
  <c r="T94" i="17"/>
  <c r="AG94" i="17" s="1"/>
  <c r="M94" i="17"/>
  <c r="AA94" i="17" s="1"/>
  <c r="AC94" i="17" s="1"/>
  <c r="AS93" i="17"/>
  <c r="AF93" i="17" s="1"/>
  <c r="AR93" i="17"/>
  <c r="AE93" i="17"/>
  <c r="AD93" i="17"/>
  <c r="Z93" i="17"/>
  <c r="Y93" i="17"/>
  <c r="X93" i="17"/>
  <c r="W93" i="17"/>
  <c r="V93" i="17"/>
  <c r="U93" i="17"/>
  <c r="T93" i="17"/>
  <c r="AG93" i="17" s="1"/>
  <c r="M93" i="17"/>
  <c r="AA93" i="17" s="1"/>
  <c r="AC93" i="17" s="1"/>
  <c r="AS92" i="17"/>
  <c r="AF92" i="17" s="1"/>
  <c r="AR92" i="17"/>
  <c r="AE92" i="17" s="1"/>
  <c r="AD92" i="17"/>
  <c r="Y92" i="17"/>
  <c r="X92" i="17"/>
  <c r="W92" i="17"/>
  <c r="V92" i="17"/>
  <c r="U92" i="17"/>
  <c r="T92" i="17"/>
  <c r="M92" i="17"/>
  <c r="AA92" i="17" s="1"/>
  <c r="AC92" i="17" s="1"/>
  <c r="AS91" i="17"/>
  <c r="AF91" i="17" s="1"/>
  <c r="AR91" i="17"/>
  <c r="AE91" i="17" s="1"/>
  <c r="AD91" i="17"/>
  <c r="Y91" i="17"/>
  <c r="X91" i="17"/>
  <c r="W91" i="17"/>
  <c r="AH91" i="17" s="1"/>
  <c r="V91" i="17"/>
  <c r="U91" i="17"/>
  <c r="T91" i="17"/>
  <c r="M91" i="17"/>
  <c r="AA91" i="17" s="1"/>
  <c r="AC91" i="17" s="1"/>
  <c r="AS90" i="17"/>
  <c r="AF90" i="17" s="1"/>
  <c r="AR90" i="17"/>
  <c r="AE90" i="17" s="1"/>
  <c r="AD90" i="17"/>
  <c r="Y90" i="17"/>
  <c r="X90" i="17"/>
  <c r="W90" i="17"/>
  <c r="V90" i="17"/>
  <c r="U90" i="17"/>
  <c r="T90" i="17"/>
  <c r="AG90" i="17" s="1"/>
  <c r="M90" i="17"/>
  <c r="AA90" i="17" s="1"/>
  <c r="AC90" i="17" s="1"/>
  <c r="AS89" i="17"/>
  <c r="AF89" i="17" s="1"/>
  <c r="AR89" i="17"/>
  <c r="AE89" i="17"/>
  <c r="AD89" i="17"/>
  <c r="Z89" i="17"/>
  <c r="Y89" i="17"/>
  <c r="X89" i="17"/>
  <c r="W89" i="17"/>
  <c r="V89" i="17"/>
  <c r="U89" i="17"/>
  <c r="T89" i="17"/>
  <c r="AG89" i="17" s="1"/>
  <c r="M89" i="17"/>
  <c r="AA89" i="17" s="1"/>
  <c r="AC89" i="17" s="1"/>
  <c r="AS88" i="17"/>
  <c r="AF88" i="17" s="1"/>
  <c r="AR88" i="17"/>
  <c r="AE88" i="17" s="1"/>
  <c r="AD88" i="17"/>
  <c r="Z88" i="17"/>
  <c r="Y88" i="17"/>
  <c r="X88" i="17"/>
  <c r="W88" i="17"/>
  <c r="V88" i="17"/>
  <c r="U88" i="17"/>
  <c r="T88" i="17"/>
  <c r="M88" i="17"/>
  <c r="AA88" i="17" s="1"/>
  <c r="AC88" i="17" s="1"/>
  <c r="AS87" i="17"/>
  <c r="AF87" i="17" s="1"/>
  <c r="AR87" i="17"/>
  <c r="AE87" i="17" s="1"/>
  <c r="AD87" i="17"/>
  <c r="Y87" i="17"/>
  <c r="X87" i="17"/>
  <c r="W87" i="17"/>
  <c r="AJ87" i="17" s="1"/>
  <c r="V87" i="17"/>
  <c r="U87" i="17"/>
  <c r="T87" i="17"/>
  <c r="M87" i="17"/>
  <c r="AA87" i="17" s="1"/>
  <c r="AC87" i="17" s="1"/>
  <c r="AS86" i="17"/>
  <c r="AF86" i="17" s="1"/>
  <c r="AR86" i="17"/>
  <c r="AE86" i="17" s="1"/>
  <c r="AD86" i="17"/>
  <c r="Y86" i="17"/>
  <c r="X86" i="17"/>
  <c r="W86" i="17"/>
  <c r="V86" i="17"/>
  <c r="U86" i="17"/>
  <c r="T86" i="17"/>
  <c r="M86" i="17"/>
  <c r="Z86" i="17" s="1"/>
  <c r="AS85" i="17"/>
  <c r="AF85" i="17" s="1"/>
  <c r="AR85" i="17"/>
  <c r="AE85" i="17" s="1"/>
  <c r="AD85" i="17"/>
  <c r="Y85" i="17"/>
  <c r="X85" i="17"/>
  <c r="W85" i="17"/>
  <c r="AH85" i="17" s="1"/>
  <c r="V85" i="17"/>
  <c r="U85" i="17"/>
  <c r="T85" i="17"/>
  <c r="M85" i="17"/>
  <c r="AA85" i="17" s="1"/>
  <c r="AC85" i="17" s="1"/>
  <c r="AS84" i="17"/>
  <c r="AF84" i="17" s="1"/>
  <c r="AR84" i="17"/>
  <c r="AE84" i="17" s="1"/>
  <c r="AD84" i="17"/>
  <c r="Y84" i="17"/>
  <c r="X84" i="17"/>
  <c r="W84" i="17"/>
  <c r="AJ84" i="17" s="1"/>
  <c r="V84" i="17"/>
  <c r="U84" i="17"/>
  <c r="AI84" i="17" s="1"/>
  <c r="T84" i="17"/>
  <c r="M84" i="17"/>
  <c r="AA84" i="17" s="1"/>
  <c r="AC84" i="17" s="1"/>
  <c r="AS83" i="17"/>
  <c r="AF83" i="17" s="1"/>
  <c r="AR83" i="17"/>
  <c r="AE83" i="17" s="1"/>
  <c r="AD83" i="17"/>
  <c r="Y83" i="17"/>
  <c r="X83" i="17"/>
  <c r="W83" i="17"/>
  <c r="V83" i="17"/>
  <c r="U83" i="17"/>
  <c r="T83" i="17"/>
  <c r="AG83" i="17" s="1"/>
  <c r="M83" i="17"/>
  <c r="AA83" i="17" s="1"/>
  <c r="AC83" i="17" s="1"/>
  <c r="AS82" i="17"/>
  <c r="AF82" i="17" s="1"/>
  <c r="AR82" i="17"/>
  <c r="AE82" i="17"/>
  <c r="AD82" i="17"/>
  <c r="Y82" i="17"/>
  <c r="X82" i="17"/>
  <c r="W82" i="17"/>
  <c r="AH82" i="17" s="1"/>
  <c r="V82" i="17"/>
  <c r="U82" i="17"/>
  <c r="T82" i="17"/>
  <c r="M82" i="17"/>
  <c r="AS81" i="17"/>
  <c r="AF81" i="17" s="1"/>
  <c r="AR81" i="17"/>
  <c r="AE81" i="17" s="1"/>
  <c r="AD81" i="17"/>
  <c r="Z81" i="17"/>
  <c r="Y81" i="17"/>
  <c r="X81" i="17"/>
  <c r="W81" i="17"/>
  <c r="V81" i="17"/>
  <c r="U81" i="17"/>
  <c r="T81" i="17"/>
  <c r="AI81" i="17" s="1"/>
  <c r="M81" i="17"/>
  <c r="AA81" i="17" s="1"/>
  <c r="AC81" i="17" s="1"/>
  <c r="AS80" i="17"/>
  <c r="AF80" i="17" s="1"/>
  <c r="AR80" i="17"/>
  <c r="AE80" i="17" s="1"/>
  <c r="AD80" i="17"/>
  <c r="Z80" i="17"/>
  <c r="Y80" i="17"/>
  <c r="X80" i="17"/>
  <c r="AJ80" i="17" s="1"/>
  <c r="W80" i="17"/>
  <c r="V80" i="17"/>
  <c r="U80" i="17"/>
  <c r="T80" i="17"/>
  <c r="M80" i="17"/>
  <c r="AA80" i="17" s="1"/>
  <c r="AC80" i="17" s="1"/>
  <c r="AS79" i="17"/>
  <c r="AF79" i="17" s="1"/>
  <c r="AR79" i="17"/>
  <c r="AE79" i="17" s="1"/>
  <c r="AD79" i="17"/>
  <c r="Y79" i="17"/>
  <c r="X79" i="17"/>
  <c r="W79" i="17"/>
  <c r="V79" i="17"/>
  <c r="U79" i="17"/>
  <c r="T79" i="17"/>
  <c r="AI79" i="17" s="1"/>
  <c r="M79" i="17"/>
  <c r="AA79" i="17" s="1"/>
  <c r="AC79" i="17" s="1"/>
  <c r="AS78" i="17"/>
  <c r="AF78" i="17" s="1"/>
  <c r="AR78" i="17"/>
  <c r="AE78" i="17" s="1"/>
  <c r="AI78" i="17"/>
  <c r="AD78" i="17"/>
  <c r="Y78" i="17"/>
  <c r="X78" i="17"/>
  <c r="W78" i="17"/>
  <c r="AJ78" i="17" s="1"/>
  <c r="V78" i="17"/>
  <c r="U78" i="17"/>
  <c r="T78" i="17"/>
  <c r="M78" i="17"/>
  <c r="Z78" i="17" s="1"/>
  <c r="AS77" i="17"/>
  <c r="AF77" i="17" s="1"/>
  <c r="AR77" i="17"/>
  <c r="AE77" i="17"/>
  <c r="AD77" i="17"/>
  <c r="Z77" i="17"/>
  <c r="Y77" i="17"/>
  <c r="X77" i="17"/>
  <c r="AJ77" i="17" s="1"/>
  <c r="W77" i="17"/>
  <c r="V77" i="17"/>
  <c r="U77" i="17"/>
  <c r="T77" i="17"/>
  <c r="M77" i="17"/>
  <c r="AA77" i="17" s="1"/>
  <c r="AC77" i="17" s="1"/>
  <c r="AS76" i="17"/>
  <c r="AF76" i="17" s="1"/>
  <c r="AR76" i="17"/>
  <c r="AE76" i="17" s="1"/>
  <c r="AD76" i="17"/>
  <c r="Y76" i="17"/>
  <c r="X76" i="17"/>
  <c r="AH76" i="17" s="1"/>
  <c r="W76" i="17"/>
  <c r="V76" i="17"/>
  <c r="U76" i="17"/>
  <c r="T76" i="17"/>
  <c r="M76" i="17"/>
  <c r="AS75" i="17"/>
  <c r="AF75" i="17" s="1"/>
  <c r="AR75" i="17"/>
  <c r="AE75" i="17" s="1"/>
  <c r="AD75" i="17"/>
  <c r="AA75" i="17"/>
  <c r="AC75" i="17" s="1"/>
  <c r="Y75" i="17"/>
  <c r="X75" i="17"/>
  <c r="AJ75" i="17" s="1"/>
  <c r="W75" i="17"/>
  <c r="V75" i="17"/>
  <c r="U75" i="17"/>
  <c r="T75" i="17"/>
  <c r="M75" i="17"/>
  <c r="Z75" i="17" s="1"/>
  <c r="AS74" i="17"/>
  <c r="AF74" i="17" s="1"/>
  <c r="AR74" i="17"/>
  <c r="AE74" i="17" s="1"/>
  <c r="AD74" i="17"/>
  <c r="Y74" i="17"/>
  <c r="X74" i="17"/>
  <c r="W74" i="17"/>
  <c r="V74" i="17"/>
  <c r="U74" i="17"/>
  <c r="T74" i="17"/>
  <c r="M74" i="17"/>
  <c r="Z74" i="17" s="1"/>
  <c r="AS73" i="17"/>
  <c r="AF73" i="17" s="1"/>
  <c r="AR73" i="17"/>
  <c r="AE73" i="17" s="1"/>
  <c r="AD73" i="17"/>
  <c r="Y73" i="17"/>
  <c r="X73" i="17"/>
  <c r="W73" i="17"/>
  <c r="V73" i="17"/>
  <c r="U73" i="17"/>
  <c r="AG73" i="17" s="1"/>
  <c r="T73" i="17"/>
  <c r="M73" i="17"/>
  <c r="Z73" i="17" s="1"/>
  <c r="AS72" i="17"/>
  <c r="AF72" i="17" s="1"/>
  <c r="AR72" i="17"/>
  <c r="AE72" i="17" s="1"/>
  <c r="AD72" i="17"/>
  <c r="Y72" i="17"/>
  <c r="X72" i="17"/>
  <c r="W72" i="17"/>
  <c r="V72" i="17"/>
  <c r="U72" i="17"/>
  <c r="T72" i="17"/>
  <c r="M72" i="17"/>
  <c r="AS71" i="17"/>
  <c r="AF71" i="17" s="1"/>
  <c r="AR71" i="17"/>
  <c r="AE71" i="17" s="1"/>
  <c r="AD71" i="17"/>
  <c r="Y71" i="17"/>
  <c r="X71" i="17"/>
  <c r="W71" i="17"/>
  <c r="AH71" i="17" s="1"/>
  <c r="V71" i="17"/>
  <c r="U71" i="17"/>
  <c r="T71" i="17"/>
  <c r="M71" i="17"/>
  <c r="Z71" i="17" s="1"/>
  <c r="AS70" i="17"/>
  <c r="AF70" i="17" s="1"/>
  <c r="AR70" i="17"/>
  <c r="AE70" i="17" s="1"/>
  <c r="AD70" i="17"/>
  <c r="Y70" i="17"/>
  <c r="X70" i="17"/>
  <c r="W70" i="17"/>
  <c r="V70" i="17"/>
  <c r="U70" i="17"/>
  <c r="T70" i="17"/>
  <c r="M70" i="17"/>
  <c r="Z70" i="17" s="1"/>
  <c r="AS69" i="17"/>
  <c r="AF69" i="17" s="1"/>
  <c r="AR69" i="17"/>
  <c r="AE69" i="17" s="1"/>
  <c r="AD69" i="17"/>
  <c r="Y69" i="17"/>
  <c r="X69" i="17"/>
  <c r="W69" i="17"/>
  <c r="V69" i="17"/>
  <c r="U69" i="17"/>
  <c r="T69" i="17"/>
  <c r="AI69" i="17" s="1"/>
  <c r="M69" i="17"/>
  <c r="Z69" i="17" s="1"/>
  <c r="AS68" i="17"/>
  <c r="AF68" i="17" s="1"/>
  <c r="AR68" i="17"/>
  <c r="AE68" i="17" s="1"/>
  <c r="AD68" i="17"/>
  <c r="Y68" i="17"/>
  <c r="X68" i="17"/>
  <c r="AH68" i="17" s="1"/>
  <c r="W68" i="17"/>
  <c r="V68" i="17"/>
  <c r="U68" i="17"/>
  <c r="T68" i="17"/>
  <c r="M68" i="17"/>
  <c r="AS67" i="17"/>
  <c r="AR67" i="17"/>
  <c r="AE67" i="17" s="1"/>
  <c r="AF67" i="17"/>
  <c r="AD67" i="17"/>
  <c r="Y67" i="17"/>
  <c r="X67" i="17"/>
  <c r="AJ67" i="17" s="1"/>
  <c r="W67" i="17"/>
  <c r="V67" i="17"/>
  <c r="U67" i="17"/>
  <c r="T67" i="17"/>
  <c r="M67" i="17"/>
  <c r="Z67" i="17" s="1"/>
  <c r="AS66" i="17"/>
  <c r="AR66" i="17"/>
  <c r="AE66" i="17" s="1"/>
  <c r="AF66" i="17"/>
  <c r="AD66" i="17"/>
  <c r="Y66" i="17"/>
  <c r="X66" i="17"/>
  <c r="W66" i="17"/>
  <c r="V66" i="17"/>
  <c r="U66" i="17"/>
  <c r="T66" i="17"/>
  <c r="M66" i="17"/>
  <c r="Z66" i="17" s="1"/>
  <c r="AS65" i="17"/>
  <c r="AF65" i="17" s="1"/>
  <c r="AR65" i="17"/>
  <c r="AE65" i="17" s="1"/>
  <c r="AD65" i="17"/>
  <c r="Y65" i="17"/>
  <c r="X65" i="17"/>
  <c r="W65" i="17"/>
  <c r="V65" i="17"/>
  <c r="U65" i="17"/>
  <c r="T65" i="17"/>
  <c r="M65" i="17"/>
  <c r="Z65" i="17" s="1"/>
  <c r="AS64" i="17"/>
  <c r="AF64" i="17" s="1"/>
  <c r="AR64" i="17"/>
  <c r="AE64" i="17" s="1"/>
  <c r="AD64" i="17"/>
  <c r="Y64" i="17"/>
  <c r="X64" i="17"/>
  <c r="W64" i="17"/>
  <c r="AJ64" i="17" s="1"/>
  <c r="V64" i="17"/>
  <c r="U64" i="17"/>
  <c r="T64" i="17"/>
  <c r="M64" i="17"/>
  <c r="AS63" i="17"/>
  <c r="AF63" i="17" s="1"/>
  <c r="AR63" i="17"/>
  <c r="AE63" i="17" s="1"/>
  <c r="AD63" i="17"/>
  <c r="Y63" i="17"/>
  <c r="X63" i="17"/>
  <c r="W63" i="17"/>
  <c r="V63" i="17"/>
  <c r="U63" i="17"/>
  <c r="T63" i="17"/>
  <c r="M63" i="17"/>
  <c r="Z63" i="17" s="1"/>
  <c r="AS62" i="17"/>
  <c r="AR62" i="17"/>
  <c r="AE62" i="17" s="1"/>
  <c r="AF62" i="17"/>
  <c r="AD62" i="17"/>
  <c r="Y62" i="17"/>
  <c r="X62" i="17"/>
  <c r="W62" i="17"/>
  <c r="V62" i="17"/>
  <c r="U62" i="17"/>
  <c r="T62" i="17"/>
  <c r="AG62" i="17" s="1"/>
  <c r="M62" i="17"/>
  <c r="Z62" i="17" s="1"/>
  <c r="AS61" i="17"/>
  <c r="AR61" i="17"/>
  <c r="AE61" i="17" s="1"/>
  <c r="AF61" i="17"/>
  <c r="AD61" i="17"/>
  <c r="Y61" i="17"/>
  <c r="X61" i="17"/>
  <c r="AJ61" i="17" s="1"/>
  <c r="W61" i="17"/>
  <c r="V61" i="17"/>
  <c r="U61" i="17"/>
  <c r="T61" i="17"/>
  <c r="M61" i="17"/>
  <c r="AA61" i="17" s="1"/>
  <c r="AC61" i="17" s="1"/>
  <c r="AS60" i="17"/>
  <c r="AF60" i="17" s="1"/>
  <c r="AR60" i="17"/>
  <c r="AE60" i="17" s="1"/>
  <c r="AD60" i="17"/>
  <c r="Y60" i="17"/>
  <c r="X60" i="17"/>
  <c r="W60" i="17"/>
  <c r="V60" i="17"/>
  <c r="U60" i="17"/>
  <c r="T60" i="17"/>
  <c r="M60" i="17"/>
  <c r="AA60" i="17" s="1"/>
  <c r="AC60" i="17" s="1"/>
  <c r="AS59" i="17"/>
  <c r="AF59" i="17" s="1"/>
  <c r="AR59" i="17"/>
  <c r="AE59" i="17" s="1"/>
  <c r="AD59" i="17"/>
  <c r="Z59" i="17"/>
  <c r="Y59" i="17"/>
  <c r="X59" i="17"/>
  <c r="W59" i="17"/>
  <c r="V59" i="17"/>
  <c r="U59" i="17"/>
  <c r="AG59" i="17" s="1"/>
  <c r="T59" i="17"/>
  <c r="M59" i="17"/>
  <c r="AA59" i="17" s="1"/>
  <c r="AC59" i="17" s="1"/>
  <c r="AS58" i="17"/>
  <c r="AF58" i="17" s="1"/>
  <c r="AR58" i="17"/>
  <c r="AE58" i="17" s="1"/>
  <c r="AD58" i="17"/>
  <c r="Z58" i="17"/>
  <c r="Y58" i="17"/>
  <c r="X58" i="17"/>
  <c r="W58" i="17"/>
  <c r="AJ58" i="17" s="1"/>
  <c r="V58" i="17"/>
  <c r="U58" i="17"/>
  <c r="T58" i="17"/>
  <c r="M58" i="17"/>
  <c r="AA58" i="17" s="1"/>
  <c r="AC58" i="17" s="1"/>
  <c r="AS57" i="17"/>
  <c r="AF57" i="17" s="1"/>
  <c r="AR57" i="17"/>
  <c r="AE57" i="17" s="1"/>
  <c r="AD57" i="17"/>
  <c r="Z57" i="17"/>
  <c r="Y57" i="17"/>
  <c r="X57" i="17"/>
  <c r="W57" i="17"/>
  <c r="V57" i="17"/>
  <c r="U57" i="17"/>
  <c r="T57" i="17"/>
  <c r="M57" i="17"/>
  <c r="AA57" i="17" s="1"/>
  <c r="AC57" i="17" s="1"/>
  <c r="AS56" i="17"/>
  <c r="AF56" i="17" s="1"/>
  <c r="AR56" i="17"/>
  <c r="AE56" i="17" s="1"/>
  <c r="AD56" i="17"/>
  <c r="Y56" i="17"/>
  <c r="X56" i="17"/>
  <c r="W56" i="17"/>
  <c r="V56" i="17"/>
  <c r="U56" i="17"/>
  <c r="T56" i="17"/>
  <c r="M56" i="17"/>
  <c r="AA56" i="17" s="1"/>
  <c r="AC56" i="17" s="1"/>
  <c r="AS55" i="17"/>
  <c r="AF55" i="17" s="1"/>
  <c r="AR55" i="17"/>
  <c r="AE55" i="17" s="1"/>
  <c r="AD55" i="17"/>
  <c r="Z55" i="17"/>
  <c r="Y55" i="17"/>
  <c r="X55" i="17"/>
  <c r="W55" i="17"/>
  <c r="V55" i="17"/>
  <c r="U55" i="17"/>
  <c r="T55" i="17"/>
  <c r="M55" i="17"/>
  <c r="AA55" i="17" s="1"/>
  <c r="AC55" i="17" s="1"/>
  <c r="AS54" i="17"/>
  <c r="AF54" i="17" s="1"/>
  <c r="AR54" i="17"/>
  <c r="AE54" i="17" s="1"/>
  <c r="AD54" i="17"/>
  <c r="Y54" i="17"/>
  <c r="X54" i="17"/>
  <c r="W54" i="17"/>
  <c r="V54" i="17"/>
  <c r="U54" i="17"/>
  <c r="T54" i="17"/>
  <c r="AI54" i="17" s="1"/>
  <c r="M54" i="17"/>
  <c r="AA54" i="17" s="1"/>
  <c r="AC54" i="17" s="1"/>
  <c r="AS53" i="17"/>
  <c r="AF53" i="17" s="1"/>
  <c r="AR53" i="17"/>
  <c r="AE53" i="17" s="1"/>
  <c r="AD53" i="17"/>
  <c r="Y53" i="17"/>
  <c r="X53" i="17"/>
  <c r="W53" i="17"/>
  <c r="AJ53" i="17" s="1"/>
  <c r="V53" i="17"/>
  <c r="U53" i="17"/>
  <c r="T53" i="17"/>
  <c r="AG53" i="17" s="1"/>
  <c r="M53" i="17"/>
  <c r="AA53" i="17" s="1"/>
  <c r="AC53" i="17" s="1"/>
  <c r="AS52" i="17"/>
  <c r="AF52" i="17" s="1"/>
  <c r="AR52" i="17"/>
  <c r="AE52" i="17" s="1"/>
  <c r="AD52" i="17"/>
  <c r="Y52" i="17"/>
  <c r="X52" i="17"/>
  <c r="W52" i="17"/>
  <c r="V52" i="17"/>
  <c r="U52" i="17"/>
  <c r="T52" i="17"/>
  <c r="M52" i="17"/>
  <c r="AA52" i="17" s="1"/>
  <c r="AC52" i="17" s="1"/>
  <c r="AS51" i="17"/>
  <c r="AF51" i="17" s="1"/>
  <c r="AR51" i="17"/>
  <c r="AE51" i="17" s="1"/>
  <c r="AD51" i="17"/>
  <c r="Y51" i="17"/>
  <c r="X51" i="17"/>
  <c r="W51" i="17"/>
  <c r="V51" i="17"/>
  <c r="U51" i="17"/>
  <c r="T51" i="17"/>
  <c r="AI51" i="17" s="1"/>
  <c r="M51" i="17"/>
  <c r="AA51" i="17" s="1"/>
  <c r="AC51" i="17" s="1"/>
  <c r="AS50" i="17"/>
  <c r="AF50" i="17" s="1"/>
  <c r="AR50" i="17"/>
  <c r="AE50" i="17" s="1"/>
  <c r="AD50" i="17"/>
  <c r="Y50" i="17"/>
  <c r="X50" i="17"/>
  <c r="W50" i="17"/>
  <c r="AH50" i="17" s="1"/>
  <c r="V50" i="17"/>
  <c r="U50" i="17"/>
  <c r="T50" i="17"/>
  <c r="M50" i="17"/>
  <c r="AA50" i="17" s="1"/>
  <c r="AC50" i="17" s="1"/>
  <c r="AS49" i="17"/>
  <c r="AF49" i="17" s="1"/>
  <c r="AR49" i="17"/>
  <c r="AE49" i="17" s="1"/>
  <c r="AD49" i="17"/>
  <c r="Z49" i="17"/>
  <c r="Y49" i="17"/>
  <c r="X49" i="17"/>
  <c r="W49" i="17"/>
  <c r="AH49" i="17" s="1"/>
  <c r="V49" i="17"/>
  <c r="U49" i="17"/>
  <c r="T49" i="17"/>
  <c r="AI49" i="17" s="1"/>
  <c r="M49" i="17"/>
  <c r="AA49" i="17" s="1"/>
  <c r="AC49" i="17" s="1"/>
  <c r="AS48" i="17"/>
  <c r="AF48" i="17" s="1"/>
  <c r="AR48" i="17"/>
  <c r="AE48" i="17"/>
  <c r="AD48" i="17"/>
  <c r="Y48" i="17"/>
  <c r="X48" i="17"/>
  <c r="W48" i="17"/>
  <c r="AH48" i="17" s="1"/>
  <c r="V48" i="17"/>
  <c r="U48" i="17"/>
  <c r="T48" i="17"/>
  <c r="M48" i="17"/>
  <c r="AA48" i="17" s="1"/>
  <c r="AC48" i="17" s="1"/>
  <c r="AS47" i="17"/>
  <c r="AF47" i="17" s="1"/>
  <c r="AR47" i="17"/>
  <c r="AE47" i="17" s="1"/>
  <c r="AD47" i="17"/>
  <c r="Z47" i="17"/>
  <c r="Y47" i="17"/>
  <c r="X47" i="17"/>
  <c r="W47" i="17"/>
  <c r="AJ47" i="17" s="1"/>
  <c r="V47" i="17"/>
  <c r="U47" i="17"/>
  <c r="T47" i="17"/>
  <c r="AI47" i="17" s="1"/>
  <c r="M47" i="17"/>
  <c r="AA47" i="17" s="1"/>
  <c r="AC47" i="17" s="1"/>
  <c r="AS46" i="17"/>
  <c r="AF46" i="17" s="1"/>
  <c r="AR46" i="17"/>
  <c r="AE46" i="17"/>
  <c r="AD46" i="17"/>
  <c r="Y46" i="17"/>
  <c r="X46" i="17"/>
  <c r="W46" i="17"/>
  <c r="AH46" i="17" s="1"/>
  <c r="V46" i="17"/>
  <c r="U46" i="17"/>
  <c r="T46" i="17"/>
  <c r="M46" i="17"/>
  <c r="AA46" i="17" s="1"/>
  <c r="AC46" i="17" s="1"/>
  <c r="AS45" i="17"/>
  <c r="AF45" i="17" s="1"/>
  <c r="AR45" i="17"/>
  <c r="AE45" i="17" s="1"/>
  <c r="AD45" i="17"/>
  <c r="Z45" i="17"/>
  <c r="Y45" i="17"/>
  <c r="X45" i="17"/>
  <c r="W45" i="17"/>
  <c r="AJ45" i="17" s="1"/>
  <c r="V45" i="17"/>
  <c r="U45" i="17"/>
  <c r="T45" i="17"/>
  <c r="AI45" i="17" s="1"/>
  <c r="M45" i="17"/>
  <c r="AA45" i="17" s="1"/>
  <c r="AC45" i="17" s="1"/>
  <c r="AS44" i="17"/>
  <c r="AF44" i="17" s="1"/>
  <c r="AR44" i="17"/>
  <c r="AE44" i="17"/>
  <c r="AD44" i="17"/>
  <c r="Y44" i="17"/>
  <c r="X44" i="17"/>
  <c r="W44" i="17"/>
  <c r="AH44" i="17" s="1"/>
  <c r="V44" i="17"/>
  <c r="U44" i="17"/>
  <c r="T44" i="17"/>
  <c r="M44" i="17"/>
  <c r="AA44" i="17" s="1"/>
  <c r="AC44" i="17" s="1"/>
  <c r="AS43" i="17"/>
  <c r="AF43" i="17" s="1"/>
  <c r="AR43" i="17"/>
  <c r="AE43" i="17" s="1"/>
  <c r="AD43" i="17"/>
  <c r="Z43" i="17"/>
  <c r="Y43" i="17"/>
  <c r="X43" i="17"/>
  <c r="W43" i="17"/>
  <c r="AJ43" i="17" s="1"/>
  <c r="V43" i="17"/>
  <c r="U43" i="17"/>
  <c r="T43" i="17"/>
  <c r="AI43" i="17" s="1"/>
  <c r="M43" i="17"/>
  <c r="AA43" i="17" s="1"/>
  <c r="AC43" i="17" s="1"/>
  <c r="AS42" i="17"/>
  <c r="AF42" i="17" s="1"/>
  <c r="AR42" i="17"/>
  <c r="AE42" i="17"/>
  <c r="AD42" i="17"/>
  <c r="Y42" i="17"/>
  <c r="X42" i="17"/>
  <c r="W42" i="17"/>
  <c r="AH42" i="17" s="1"/>
  <c r="V42" i="17"/>
  <c r="U42" i="17"/>
  <c r="T42" i="17"/>
  <c r="M42" i="17"/>
  <c r="AA42" i="17" s="1"/>
  <c r="AC42" i="17" s="1"/>
  <c r="AS41" i="17"/>
  <c r="AF41" i="17" s="1"/>
  <c r="AR41" i="17"/>
  <c r="AE41" i="17" s="1"/>
  <c r="AD41" i="17"/>
  <c r="Z41" i="17"/>
  <c r="Y41" i="17"/>
  <c r="X41" i="17"/>
  <c r="W41" i="17"/>
  <c r="AJ41" i="17" s="1"/>
  <c r="V41" i="17"/>
  <c r="U41" i="17"/>
  <c r="T41" i="17"/>
  <c r="AI41" i="17" s="1"/>
  <c r="M41" i="17"/>
  <c r="AA41" i="17" s="1"/>
  <c r="AC41" i="17" s="1"/>
  <c r="AS40" i="17"/>
  <c r="AF40" i="17" s="1"/>
  <c r="AR40" i="17"/>
  <c r="AE40" i="17"/>
  <c r="AD40" i="17"/>
  <c r="Y40" i="17"/>
  <c r="X40" i="17"/>
  <c r="W40" i="17"/>
  <c r="AH40" i="17" s="1"/>
  <c r="V40" i="17"/>
  <c r="U40" i="17"/>
  <c r="T40" i="17"/>
  <c r="M40" i="17"/>
  <c r="AA40" i="17" s="1"/>
  <c r="AC40" i="17" s="1"/>
  <c r="AS39" i="17"/>
  <c r="AF39" i="17" s="1"/>
  <c r="AR39" i="17"/>
  <c r="AE39" i="17" s="1"/>
  <c r="AD39" i="17"/>
  <c r="Z39" i="17"/>
  <c r="Y39" i="17"/>
  <c r="X39" i="17"/>
  <c r="W39" i="17"/>
  <c r="AJ39" i="17" s="1"/>
  <c r="V39" i="17"/>
  <c r="U39" i="17"/>
  <c r="T39" i="17"/>
  <c r="AI39" i="17" s="1"/>
  <c r="M39" i="17"/>
  <c r="AA39" i="17" s="1"/>
  <c r="AC39" i="17" s="1"/>
  <c r="AS38" i="17"/>
  <c r="AF38" i="17" s="1"/>
  <c r="AR38" i="17"/>
  <c r="AE38" i="17"/>
  <c r="AD38" i="17"/>
  <c r="Y38" i="17"/>
  <c r="X38" i="17"/>
  <c r="W38" i="17"/>
  <c r="AH38" i="17" s="1"/>
  <c r="V38" i="17"/>
  <c r="U38" i="17"/>
  <c r="T38" i="17"/>
  <c r="M38" i="17"/>
  <c r="AA38" i="17" s="1"/>
  <c r="AC38" i="17" s="1"/>
  <c r="AS37" i="17"/>
  <c r="AF37" i="17" s="1"/>
  <c r="AR37" i="17"/>
  <c r="AE37" i="17" s="1"/>
  <c r="AD37" i="17"/>
  <c r="Z37" i="17"/>
  <c r="Y37" i="17"/>
  <c r="X37" i="17"/>
  <c r="W37" i="17"/>
  <c r="AJ37" i="17" s="1"/>
  <c r="V37" i="17"/>
  <c r="U37" i="17"/>
  <c r="T37" i="17"/>
  <c r="AI37" i="17" s="1"/>
  <c r="M37" i="17"/>
  <c r="AA37" i="17" s="1"/>
  <c r="AC37" i="17" s="1"/>
  <c r="AS36" i="17"/>
  <c r="AF36" i="17" s="1"/>
  <c r="AR36" i="17"/>
  <c r="AE36" i="17"/>
  <c r="AD36" i="17"/>
  <c r="Y36" i="17"/>
  <c r="X36" i="17"/>
  <c r="W36" i="17"/>
  <c r="AH36" i="17" s="1"/>
  <c r="V36" i="17"/>
  <c r="U36" i="17"/>
  <c r="T36" i="17"/>
  <c r="M36" i="17"/>
  <c r="AA36" i="17" s="1"/>
  <c r="AC36" i="17" s="1"/>
  <c r="AS35" i="17"/>
  <c r="AF35" i="17" s="1"/>
  <c r="AR35" i="17"/>
  <c r="AE35" i="17" s="1"/>
  <c r="AD35" i="17"/>
  <c r="Z35" i="17"/>
  <c r="Y35" i="17"/>
  <c r="X35" i="17"/>
  <c r="W35" i="17"/>
  <c r="AJ35" i="17" s="1"/>
  <c r="V35" i="17"/>
  <c r="U35" i="17"/>
  <c r="T35" i="17"/>
  <c r="AI35" i="17" s="1"/>
  <c r="M35" i="17"/>
  <c r="AA35" i="17" s="1"/>
  <c r="AC35" i="17" s="1"/>
  <c r="AS34" i="17"/>
  <c r="AF34" i="17" s="1"/>
  <c r="AR34" i="17"/>
  <c r="AE34" i="17"/>
  <c r="AD34" i="17"/>
  <c r="Y34" i="17"/>
  <c r="X34" i="17"/>
  <c r="W34" i="17"/>
  <c r="AH34" i="17" s="1"/>
  <c r="V34" i="17"/>
  <c r="U34" i="17"/>
  <c r="T34" i="17"/>
  <c r="M34" i="17"/>
  <c r="AA34" i="17" s="1"/>
  <c r="AC34" i="17" s="1"/>
  <c r="AS33" i="17"/>
  <c r="AF33" i="17" s="1"/>
  <c r="AR33" i="17"/>
  <c r="AE33" i="17" s="1"/>
  <c r="AD33" i="17"/>
  <c r="Z33" i="17"/>
  <c r="Y33" i="17"/>
  <c r="X33" i="17"/>
  <c r="W33" i="17"/>
  <c r="AJ33" i="17" s="1"/>
  <c r="V33" i="17"/>
  <c r="U33" i="17"/>
  <c r="T33" i="17"/>
  <c r="AI33" i="17" s="1"/>
  <c r="M33" i="17"/>
  <c r="AA33" i="17" s="1"/>
  <c r="AC33" i="17" s="1"/>
  <c r="AS32" i="17"/>
  <c r="AF32" i="17" s="1"/>
  <c r="AR32" i="17"/>
  <c r="AE32" i="17" s="1"/>
  <c r="AD32" i="17"/>
  <c r="Y32" i="17"/>
  <c r="X32" i="17"/>
  <c r="W32" i="17"/>
  <c r="V32" i="17"/>
  <c r="U32" i="17"/>
  <c r="T32" i="17"/>
  <c r="M32" i="17"/>
  <c r="AA32" i="17" s="1"/>
  <c r="AC32" i="17" s="1"/>
  <c r="AS31" i="17"/>
  <c r="AF31" i="17" s="1"/>
  <c r="AR31" i="17"/>
  <c r="AE31" i="17" s="1"/>
  <c r="AD31" i="17"/>
  <c r="Y31" i="17"/>
  <c r="X31" i="17"/>
  <c r="W31" i="17"/>
  <c r="AH31" i="17" s="1"/>
  <c r="V31" i="17"/>
  <c r="U31" i="17"/>
  <c r="T31" i="17"/>
  <c r="M31" i="17"/>
  <c r="AA31" i="17" s="1"/>
  <c r="AC31" i="17" s="1"/>
  <c r="AS30" i="17"/>
  <c r="AF30" i="17" s="1"/>
  <c r="AR30" i="17"/>
  <c r="AE30" i="17" s="1"/>
  <c r="AD30" i="17"/>
  <c r="Y30" i="17"/>
  <c r="X30" i="17"/>
  <c r="W30" i="17"/>
  <c r="V30" i="17"/>
  <c r="U30" i="17"/>
  <c r="T30" i="17"/>
  <c r="M30" i="17"/>
  <c r="AA30" i="17" s="1"/>
  <c r="AC30" i="17" s="1"/>
  <c r="AS29" i="17"/>
  <c r="AF29" i="17" s="1"/>
  <c r="AR29" i="17"/>
  <c r="AE29" i="17" s="1"/>
  <c r="AD29" i="17"/>
  <c r="Y29" i="17"/>
  <c r="X29" i="17"/>
  <c r="W29" i="17"/>
  <c r="AJ29" i="17" s="1"/>
  <c r="V29" i="17"/>
  <c r="U29" i="17"/>
  <c r="T29" i="17"/>
  <c r="M29" i="17"/>
  <c r="AA29" i="17" s="1"/>
  <c r="AC29" i="17" s="1"/>
  <c r="AS28" i="17"/>
  <c r="AF28" i="17" s="1"/>
  <c r="AR28" i="17"/>
  <c r="AE28" i="17" s="1"/>
  <c r="AD28" i="17"/>
  <c r="Y28" i="17"/>
  <c r="X28" i="17"/>
  <c r="W28" i="17"/>
  <c r="V28" i="17"/>
  <c r="U28" i="17"/>
  <c r="T28" i="17"/>
  <c r="M28" i="17"/>
  <c r="AA28" i="17" s="1"/>
  <c r="AC28" i="17" s="1"/>
  <c r="AS27" i="17"/>
  <c r="AF27" i="17" s="1"/>
  <c r="AR27" i="17"/>
  <c r="AE27" i="17" s="1"/>
  <c r="AD27" i="17"/>
  <c r="Y27" i="17"/>
  <c r="X27" i="17"/>
  <c r="W27" i="17"/>
  <c r="V27" i="17"/>
  <c r="U27" i="17"/>
  <c r="T27" i="17"/>
  <c r="M27" i="17"/>
  <c r="AA27" i="17" s="1"/>
  <c r="AC27" i="17" s="1"/>
  <c r="AS26" i="17"/>
  <c r="AF26" i="17" s="1"/>
  <c r="AR26" i="17"/>
  <c r="AE26" i="17" s="1"/>
  <c r="AD26" i="17"/>
  <c r="Y26" i="17"/>
  <c r="X26" i="17"/>
  <c r="W26" i="17"/>
  <c r="V26" i="17"/>
  <c r="U26" i="17"/>
  <c r="T26" i="17"/>
  <c r="M26" i="17"/>
  <c r="AA26" i="17" s="1"/>
  <c r="AC26" i="17" s="1"/>
  <c r="AS25" i="17"/>
  <c r="AF25" i="17" s="1"/>
  <c r="AR25" i="17"/>
  <c r="AE25" i="17" s="1"/>
  <c r="AD25" i="17"/>
  <c r="Y25" i="17"/>
  <c r="X25" i="17"/>
  <c r="W25" i="17"/>
  <c r="V25" i="17"/>
  <c r="U25" i="17"/>
  <c r="T25" i="17"/>
  <c r="M25" i="17"/>
  <c r="AA25" i="17" s="1"/>
  <c r="AC25" i="17" s="1"/>
  <c r="AS24" i="17"/>
  <c r="AF24" i="17" s="1"/>
  <c r="AR24" i="17"/>
  <c r="AE24" i="17" s="1"/>
  <c r="AD24" i="17"/>
  <c r="Y24" i="17"/>
  <c r="X24" i="17"/>
  <c r="W24" i="17"/>
  <c r="V24" i="17"/>
  <c r="U24" i="17"/>
  <c r="T24" i="17"/>
  <c r="M24" i="17"/>
  <c r="AA24" i="17" s="1"/>
  <c r="AC24" i="17" s="1"/>
  <c r="AS23" i="17"/>
  <c r="AF23" i="17" s="1"/>
  <c r="AR23" i="17"/>
  <c r="AE23" i="17" s="1"/>
  <c r="AD23" i="17"/>
  <c r="Z23" i="17"/>
  <c r="Y23" i="17"/>
  <c r="X23" i="17"/>
  <c r="W23" i="17"/>
  <c r="V23" i="17"/>
  <c r="U23" i="17"/>
  <c r="T23" i="17"/>
  <c r="M23" i="17"/>
  <c r="AA23" i="17" s="1"/>
  <c r="AC23" i="17" s="1"/>
  <c r="AS22" i="17"/>
  <c r="AF22" i="17" s="1"/>
  <c r="AR22" i="17"/>
  <c r="AE22" i="17" s="1"/>
  <c r="AD22" i="17"/>
  <c r="Y22" i="17"/>
  <c r="X22" i="17"/>
  <c r="W22" i="17"/>
  <c r="V22" i="17"/>
  <c r="U22" i="17"/>
  <c r="T22" i="17"/>
  <c r="AG22" i="17" s="1"/>
  <c r="M22" i="17"/>
  <c r="AA22" i="17" s="1"/>
  <c r="AC22" i="17" s="1"/>
  <c r="AS21" i="17"/>
  <c r="AF21" i="17" s="1"/>
  <c r="AR21" i="17"/>
  <c r="AE21" i="17" s="1"/>
  <c r="AD21" i="17"/>
  <c r="Y21" i="17"/>
  <c r="X21" i="17"/>
  <c r="W21" i="17"/>
  <c r="V21" i="17"/>
  <c r="U21" i="17"/>
  <c r="T21" i="17"/>
  <c r="M21" i="17"/>
  <c r="AA21" i="17" s="1"/>
  <c r="AC21" i="17" s="1"/>
  <c r="AS20" i="17"/>
  <c r="AF20" i="17" s="1"/>
  <c r="AR20" i="17"/>
  <c r="AE20" i="17" s="1"/>
  <c r="AD20" i="17"/>
  <c r="Y20" i="17"/>
  <c r="X20" i="17"/>
  <c r="W20" i="17"/>
  <c r="AJ20" i="17" s="1"/>
  <c r="V20" i="17"/>
  <c r="U20" i="17"/>
  <c r="T20" i="17"/>
  <c r="M20" i="17"/>
  <c r="AA20" i="17" s="1"/>
  <c r="AC20" i="17" s="1"/>
  <c r="AS19" i="17"/>
  <c r="AF19" i="17" s="1"/>
  <c r="AR19" i="17"/>
  <c r="AE19" i="17" s="1"/>
  <c r="AD19" i="17"/>
  <c r="Y19" i="17"/>
  <c r="X19" i="17"/>
  <c r="W19" i="17"/>
  <c r="V19" i="17"/>
  <c r="U19" i="17"/>
  <c r="T19" i="17"/>
  <c r="M19" i="17"/>
  <c r="AA19" i="17" s="1"/>
  <c r="AC19" i="17" s="1"/>
  <c r="AS18" i="17"/>
  <c r="AF18" i="17" s="1"/>
  <c r="AR18" i="17"/>
  <c r="AE18" i="17" s="1"/>
  <c r="AD18" i="17"/>
  <c r="Y18" i="17"/>
  <c r="X18" i="17"/>
  <c r="W18" i="17"/>
  <c r="V18" i="17"/>
  <c r="U18" i="17"/>
  <c r="T18" i="17"/>
  <c r="AG18" i="17" s="1"/>
  <c r="M18" i="17"/>
  <c r="AA18" i="17" s="1"/>
  <c r="AC18" i="17" s="1"/>
  <c r="AS17" i="17"/>
  <c r="AF17" i="17" s="1"/>
  <c r="AR17" i="17"/>
  <c r="AE17" i="17" s="1"/>
  <c r="AD17" i="17"/>
  <c r="Y17" i="17"/>
  <c r="X17" i="17"/>
  <c r="W17" i="17"/>
  <c r="V17" i="17"/>
  <c r="U17" i="17"/>
  <c r="T17" i="17"/>
  <c r="M17" i="17"/>
  <c r="AA17" i="17" s="1"/>
  <c r="AC17" i="17" s="1"/>
  <c r="AS16" i="17"/>
  <c r="AF16" i="17" s="1"/>
  <c r="AR16" i="17"/>
  <c r="AE16" i="17" s="1"/>
  <c r="AD16" i="17"/>
  <c r="Y16" i="17"/>
  <c r="X16" i="17"/>
  <c r="W16" i="17"/>
  <c r="V16" i="17"/>
  <c r="U16" i="17"/>
  <c r="T16" i="17"/>
  <c r="M16" i="17"/>
  <c r="AA16" i="17" s="1"/>
  <c r="AC16" i="17" s="1"/>
  <c r="AS15" i="17"/>
  <c r="AF15" i="17" s="1"/>
  <c r="AR15" i="17"/>
  <c r="AE15" i="17" s="1"/>
  <c r="AD15" i="17"/>
  <c r="Y15" i="17"/>
  <c r="X15" i="17"/>
  <c r="W15" i="17"/>
  <c r="V15" i="17"/>
  <c r="U15" i="17"/>
  <c r="T15" i="17"/>
  <c r="M15" i="17"/>
  <c r="AA15" i="17" s="1"/>
  <c r="AC15" i="17" s="1"/>
  <c r="AS14" i="17"/>
  <c r="AF14" i="17" s="1"/>
  <c r="AR14" i="17"/>
  <c r="AE14" i="17" s="1"/>
  <c r="AD14" i="17"/>
  <c r="Y14" i="17"/>
  <c r="X14" i="17"/>
  <c r="W14" i="17"/>
  <c r="V14" i="17"/>
  <c r="U14" i="17"/>
  <c r="T14" i="17"/>
  <c r="M14" i="17"/>
  <c r="AA14" i="17" s="1"/>
  <c r="AC14" i="17" s="1"/>
  <c r="AS11" i="17"/>
  <c r="AF11" i="17" s="1"/>
  <c r="AR11" i="17"/>
  <c r="AE11" i="17" s="1"/>
  <c r="AD11" i="17"/>
  <c r="Y11" i="17"/>
  <c r="X11" i="17"/>
  <c r="W11" i="17"/>
  <c r="V11" i="17"/>
  <c r="U11" i="17"/>
  <c r="T11" i="17"/>
  <c r="M11" i="17"/>
  <c r="AA11" i="17" s="1"/>
  <c r="AC11" i="17" s="1"/>
  <c r="AS10" i="17"/>
  <c r="AF10" i="17" s="1"/>
  <c r="AR10" i="17"/>
  <c r="AE10" i="17" s="1"/>
  <c r="AD10" i="17"/>
  <c r="Y10" i="17"/>
  <c r="X10" i="17"/>
  <c r="W10" i="17"/>
  <c r="AJ10" i="17" s="1"/>
  <c r="V10" i="17"/>
  <c r="U10" i="17"/>
  <c r="T10" i="17"/>
  <c r="AG10" i="17" s="1"/>
  <c r="M10" i="17"/>
  <c r="AA10" i="17" s="1"/>
  <c r="AC10" i="17" s="1"/>
  <c r="AS9" i="17"/>
  <c r="AF9" i="17" s="1"/>
  <c r="AR9" i="17"/>
  <c r="AE9" i="17" s="1"/>
  <c r="AD9" i="17"/>
  <c r="Y9" i="17"/>
  <c r="X9" i="17"/>
  <c r="W9" i="17"/>
  <c r="V9" i="17"/>
  <c r="U9" i="17"/>
  <c r="T9" i="17"/>
  <c r="M9" i="17"/>
  <c r="AA9" i="17" s="1"/>
  <c r="AC9" i="17" s="1"/>
  <c r="AS8" i="17"/>
  <c r="AF8" i="17" s="1"/>
  <c r="AR8" i="17"/>
  <c r="AE8" i="17" s="1"/>
  <c r="AD8" i="17"/>
  <c r="Y8" i="17"/>
  <c r="X8" i="17"/>
  <c r="W8" i="17"/>
  <c r="V8" i="17"/>
  <c r="U8" i="17"/>
  <c r="T8" i="17"/>
  <c r="M8" i="17"/>
  <c r="AA8" i="17" s="1"/>
  <c r="AC8" i="17" s="1"/>
  <c r="AS7" i="17"/>
  <c r="AF7" i="17" s="1"/>
  <c r="AR7" i="17"/>
  <c r="AE7" i="17" s="1"/>
  <c r="AD7" i="17"/>
  <c r="Y7" i="17"/>
  <c r="X7" i="17"/>
  <c r="W7" i="17"/>
  <c r="AJ7" i="17" s="1"/>
  <c r="V7" i="17"/>
  <c r="U7" i="17"/>
  <c r="T7" i="17"/>
  <c r="M7" i="17"/>
  <c r="AA7" i="17" s="1"/>
  <c r="AC7" i="17" s="1"/>
  <c r="AS6" i="17"/>
  <c r="AF6" i="17" s="1"/>
  <c r="AR6" i="17"/>
  <c r="AE6" i="17" s="1"/>
  <c r="AD6" i="17"/>
  <c r="Y6" i="17"/>
  <c r="X6" i="17"/>
  <c r="W6" i="17"/>
  <c r="V6" i="17"/>
  <c r="U6" i="17"/>
  <c r="T6" i="17"/>
  <c r="M6" i="17"/>
  <c r="AA6" i="17" s="1"/>
  <c r="AC6" i="17" s="1"/>
  <c r="AS5" i="17"/>
  <c r="AF5" i="17" s="1"/>
  <c r="AR5" i="17"/>
  <c r="AE5" i="17" s="1"/>
  <c r="AD5" i="17"/>
  <c r="Y5" i="17"/>
  <c r="X5" i="17"/>
  <c r="W5" i="17"/>
  <c r="AJ5" i="17" s="1"/>
  <c r="V5" i="17"/>
  <c r="U5" i="17"/>
  <c r="T5" i="17"/>
  <c r="M5" i="17"/>
  <c r="AA5" i="17" s="1"/>
  <c r="AC5" i="17" s="1"/>
  <c r="M26" i="5"/>
  <c r="T26" i="5"/>
  <c r="U26" i="5"/>
  <c r="AG26" i="5" s="1"/>
  <c r="V26" i="5"/>
  <c r="W26" i="5"/>
  <c r="X26" i="5"/>
  <c r="AJ26" i="5" s="1"/>
  <c r="Y26" i="5"/>
  <c r="Z26" i="5"/>
  <c r="AA26" i="5"/>
  <c r="AC26" i="5"/>
  <c r="AD26" i="5"/>
  <c r="AE26" i="5"/>
  <c r="AH26" i="5"/>
  <c r="AR26" i="5"/>
  <c r="AS26" i="5"/>
  <c r="AF26" i="5" s="1"/>
  <c r="M27" i="5"/>
  <c r="T27" i="5"/>
  <c r="U27" i="5"/>
  <c r="AG27" i="5" s="1"/>
  <c r="V27" i="5"/>
  <c r="W27" i="5"/>
  <c r="X27" i="5"/>
  <c r="AJ27" i="5" s="1"/>
  <c r="Y27" i="5"/>
  <c r="Z27" i="5"/>
  <c r="AA27" i="5"/>
  <c r="AC27" i="5"/>
  <c r="AD27" i="5"/>
  <c r="AE27" i="5"/>
  <c r="AH27" i="5"/>
  <c r="AR27" i="5"/>
  <c r="AS27" i="5"/>
  <c r="AF27" i="5" s="1"/>
  <c r="M28" i="5"/>
  <c r="T28" i="5"/>
  <c r="U28" i="5"/>
  <c r="AG28" i="5" s="1"/>
  <c r="V28" i="5"/>
  <c r="W28" i="5"/>
  <c r="X28" i="5"/>
  <c r="AJ28" i="5" s="1"/>
  <c r="Y28" i="5"/>
  <c r="Z28" i="5"/>
  <c r="AA28" i="5"/>
  <c r="AC28" i="5"/>
  <c r="AD28" i="5"/>
  <c r="AE28" i="5"/>
  <c r="AH28" i="5"/>
  <c r="AR28" i="5"/>
  <c r="AS28" i="5"/>
  <c r="AF28" i="5" s="1"/>
  <c r="M29" i="5"/>
  <c r="T29" i="5"/>
  <c r="U29" i="5"/>
  <c r="AG29" i="5" s="1"/>
  <c r="V29" i="5"/>
  <c r="W29" i="5"/>
  <c r="X29" i="5"/>
  <c r="AJ29" i="5" s="1"/>
  <c r="Y29" i="5"/>
  <c r="Z29" i="5"/>
  <c r="AA29" i="5"/>
  <c r="AC29" i="5"/>
  <c r="AD29" i="5"/>
  <c r="AE29" i="5"/>
  <c r="AH29" i="5"/>
  <c r="AR29" i="5"/>
  <c r="AS29" i="5"/>
  <c r="AF29" i="5" s="1"/>
  <c r="M30" i="5"/>
  <c r="T30" i="5"/>
  <c r="U30" i="5"/>
  <c r="AG30" i="5" s="1"/>
  <c r="V30" i="5"/>
  <c r="W30" i="5"/>
  <c r="X30" i="5"/>
  <c r="AJ30" i="5" s="1"/>
  <c r="Y30" i="5"/>
  <c r="Z30" i="5"/>
  <c r="AA30" i="5"/>
  <c r="AC30" i="5"/>
  <c r="AD30" i="5"/>
  <c r="AE30" i="5"/>
  <c r="AH30" i="5"/>
  <c r="AR30" i="5"/>
  <c r="AS30" i="5"/>
  <c r="AF30" i="5" s="1"/>
  <c r="M31" i="5"/>
  <c r="T31" i="5"/>
  <c r="U31" i="5"/>
  <c r="AG31" i="5" s="1"/>
  <c r="V31" i="5"/>
  <c r="W31" i="5"/>
  <c r="X31" i="5"/>
  <c r="AJ31" i="5" s="1"/>
  <c r="Y31" i="5"/>
  <c r="Z31" i="5"/>
  <c r="AA31" i="5"/>
  <c r="AC31" i="5"/>
  <c r="AD31" i="5"/>
  <c r="AE31" i="5"/>
  <c r="AH31" i="5"/>
  <c r="AR31" i="5"/>
  <c r="AS31" i="5"/>
  <c r="AF31" i="5" s="1"/>
  <c r="M32" i="5"/>
  <c r="T32" i="5"/>
  <c r="U32" i="5"/>
  <c r="AG32" i="5" s="1"/>
  <c r="V32" i="5"/>
  <c r="W32" i="5"/>
  <c r="X32" i="5"/>
  <c r="AJ32" i="5" s="1"/>
  <c r="Y32" i="5"/>
  <c r="Z32" i="5"/>
  <c r="AA32" i="5"/>
  <c r="AC32" i="5"/>
  <c r="AD32" i="5"/>
  <c r="AE32" i="5"/>
  <c r="AH32" i="5"/>
  <c r="AR32" i="5"/>
  <c r="AS32" i="5"/>
  <c r="AF32" i="5" s="1"/>
  <c r="M33" i="5"/>
  <c r="T33" i="5"/>
  <c r="U33" i="5"/>
  <c r="AG33" i="5" s="1"/>
  <c r="V33" i="5"/>
  <c r="W33" i="5"/>
  <c r="X33" i="5"/>
  <c r="AJ33" i="5" s="1"/>
  <c r="Y33" i="5"/>
  <c r="Z33" i="5"/>
  <c r="AA33" i="5"/>
  <c r="AC33" i="5"/>
  <c r="AD33" i="5"/>
  <c r="AE33" i="5"/>
  <c r="AH33" i="5"/>
  <c r="AR33" i="5"/>
  <c r="AS33" i="5"/>
  <c r="AF33" i="5" s="1"/>
  <c r="M34" i="5"/>
  <c r="T34" i="5"/>
  <c r="U34" i="5"/>
  <c r="AG34" i="5" s="1"/>
  <c r="V34" i="5"/>
  <c r="W34" i="5"/>
  <c r="X34" i="5"/>
  <c r="AJ34" i="5" s="1"/>
  <c r="Y34" i="5"/>
  <c r="Z34" i="5"/>
  <c r="AA34" i="5"/>
  <c r="AC34" i="5"/>
  <c r="AD34" i="5"/>
  <c r="AE34" i="5"/>
  <c r="AH34" i="5"/>
  <c r="AR34" i="5"/>
  <c r="AS34" i="5"/>
  <c r="AF34" i="5" s="1"/>
  <c r="M35" i="5"/>
  <c r="T35" i="5"/>
  <c r="U35" i="5"/>
  <c r="AG35" i="5" s="1"/>
  <c r="V35" i="5"/>
  <c r="W35" i="5"/>
  <c r="X35" i="5"/>
  <c r="AJ35" i="5" s="1"/>
  <c r="Y35" i="5"/>
  <c r="Z35" i="5"/>
  <c r="AA35" i="5"/>
  <c r="AC35" i="5"/>
  <c r="AD35" i="5"/>
  <c r="AE35" i="5"/>
  <c r="AH35" i="5"/>
  <c r="AR35" i="5"/>
  <c r="AS35" i="5"/>
  <c r="AF35" i="5" s="1"/>
  <c r="M36" i="5"/>
  <c r="T36" i="5"/>
  <c r="U36" i="5"/>
  <c r="AG36" i="5" s="1"/>
  <c r="V36" i="5"/>
  <c r="W36" i="5"/>
  <c r="X36" i="5"/>
  <c r="AJ36" i="5" s="1"/>
  <c r="Y36" i="5"/>
  <c r="Z36" i="5"/>
  <c r="AA36" i="5"/>
  <c r="AC36" i="5"/>
  <c r="AD36" i="5"/>
  <c r="AE36" i="5"/>
  <c r="AH36" i="5"/>
  <c r="AR36" i="5"/>
  <c r="AS36" i="5"/>
  <c r="AF36" i="5" s="1"/>
  <c r="M37" i="5"/>
  <c r="T37" i="5"/>
  <c r="U37" i="5"/>
  <c r="AG37" i="5" s="1"/>
  <c r="V37" i="5"/>
  <c r="W37" i="5"/>
  <c r="X37" i="5"/>
  <c r="AJ37" i="5" s="1"/>
  <c r="Y37" i="5"/>
  <c r="Z37" i="5"/>
  <c r="AA37" i="5"/>
  <c r="AC37" i="5"/>
  <c r="AD37" i="5"/>
  <c r="AE37" i="5"/>
  <c r="AH37" i="5"/>
  <c r="AR37" i="5"/>
  <c r="AS37" i="5"/>
  <c r="AF37" i="5" s="1"/>
  <c r="M38" i="5"/>
  <c r="T38" i="5"/>
  <c r="U38" i="5"/>
  <c r="AG38" i="5" s="1"/>
  <c r="V38" i="5"/>
  <c r="W38" i="5"/>
  <c r="X38" i="5"/>
  <c r="AJ38" i="5" s="1"/>
  <c r="Y38" i="5"/>
  <c r="Z38" i="5"/>
  <c r="AA38" i="5"/>
  <c r="AC38" i="5"/>
  <c r="AD38" i="5"/>
  <c r="AE38" i="5"/>
  <c r="AH38" i="5"/>
  <c r="AR38" i="5"/>
  <c r="AS38" i="5"/>
  <c r="AF38" i="5" s="1"/>
  <c r="M39" i="5"/>
  <c r="T39" i="5"/>
  <c r="U39" i="5"/>
  <c r="AG39" i="5" s="1"/>
  <c r="V39" i="5"/>
  <c r="W39" i="5"/>
  <c r="X39" i="5"/>
  <c r="AJ39" i="5" s="1"/>
  <c r="Y39" i="5"/>
  <c r="Z39" i="5"/>
  <c r="AA39" i="5"/>
  <c r="AC39" i="5"/>
  <c r="AD39" i="5"/>
  <c r="AE39" i="5"/>
  <c r="AH39" i="5"/>
  <c r="AR39" i="5"/>
  <c r="AS39" i="5"/>
  <c r="AF39" i="5" s="1"/>
  <c r="M40" i="5"/>
  <c r="T40" i="5"/>
  <c r="U40" i="5"/>
  <c r="AG40" i="5" s="1"/>
  <c r="V40" i="5"/>
  <c r="W40" i="5"/>
  <c r="X40" i="5"/>
  <c r="AJ40" i="5" s="1"/>
  <c r="Y40" i="5"/>
  <c r="Z40" i="5"/>
  <c r="AA40" i="5"/>
  <c r="AC40" i="5"/>
  <c r="AD40" i="5"/>
  <c r="AE40" i="5"/>
  <c r="AH40" i="5"/>
  <c r="AR40" i="5"/>
  <c r="AS40" i="5"/>
  <c r="AF40" i="5" s="1"/>
  <c r="M41" i="5"/>
  <c r="T41" i="5"/>
  <c r="U41" i="5"/>
  <c r="AG41" i="5" s="1"/>
  <c r="V41" i="5"/>
  <c r="W41" i="5"/>
  <c r="X41" i="5"/>
  <c r="AJ41" i="5" s="1"/>
  <c r="Y41" i="5"/>
  <c r="Z41" i="5"/>
  <c r="AA41" i="5"/>
  <c r="AC41" i="5"/>
  <c r="AD41" i="5"/>
  <c r="AE41" i="5"/>
  <c r="AH41" i="5"/>
  <c r="AR41" i="5"/>
  <c r="AS41" i="5"/>
  <c r="AF41" i="5" s="1"/>
  <c r="M42" i="5"/>
  <c r="T42" i="5"/>
  <c r="U42" i="5"/>
  <c r="AG42" i="5" s="1"/>
  <c r="V42" i="5"/>
  <c r="W42" i="5"/>
  <c r="X42" i="5"/>
  <c r="AJ42" i="5" s="1"/>
  <c r="Y42" i="5"/>
  <c r="Z42" i="5"/>
  <c r="AA42" i="5"/>
  <c r="AC42" i="5"/>
  <c r="AD42" i="5"/>
  <c r="AE42" i="5"/>
  <c r="AH42" i="5"/>
  <c r="AR42" i="5"/>
  <c r="AS42" i="5"/>
  <c r="AF42" i="5" s="1"/>
  <c r="M43" i="5"/>
  <c r="T43" i="5"/>
  <c r="U43" i="5"/>
  <c r="AG43" i="5" s="1"/>
  <c r="V43" i="5"/>
  <c r="W43" i="5"/>
  <c r="X43" i="5"/>
  <c r="AJ43" i="5" s="1"/>
  <c r="Y43" i="5"/>
  <c r="Z43" i="5"/>
  <c r="AA43" i="5"/>
  <c r="AC43" i="5"/>
  <c r="AD43" i="5"/>
  <c r="AE43" i="5"/>
  <c r="AH43" i="5"/>
  <c r="AR43" i="5"/>
  <c r="AS43" i="5"/>
  <c r="AF43" i="5" s="1"/>
  <c r="M44" i="5"/>
  <c r="T44" i="5"/>
  <c r="U44" i="5"/>
  <c r="AG44" i="5" s="1"/>
  <c r="V44" i="5"/>
  <c r="W44" i="5"/>
  <c r="X44" i="5"/>
  <c r="AJ44" i="5" s="1"/>
  <c r="Y44" i="5"/>
  <c r="Z44" i="5"/>
  <c r="AA44" i="5"/>
  <c r="AC44" i="5"/>
  <c r="AD44" i="5"/>
  <c r="AE44" i="5"/>
  <c r="AH44" i="5"/>
  <c r="AR44" i="5"/>
  <c r="AS44" i="5"/>
  <c r="AF44" i="5" s="1"/>
  <c r="M45" i="5"/>
  <c r="T45" i="5"/>
  <c r="U45" i="5"/>
  <c r="AG45" i="5" s="1"/>
  <c r="V45" i="5"/>
  <c r="W45" i="5"/>
  <c r="X45" i="5"/>
  <c r="AJ45" i="5" s="1"/>
  <c r="Y45" i="5"/>
  <c r="Z45" i="5"/>
  <c r="AA45" i="5"/>
  <c r="AC45" i="5"/>
  <c r="AD45" i="5"/>
  <c r="AE45" i="5"/>
  <c r="AH45" i="5"/>
  <c r="AR45" i="5"/>
  <c r="AS45" i="5"/>
  <c r="AF45" i="5" s="1"/>
  <c r="M46" i="5"/>
  <c r="T46" i="5"/>
  <c r="U46" i="5"/>
  <c r="AG46" i="5" s="1"/>
  <c r="V46" i="5"/>
  <c r="W46" i="5"/>
  <c r="X46" i="5"/>
  <c r="AJ46" i="5" s="1"/>
  <c r="Y46" i="5"/>
  <c r="Z46" i="5"/>
  <c r="AA46" i="5"/>
  <c r="AC46" i="5"/>
  <c r="AD46" i="5"/>
  <c r="AE46" i="5"/>
  <c r="AH46" i="5"/>
  <c r="AR46" i="5"/>
  <c r="AS46" i="5"/>
  <c r="AF46" i="5" s="1"/>
  <c r="M47" i="5"/>
  <c r="T47" i="5"/>
  <c r="U47" i="5"/>
  <c r="AG47" i="5" s="1"/>
  <c r="V47" i="5"/>
  <c r="W47" i="5"/>
  <c r="X47" i="5"/>
  <c r="AJ47" i="5" s="1"/>
  <c r="Y47" i="5"/>
  <c r="Z47" i="5"/>
  <c r="AA47" i="5"/>
  <c r="AC47" i="5"/>
  <c r="AD47" i="5"/>
  <c r="AE47" i="5"/>
  <c r="AH47" i="5"/>
  <c r="AR47" i="5"/>
  <c r="AS47" i="5"/>
  <c r="AF47" i="5" s="1"/>
  <c r="M48" i="5"/>
  <c r="T48" i="5"/>
  <c r="U48" i="5"/>
  <c r="AG48" i="5" s="1"/>
  <c r="V48" i="5"/>
  <c r="W48" i="5"/>
  <c r="X48" i="5"/>
  <c r="AJ48" i="5" s="1"/>
  <c r="Y48" i="5"/>
  <c r="Z48" i="5"/>
  <c r="AA48" i="5"/>
  <c r="AC48" i="5"/>
  <c r="AD48" i="5"/>
  <c r="AE48" i="5"/>
  <c r="AH48" i="5"/>
  <c r="AR48" i="5"/>
  <c r="AS48" i="5"/>
  <c r="AF48" i="5" s="1"/>
  <c r="M49" i="5"/>
  <c r="T49" i="5"/>
  <c r="U49" i="5"/>
  <c r="AG49" i="5" s="1"/>
  <c r="V49" i="5"/>
  <c r="W49" i="5"/>
  <c r="X49" i="5"/>
  <c r="AJ49" i="5" s="1"/>
  <c r="Y49" i="5"/>
  <c r="Z49" i="5"/>
  <c r="AA49" i="5"/>
  <c r="AC49" i="5"/>
  <c r="AD49" i="5"/>
  <c r="AE49" i="5"/>
  <c r="AH49" i="5"/>
  <c r="AR49" i="5"/>
  <c r="AS49" i="5"/>
  <c r="AF49" i="5" s="1"/>
  <c r="M50" i="5"/>
  <c r="T50" i="5"/>
  <c r="U50" i="5"/>
  <c r="AG50" i="5" s="1"/>
  <c r="V50" i="5"/>
  <c r="W50" i="5"/>
  <c r="X50" i="5"/>
  <c r="AJ50" i="5" s="1"/>
  <c r="Y50" i="5"/>
  <c r="Z50" i="5"/>
  <c r="AA50" i="5"/>
  <c r="AC50" i="5"/>
  <c r="AD50" i="5"/>
  <c r="AE50" i="5"/>
  <c r="AH50" i="5"/>
  <c r="AR50" i="5"/>
  <c r="AS50" i="5"/>
  <c r="AF50" i="5" s="1"/>
  <c r="M51" i="5"/>
  <c r="T51" i="5"/>
  <c r="U51" i="5"/>
  <c r="AG51" i="5" s="1"/>
  <c r="V51" i="5"/>
  <c r="W51" i="5"/>
  <c r="X51" i="5"/>
  <c r="AJ51" i="5" s="1"/>
  <c r="Y51" i="5"/>
  <c r="Z51" i="5"/>
  <c r="AA51" i="5"/>
  <c r="AC51" i="5"/>
  <c r="AD51" i="5"/>
  <c r="AE51" i="5"/>
  <c r="AH51" i="5"/>
  <c r="AR51" i="5"/>
  <c r="AS51" i="5"/>
  <c r="AF51" i="5" s="1"/>
  <c r="M52" i="5"/>
  <c r="T52" i="5"/>
  <c r="U52" i="5"/>
  <c r="AG52" i="5" s="1"/>
  <c r="V52" i="5"/>
  <c r="W52" i="5"/>
  <c r="X52" i="5"/>
  <c r="AJ52" i="5" s="1"/>
  <c r="Y52" i="5"/>
  <c r="Z52" i="5"/>
  <c r="AA52" i="5"/>
  <c r="AC52" i="5"/>
  <c r="AD52" i="5"/>
  <c r="AE52" i="5"/>
  <c r="AH52" i="5"/>
  <c r="AR52" i="5"/>
  <c r="AS52" i="5"/>
  <c r="AF52" i="5" s="1"/>
  <c r="M53" i="5"/>
  <c r="T53" i="5"/>
  <c r="U53" i="5"/>
  <c r="AG53" i="5" s="1"/>
  <c r="V53" i="5"/>
  <c r="W53" i="5"/>
  <c r="X53" i="5"/>
  <c r="AJ53" i="5" s="1"/>
  <c r="Y53" i="5"/>
  <c r="Z53" i="5"/>
  <c r="AA53" i="5"/>
  <c r="AC53" i="5"/>
  <c r="AD53" i="5"/>
  <c r="AE53" i="5"/>
  <c r="AH53" i="5"/>
  <c r="AR53" i="5"/>
  <c r="AS53" i="5"/>
  <c r="AF53" i="5" s="1"/>
  <c r="M54" i="5"/>
  <c r="T54" i="5"/>
  <c r="U54" i="5"/>
  <c r="AG54" i="5" s="1"/>
  <c r="V54" i="5"/>
  <c r="W54" i="5"/>
  <c r="X54" i="5"/>
  <c r="AJ54" i="5" s="1"/>
  <c r="Y54" i="5"/>
  <c r="Z54" i="5"/>
  <c r="AA54" i="5"/>
  <c r="AC54" i="5"/>
  <c r="AD54" i="5"/>
  <c r="AE54" i="5"/>
  <c r="AH54" i="5"/>
  <c r="AR54" i="5"/>
  <c r="AS54" i="5"/>
  <c r="AF54" i="5" s="1"/>
  <c r="M55" i="5"/>
  <c r="T55" i="5"/>
  <c r="U55" i="5"/>
  <c r="AG55" i="5" s="1"/>
  <c r="V55" i="5"/>
  <c r="W55" i="5"/>
  <c r="X55" i="5"/>
  <c r="AJ55" i="5" s="1"/>
  <c r="Y55" i="5"/>
  <c r="Z55" i="5"/>
  <c r="AA55" i="5"/>
  <c r="AC55" i="5"/>
  <c r="AD55" i="5"/>
  <c r="AE55" i="5"/>
  <c r="AH55" i="5"/>
  <c r="AR55" i="5"/>
  <c r="AS55" i="5"/>
  <c r="AF55" i="5" s="1"/>
  <c r="M56" i="5"/>
  <c r="T56" i="5"/>
  <c r="U56" i="5"/>
  <c r="AG56" i="5" s="1"/>
  <c r="AK56" i="5" s="1"/>
  <c r="V56" i="5"/>
  <c r="W56" i="5"/>
  <c r="X56" i="5"/>
  <c r="AJ56" i="5" s="1"/>
  <c r="Y56" i="5"/>
  <c r="Z56" i="5"/>
  <c r="AA56" i="5"/>
  <c r="AC56" i="5"/>
  <c r="AD56" i="5"/>
  <c r="AE56" i="5"/>
  <c r="AH56" i="5"/>
  <c r="AI56" i="5"/>
  <c r="AR56" i="5"/>
  <c r="AS56" i="5"/>
  <c r="AF56" i="5" s="1"/>
  <c r="M57" i="5"/>
  <c r="T57" i="5"/>
  <c r="AI57" i="5" s="1"/>
  <c r="U57" i="5"/>
  <c r="V57" i="5"/>
  <c r="W57" i="5"/>
  <c r="X57" i="5"/>
  <c r="AJ57" i="5" s="1"/>
  <c r="Y57" i="5"/>
  <c r="Z57" i="5"/>
  <c r="AA57" i="5"/>
  <c r="AC57" i="5"/>
  <c r="AD57" i="5"/>
  <c r="AH57" i="5"/>
  <c r="AR57" i="5"/>
  <c r="AE57" i="5" s="1"/>
  <c r="AS57" i="5"/>
  <c r="AF57" i="5" s="1"/>
  <c r="M58" i="5"/>
  <c r="T58" i="5"/>
  <c r="AG58" i="5" s="1"/>
  <c r="AK58" i="5" s="1"/>
  <c r="U58" i="5"/>
  <c r="V58" i="5"/>
  <c r="W58" i="5"/>
  <c r="X58" i="5"/>
  <c r="AJ58" i="5" s="1"/>
  <c r="Y58" i="5"/>
  <c r="Z58" i="5"/>
  <c r="AA58" i="5"/>
  <c r="AC58" i="5"/>
  <c r="AD58" i="5"/>
  <c r="AE58" i="5"/>
  <c r="AH58" i="5"/>
  <c r="AI58" i="5"/>
  <c r="AR58" i="5"/>
  <c r="AS58" i="5"/>
  <c r="AF58" i="5" s="1"/>
  <c r="M59" i="5"/>
  <c r="T59" i="5"/>
  <c r="AI59" i="5" s="1"/>
  <c r="U59" i="5"/>
  <c r="V59" i="5"/>
  <c r="W59" i="5"/>
  <c r="X59" i="5"/>
  <c r="AJ59" i="5" s="1"/>
  <c r="Y59" i="5"/>
  <c r="Z59" i="5"/>
  <c r="AA59" i="5"/>
  <c r="AC59" i="5"/>
  <c r="AD59" i="5"/>
  <c r="AH59" i="5"/>
  <c r="AR59" i="5"/>
  <c r="AE59" i="5" s="1"/>
  <c r="AS59" i="5"/>
  <c r="AF59" i="5" s="1"/>
  <c r="M60" i="5"/>
  <c r="T60" i="5"/>
  <c r="AG60" i="5" s="1"/>
  <c r="AK60" i="5" s="1"/>
  <c r="U60" i="5"/>
  <c r="V60" i="5"/>
  <c r="W60" i="5"/>
  <c r="X60" i="5"/>
  <c r="AJ60" i="5" s="1"/>
  <c r="Y60" i="5"/>
  <c r="Z60" i="5"/>
  <c r="AA60" i="5"/>
  <c r="AC60" i="5"/>
  <c r="AD60" i="5"/>
  <c r="AE60" i="5"/>
  <c r="AH60" i="5"/>
  <c r="AI60" i="5"/>
  <c r="AR60" i="5"/>
  <c r="AS60" i="5"/>
  <c r="AF60" i="5" s="1"/>
  <c r="M61" i="5"/>
  <c r="T61" i="5"/>
  <c r="AI61" i="5" s="1"/>
  <c r="U61" i="5"/>
  <c r="V61" i="5"/>
  <c r="W61" i="5"/>
  <c r="X61" i="5"/>
  <c r="AJ61" i="5" s="1"/>
  <c r="Y61" i="5"/>
  <c r="Z61" i="5"/>
  <c r="AA61" i="5"/>
  <c r="AC61" i="5"/>
  <c r="AD61" i="5"/>
  <c r="AH61" i="5"/>
  <c r="AR61" i="5"/>
  <c r="AE61" i="5" s="1"/>
  <c r="AS61" i="5"/>
  <c r="AF61" i="5" s="1"/>
  <c r="M62" i="5"/>
  <c r="T62" i="5"/>
  <c r="AG62" i="5" s="1"/>
  <c r="AK62" i="5" s="1"/>
  <c r="U62" i="5"/>
  <c r="V62" i="5"/>
  <c r="W62" i="5"/>
  <c r="X62" i="5"/>
  <c r="AJ62" i="5" s="1"/>
  <c r="Y62" i="5"/>
  <c r="Z62" i="5"/>
  <c r="AA62" i="5"/>
  <c r="AC62" i="5"/>
  <c r="AD62" i="5"/>
  <c r="AE62" i="5"/>
  <c r="AH62" i="5"/>
  <c r="AI62" i="5"/>
  <c r="AR62" i="5"/>
  <c r="AS62" i="5"/>
  <c r="AF62" i="5" s="1"/>
  <c r="M63" i="5"/>
  <c r="T63" i="5"/>
  <c r="AI63" i="5" s="1"/>
  <c r="U63" i="5"/>
  <c r="V63" i="5"/>
  <c r="W63" i="5"/>
  <c r="X63" i="5"/>
  <c r="AJ63" i="5" s="1"/>
  <c r="Y63" i="5"/>
  <c r="Z63" i="5"/>
  <c r="AA63" i="5"/>
  <c r="AC63" i="5"/>
  <c r="AD63" i="5"/>
  <c r="AH63" i="5"/>
  <c r="AR63" i="5"/>
  <c r="AE63" i="5" s="1"/>
  <c r="AS63" i="5"/>
  <c r="AF63" i="5" s="1"/>
  <c r="M64" i="5"/>
  <c r="T64" i="5"/>
  <c r="AG64" i="5" s="1"/>
  <c r="AK64" i="5" s="1"/>
  <c r="U64" i="5"/>
  <c r="V64" i="5"/>
  <c r="W64" i="5"/>
  <c r="X64" i="5"/>
  <c r="AJ64" i="5" s="1"/>
  <c r="Y64" i="5"/>
  <c r="Z64" i="5"/>
  <c r="AA64" i="5"/>
  <c r="AC64" i="5"/>
  <c r="AD64" i="5"/>
  <c r="AE64" i="5"/>
  <c r="AH64" i="5"/>
  <c r="AI64" i="5"/>
  <c r="AR64" i="5"/>
  <c r="AS64" i="5"/>
  <c r="AF64" i="5" s="1"/>
  <c r="M65" i="5"/>
  <c r="T65" i="5"/>
  <c r="AI65" i="5" s="1"/>
  <c r="U65" i="5"/>
  <c r="V65" i="5"/>
  <c r="W65" i="5"/>
  <c r="X65" i="5"/>
  <c r="AJ65" i="5" s="1"/>
  <c r="Y65" i="5"/>
  <c r="Z65" i="5"/>
  <c r="AA65" i="5"/>
  <c r="AC65" i="5"/>
  <c r="AD65" i="5"/>
  <c r="AH65" i="5"/>
  <c r="AR65" i="5"/>
  <c r="AE65" i="5" s="1"/>
  <c r="AS65" i="5"/>
  <c r="AF65" i="5" s="1"/>
  <c r="M66" i="5"/>
  <c r="T66" i="5"/>
  <c r="AG66" i="5" s="1"/>
  <c r="AK66" i="5" s="1"/>
  <c r="U66" i="5"/>
  <c r="V66" i="5"/>
  <c r="W66" i="5"/>
  <c r="X66" i="5"/>
  <c r="AJ66" i="5" s="1"/>
  <c r="Y66" i="5"/>
  <c r="Z66" i="5"/>
  <c r="AA66" i="5"/>
  <c r="AC66" i="5"/>
  <c r="AD66" i="5"/>
  <c r="AE66" i="5"/>
  <c r="AH66" i="5"/>
  <c r="AI66" i="5"/>
  <c r="AR66" i="5"/>
  <c r="AS66" i="5"/>
  <c r="AF66" i="5" s="1"/>
  <c r="M67" i="5"/>
  <c r="T67" i="5"/>
  <c r="AI67" i="5" s="1"/>
  <c r="U67" i="5"/>
  <c r="V67" i="5"/>
  <c r="W67" i="5"/>
  <c r="X67" i="5"/>
  <c r="AJ67" i="5" s="1"/>
  <c r="Y67" i="5"/>
  <c r="Z67" i="5"/>
  <c r="AA67" i="5"/>
  <c r="AC67" i="5"/>
  <c r="AD67" i="5"/>
  <c r="AH67" i="5"/>
  <c r="AR67" i="5"/>
  <c r="AE67" i="5" s="1"/>
  <c r="AS67" i="5"/>
  <c r="AF67" i="5" s="1"/>
  <c r="M68" i="5"/>
  <c r="T68" i="5"/>
  <c r="AG68" i="5" s="1"/>
  <c r="U68" i="5"/>
  <c r="V68" i="5"/>
  <c r="W68" i="5"/>
  <c r="X68" i="5"/>
  <c r="Y68" i="5"/>
  <c r="Z68" i="5"/>
  <c r="AA68" i="5"/>
  <c r="AC68" i="5"/>
  <c r="AK68" i="5" s="1"/>
  <c r="AD68" i="5"/>
  <c r="AE68" i="5"/>
  <c r="AH68" i="5"/>
  <c r="AI68" i="5"/>
  <c r="AJ68" i="5"/>
  <c r="AR68" i="5"/>
  <c r="AS68" i="5"/>
  <c r="AF68" i="5" s="1"/>
  <c r="M69" i="5"/>
  <c r="Z69" i="5" s="1"/>
  <c r="T69" i="5"/>
  <c r="U69" i="5"/>
  <c r="AG69" i="5" s="1"/>
  <c r="V69" i="5"/>
  <c r="W69" i="5"/>
  <c r="AH69" i="5" s="1"/>
  <c r="X69" i="5"/>
  <c r="Y69" i="5"/>
  <c r="AA69" i="5"/>
  <c r="AC69" i="5" s="1"/>
  <c r="AD69" i="5"/>
  <c r="AE69" i="5"/>
  <c r="AF69" i="5"/>
  <c r="AI69" i="5"/>
  <c r="AJ69" i="5"/>
  <c r="AR69" i="5"/>
  <c r="AS69" i="5"/>
  <c r="M70" i="5"/>
  <c r="Z70" i="5" s="1"/>
  <c r="T70" i="5"/>
  <c r="U70" i="5"/>
  <c r="AG70" i="5" s="1"/>
  <c r="V70" i="5"/>
  <c r="W70" i="5"/>
  <c r="AH70" i="5" s="1"/>
  <c r="X70" i="5"/>
  <c r="Y70" i="5"/>
  <c r="AA70" i="5"/>
  <c r="AC70" i="5" s="1"/>
  <c r="AD70" i="5"/>
  <c r="AE70" i="5"/>
  <c r="AF70" i="5"/>
  <c r="AI70" i="5"/>
  <c r="AJ70" i="5"/>
  <c r="AR70" i="5"/>
  <c r="AS70" i="5"/>
  <c r="M71" i="5"/>
  <c r="Z71" i="5" s="1"/>
  <c r="T71" i="5"/>
  <c r="U71" i="5"/>
  <c r="AG71" i="5" s="1"/>
  <c r="V71" i="5"/>
  <c r="W71" i="5"/>
  <c r="AH71" i="5" s="1"/>
  <c r="X71" i="5"/>
  <c r="Y71" i="5"/>
  <c r="AA71" i="5"/>
  <c r="AC71" i="5" s="1"/>
  <c r="AK71" i="5" s="1"/>
  <c r="AD71" i="5"/>
  <c r="AE71" i="5"/>
  <c r="AF71" i="5"/>
  <c r="AI71" i="5"/>
  <c r="AJ71" i="5"/>
  <c r="AR71" i="5"/>
  <c r="AS71" i="5"/>
  <c r="M72" i="5"/>
  <c r="Z72" i="5" s="1"/>
  <c r="T72" i="5"/>
  <c r="U72" i="5"/>
  <c r="AG72" i="5" s="1"/>
  <c r="V72" i="5"/>
  <c r="W72" i="5"/>
  <c r="AH72" i="5" s="1"/>
  <c r="X72" i="5"/>
  <c r="Y72" i="5"/>
  <c r="AA72" i="5"/>
  <c r="AC72" i="5" s="1"/>
  <c r="AD72" i="5"/>
  <c r="AE72" i="5"/>
  <c r="AF72" i="5"/>
  <c r="AI72" i="5"/>
  <c r="AJ72" i="5"/>
  <c r="AR72" i="5"/>
  <c r="AS72" i="5"/>
  <c r="M73" i="5"/>
  <c r="Z73" i="5" s="1"/>
  <c r="T73" i="5"/>
  <c r="U73" i="5"/>
  <c r="AG73" i="5" s="1"/>
  <c r="V73" i="5"/>
  <c r="W73" i="5"/>
  <c r="AH73" i="5" s="1"/>
  <c r="X73" i="5"/>
  <c r="Y73" i="5"/>
  <c r="AA73" i="5"/>
  <c r="AC73" i="5" s="1"/>
  <c r="AD73" i="5"/>
  <c r="AE73" i="5"/>
  <c r="AF73" i="5"/>
  <c r="AI73" i="5"/>
  <c r="AJ73" i="5"/>
  <c r="AR73" i="5"/>
  <c r="AS73" i="5"/>
  <c r="M74" i="5"/>
  <c r="Z74" i="5" s="1"/>
  <c r="T74" i="5"/>
  <c r="U74" i="5"/>
  <c r="AG74" i="5" s="1"/>
  <c r="V74" i="5"/>
  <c r="W74" i="5"/>
  <c r="AH74" i="5" s="1"/>
  <c r="X74" i="5"/>
  <c r="Y74" i="5"/>
  <c r="AA74" i="5"/>
  <c r="AC74" i="5" s="1"/>
  <c r="AD74" i="5"/>
  <c r="AE74" i="5"/>
  <c r="AF74" i="5"/>
  <c r="AI74" i="5"/>
  <c r="AJ74" i="5"/>
  <c r="AR74" i="5"/>
  <c r="AS74" i="5"/>
  <c r="M75" i="5"/>
  <c r="Z75" i="5" s="1"/>
  <c r="T75" i="5"/>
  <c r="U75" i="5"/>
  <c r="AG75" i="5" s="1"/>
  <c r="V75" i="5"/>
  <c r="W75" i="5"/>
  <c r="AH75" i="5" s="1"/>
  <c r="X75" i="5"/>
  <c r="Y75" i="5"/>
  <c r="AA75" i="5"/>
  <c r="AC75" i="5" s="1"/>
  <c r="AK75" i="5" s="1"/>
  <c r="AD75" i="5"/>
  <c r="AE75" i="5"/>
  <c r="AF75" i="5"/>
  <c r="AI75" i="5"/>
  <c r="AJ75" i="5"/>
  <c r="AR75" i="5"/>
  <c r="AS75" i="5"/>
  <c r="M76" i="5"/>
  <c r="Z76" i="5" s="1"/>
  <c r="T76" i="5"/>
  <c r="U76" i="5"/>
  <c r="AG76" i="5" s="1"/>
  <c r="V76" i="5"/>
  <c r="W76" i="5"/>
  <c r="AH76" i="5" s="1"/>
  <c r="X76" i="5"/>
  <c r="Y76" i="5"/>
  <c r="AA76" i="5"/>
  <c r="AC76" i="5" s="1"/>
  <c r="AD76" i="5"/>
  <c r="AE76" i="5"/>
  <c r="AF76" i="5"/>
  <c r="AI76" i="5"/>
  <c r="AJ76" i="5"/>
  <c r="AR76" i="5"/>
  <c r="AS76" i="5"/>
  <c r="M77" i="5"/>
  <c r="Z77" i="5" s="1"/>
  <c r="T77" i="5"/>
  <c r="U77" i="5"/>
  <c r="AG77" i="5" s="1"/>
  <c r="V77" i="5"/>
  <c r="W77" i="5"/>
  <c r="AH77" i="5" s="1"/>
  <c r="X77" i="5"/>
  <c r="Y77" i="5"/>
  <c r="AA77" i="5"/>
  <c r="AC77" i="5" s="1"/>
  <c r="AD77" i="5"/>
  <c r="AE77" i="5"/>
  <c r="AF77" i="5"/>
  <c r="AI77" i="5"/>
  <c r="AJ77" i="5"/>
  <c r="AR77" i="5"/>
  <c r="AS77" i="5"/>
  <c r="M78" i="5"/>
  <c r="Z78" i="5" s="1"/>
  <c r="T78" i="5"/>
  <c r="U78" i="5"/>
  <c r="AG78" i="5" s="1"/>
  <c r="V78" i="5"/>
  <c r="W78" i="5"/>
  <c r="AH78" i="5" s="1"/>
  <c r="X78" i="5"/>
  <c r="Y78" i="5"/>
  <c r="AA78" i="5"/>
  <c r="AC78" i="5" s="1"/>
  <c r="AD78" i="5"/>
  <c r="AE78" i="5"/>
  <c r="AF78" i="5"/>
  <c r="AI78" i="5"/>
  <c r="AJ78" i="5"/>
  <c r="AR78" i="5"/>
  <c r="AS78" i="5"/>
  <c r="M79" i="5"/>
  <c r="Z79" i="5" s="1"/>
  <c r="T79" i="5"/>
  <c r="U79" i="5"/>
  <c r="AG79" i="5" s="1"/>
  <c r="V79" i="5"/>
  <c r="W79" i="5"/>
  <c r="AH79" i="5" s="1"/>
  <c r="X79" i="5"/>
  <c r="Y79" i="5"/>
  <c r="AA79" i="5"/>
  <c r="AC79" i="5" s="1"/>
  <c r="AK79" i="5" s="1"/>
  <c r="AD79" i="5"/>
  <c r="AE79" i="5"/>
  <c r="AF79" i="5"/>
  <c r="AI79" i="5"/>
  <c r="AJ79" i="5"/>
  <c r="AR79" i="5"/>
  <c r="AS79" i="5"/>
  <c r="M80" i="5"/>
  <c r="Z80" i="5" s="1"/>
  <c r="T80" i="5"/>
  <c r="U80" i="5"/>
  <c r="AG80" i="5" s="1"/>
  <c r="V80" i="5"/>
  <c r="W80" i="5"/>
  <c r="AH80" i="5" s="1"/>
  <c r="X80" i="5"/>
  <c r="Y80" i="5"/>
  <c r="AA80" i="5"/>
  <c r="AC80" i="5" s="1"/>
  <c r="AD80" i="5"/>
  <c r="AE80" i="5"/>
  <c r="AF80" i="5"/>
  <c r="AI80" i="5"/>
  <c r="AJ80" i="5"/>
  <c r="AR80" i="5"/>
  <c r="AS80" i="5"/>
  <c r="M81" i="5"/>
  <c r="Z81" i="5" s="1"/>
  <c r="T81" i="5"/>
  <c r="U81" i="5"/>
  <c r="AG81" i="5" s="1"/>
  <c r="V81" i="5"/>
  <c r="W81" i="5"/>
  <c r="AH81" i="5" s="1"/>
  <c r="X81" i="5"/>
  <c r="Y81" i="5"/>
  <c r="AA81" i="5"/>
  <c r="AC81" i="5" s="1"/>
  <c r="AD81" i="5"/>
  <c r="AE81" i="5"/>
  <c r="AF81" i="5"/>
  <c r="AI81" i="5"/>
  <c r="AJ81" i="5"/>
  <c r="AR81" i="5"/>
  <c r="AS81" i="5"/>
  <c r="M82" i="5"/>
  <c r="Z82" i="5" s="1"/>
  <c r="T82" i="5"/>
  <c r="U82" i="5"/>
  <c r="AG82" i="5" s="1"/>
  <c r="V82" i="5"/>
  <c r="W82" i="5"/>
  <c r="AH82" i="5" s="1"/>
  <c r="X82" i="5"/>
  <c r="Y82" i="5"/>
  <c r="AA82" i="5"/>
  <c r="AC82" i="5" s="1"/>
  <c r="AD82" i="5"/>
  <c r="AE82" i="5"/>
  <c r="AF82" i="5"/>
  <c r="AI82" i="5"/>
  <c r="AJ82" i="5"/>
  <c r="AR82" i="5"/>
  <c r="AS82" i="5"/>
  <c r="M83" i="5"/>
  <c r="Z83" i="5" s="1"/>
  <c r="T83" i="5"/>
  <c r="U83" i="5"/>
  <c r="AG83" i="5" s="1"/>
  <c r="V83" i="5"/>
  <c r="W83" i="5"/>
  <c r="AH83" i="5" s="1"/>
  <c r="X83" i="5"/>
  <c r="Y83" i="5"/>
  <c r="AA83" i="5"/>
  <c r="AC83" i="5" s="1"/>
  <c r="AK83" i="5" s="1"/>
  <c r="AD83" i="5"/>
  <c r="AE83" i="5"/>
  <c r="AF83" i="5"/>
  <c r="AI83" i="5"/>
  <c r="AJ83" i="5"/>
  <c r="AR83" i="5"/>
  <c r="AS83" i="5"/>
  <c r="M84" i="5"/>
  <c r="Z84" i="5" s="1"/>
  <c r="T84" i="5"/>
  <c r="U84" i="5"/>
  <c r="AG84" i="5" s="1"/>
  <c r="V84" i="5"/>
  <c r="W84" i="5"/>
  <c r="AH84" i="5" s="1"/>
  <c r="X84" i="5"/>
  <c r="Y84" i="5"/>
  <c r="AA84" i="5"/>
  <c r="AC84" i="5" s="1"/>
  <c r="AD84" i="5"/>
  <c r="AE84" i="5"/>
  <c r="AF84" i="5"/>
  <c r="AI84" i="5"/>
  <c r="AJ84" i="5"/>
  <c r="AR84" i="5"/>
  <c r="AS84" i="5"/>
  <c r="M85" i="5"/>
  <c r="Z85" i="5" s="1"/>
  <c r="T85" i="5"/>
  <c r="U85" i="5"/>
  <c r="AG85" i="5" s="1"/>
  <c r="V85" i="5"/>
  <c r="W85" i="5"/>
  <c r="AH85" i="5" s="1"/>
  <c r="X85" i="5"/>
  <c r="Y85" i="5"/>
  <c r="AA85" i="5"/>
  <c r="AC85" i="5" s="1"/>
  <c r="AD85" i="5"/>
  <c r="AE85" i="5"/>
  <c r="AF85" i="5"/>
  <c r="AI85" i="5"/>
  <c r="AJ85" i="5"/>
  <c r="AR85" i="5"/>
  <c r="AS85" i="5"/>
  <c r="M86" i="5"/>
  <c r="Z86" i="5" s="1"/>
  <c r="T86" i="5"/>
  <c r="U86" i="5"/>
  <c r="AG86" i="5" s="1"/>
  <c r="V86" i="5"/>
  <c r="W86" i="5"/>
  <c r="AH86" i="5" s="1"/>
  <c r="X86" i="5"/>
  <c r="Y86" i="5"/>
  <c r="AA86" i="5"/>
  <c r="AC86" i="5" s="1"/>
  <c r="AD86" i="5"/>
  <c r="AE86" i="5"/>
  <c r="AF86" i="5"/>
  <c r="AI86" i="5"/>
  <c r="AJ86" i="5"/>
  <c r="AR86" i="5"/>
  <c r="AS86" i="5"/>
  <c r="M87" i="5"/>
  <c r="Z87" i="5" s="1"/>
  <c r="T87" i="5"/>
  <c r="U87" i="5"/>
  <c r="AG87" i="5" s="1"/>
  <c r="V87" i="5"/>
  <c r="W87" i="5"/>
  <c r="AH87" i="5" s="1"/>
  <c r="X87" i="5"/>
  <c r="Y87" i="5"/>
  <c r="AA87" i="5"/>
  <c r="AC87" i="5" s="1"/>
  <c r="AK87" i="5" s="1"/>
  <c r="AD87" i="5"/>
  <c r="AE87" i="5"/>
  <c r="AF87" i="5"/>
  <c r="AI87" i="5"/>
  <c r="AJ87" i="5"/>
  <c r="AR87" i="5"/>
  <c r="AS87" i="5"/>
  <c r="M88" i="5"/>
  <c r="Z88" i="5" s="1"/>
  <c r="T88" i="5"/>
  <c r="U88" i="5"/>
  <c r="AG88" i="5" s="1"/>
  <c r="V88" i="5"/>
  <c r="W88" i="5"/>
  <c r="AH88" i="5" s="1"/>
  <c r="X88" i="5"/>
  <c r="Y88" i="5"/>
  <c r="AA88" i="5"/>
  <c r="AC88" i="5" s="1"/>
  <c r="AD88" i="5"/>
  <c r="AE88" i="5"/>
  <c r="AF88" i="5"/>
  <c r="AI88" i="5"/>
  <c r="AJ88" i="5"/>
  <c r="AR88" i="5"/>
  <c r="AS88" i="5"/>
  <c r="M89" i="5"/>
  <c r="Z89" i="5" s="1"/>
  <c r="T89" i="5"/>
  <c r="U89" i="5"/>
  <c r="AG89" i="5" s="1"/>
  <c r="V89" i="5"/>
  <c r="W89" i="5"/>
  <c r="AH89" i="5" s="1"/>
  <c r="X89" i="5"/>
  <c r="Y89" i="5"/>
  <c r="AA89" i="5"/>
  <c r="AC89" i="5" s="1"/>
  <c r="AD89" i="5"/>
  <c r="AE89" i="5"/>
  <c r="AF89" i="5"/>
  <c r="AI89" i="5"/>
  <c r="AJ89" i="5"/>
  <c r="AR89" i="5"/>
  <c r="AS89" i="5"/>
  <c r="M90" i="5"/>
  <c r="Z90" i="5" s="1"/>
  <c r="T90" i="5"/>
  <c r="U90" i="5"/>
  <c r="AG90" i="5" s="1"/>
  <c r="V90" i="5"/>
  <c r="W90" i="5"/>
  <c r="AH90" i="5" s="1"/>
  <c r="X90" i="5"/>
  <c r="Y90" i="5"/>
  <c r="AA90" i="5"/>
  <c r="AC90" i="5" s="1"/>
  <c r="AD90" i="5"/>
  <c r="AE90" i="5"/>
  <c r="AF90" i="5"/>
  <c r="AI90" i="5"/>
  <c r="AJ90" i="5"/>
  <c r="AR90" i="5"/>
  <c r="AS90" i="5"/>
  <c r="M91" i="5"/>
  <c r="Z91" i="5" s="1"/>
  <c r="T91" i="5"/>
  <c r="U91" i="5"/>
  <c r="AG91" i="5" s="1"/>
  <c r="V91" i="5"/>
  <c r="W91" i="5"/>
  <c r="AH91" i="5" s="1"/>
  <c r="X91" i="5"/>
  <c r="Y91" i="5"/>
  <c r="AA91" i="5"/>
  <c r="AC91" i="5" s="1"/>
  <c r="AK91" i="5" s="1"/>
  <c r="AD91" i="5"/>
  <c r="AE91" i="5"/>
  <c r="AF91" i="5"/>
  <c r="AI91" i="5"/>
  <c r="AJ91" i="5"/>
  <c r="AR91" i="5"/>
  <c r="AS91" i="5"/>
  <c r="M92" i="5"/>
  <c r="Z92" i="5" s="1"/>
  <c r="T92" i="5"/>
  <c r="U92" i="5"/>
  <c r="AG92" i="5" s="1"/>
  <c r="V92" i="5"/>
  <c r="W92" i="5"/>
  <c r="AH92" i="5" s="1"/>
  <c r="X92" i="5"/>
  <c r="Y92" i="5"/>
  <c r="AA92" i="5"/>
  <c r="AC92" i="5" s="1"/>
  <c r="AD92" i="5"/>
  <c r="AE92" i="5"/>
  <c r="AF92" i="5"/>
  <c r="AI92" i="5"/>
  <c r="AJ92" i="5"/>
  <c r="AR92" i="5"/>
  <c r="AS92" i="5"/>
  <c r="M93" i="5"/>
  <c r="Z93" i="5" s="1"/>
  <c r="T93" i="5"/>
  <c r="U93" i="5"/>
  <c r="AG93" i="5" s="1"/>
  <c r="V93" i="5"/>
  <c r="W93" i="5"/>
  <c r="AH93" i="5" s="1"/>
  <c r="X93" i="5"/>
  <c r="Y93" i="5"/>
  <c r="AA93" i="5"/>
  <c r="AC93" i="5" s="1"/>
  <c r="AD93" i="5"/>
  <c r="AE93" i="5"/>
  <c r="AF93" i="5"/>
  <c r="AI93" i="5"/>
  <c r="AJ93" i="5"/>
  <c r="AR93" i="5"/>
  <c r="AS93" i="5"/>
  <c r="M94" i="5"/>
  <c r="Z94" i="5" s="1"/>
  <c r="T94" i="5"/>
  <c r="U94" i="5"/>
  <c r="AG94" i="5" s="1"/>
  <c r="V94" i="5"/>
  <c r="W94" i="5"/>
  <c r="AH94" i="5" s="1"/>
  <c r="X94" i="5"/>
  <c r="Y94" i="5"/>
  <c r="AA94" i="5"/>
  <c r="AC94" i="5" s="1"/>
  <c r="AD94" i="5"/>
  <c r="AE94" i="5"/>
  <c r="AF94" i="5"/>
  <c r="AI94" i="5"/>
  <c r="AJ94" i="5"/>
  <c r="AR94" i="5"/>
  <c r="AS94" i="5"/>
  <c r="M95" i="5"/>
  <c r="Z95" i="5" s="1"/>
  <c r="T95" i="5"/>
  <c r="U95" i="5"/>
  <c r="AG95" i="5" s="1"/>
  <c r="V95" i="5"/>
  <c r="W95" i="5"/>
  <c r="AH95" i="5" s="1"/>
  <c r="X95" i="5"/>
  <c r="Y95" i="5"/>
  <c r="AA95" i="5"/>
  <c r="AC95" i="5" s="1"/>
  <c r="AK95" i="5" s="1"/>
  <c r="AD95" i="5"/>
  <c r="AE95" i="5"/>
  <c r="AF95" i="5"/>
  <c r="AI95" i="5"/>
  <c r="AJ95" i="5"/>
  <c r="AR95" i="5"/>
  <c r="AS95" i="5"/>
  <c r="M96" i="5"/>
  <c r="Z96" i="5" s="1"/>
  <c r="T96" i="5"/>
  <c r="U96" i="5"/>
  <c r="AG96" i="5" s="1"/>
  <c r="V96" i="5"/>
  <c r="W96" i="5"/>
  <c r="AH96" i="5" s="1"/>
  <c r="X96" i="5"/>
  <c r="Y96" i="5"/>
  <c r="AA96" i="5"/>
  <c r="AC96" i="5" s="1"/>
  <c r="AD96" i="5"/>
  <c r="AE96" i="5"/>
  <c r="AF96" i="5"/>
  <c r="AI96" i="5"/>
  <c r="AJ96" i="5"/>
  <c r="AR96" i="5"/>
  <c r="AS96" i="5"/>
  <c r="M97" i="5"/>
  <c r="Z97" i="5" s="1"/>
  <c r="T97" i="5"/>
  <c r="U97" i="5"/>
  <c r="AG97" i="5" s="1"/>
  <c r="V97" i="5"/>
  <c r="W97" i="5"/>
  <c r="AH97" i="5" s="1"/>
  <c r="X97" i="5"/>
  <c r="Y97" i="5"/>
  <c r="AA97" i="5"/>
  <c r="AC97" i="5" s="1"/>
  <c r="AD97" i="5"/>
  <c r="AE97" i="5"/>
  <c r="AF97" i="5"/>
  <c r="AI97" i="5"/>
  <c r="AJ97" i="5"/>
  <c r="AR97" i="5"/>
  <c r="AS97" i="5"/>
  <c r="M98" i="5"/>
  <c r="Z98" i="5" s="1"/>
  <c r="T98" i="5"/>
  <c r="U98" i="5"/>
  <c r="AG98" i="5" s="1"/>
  <c r="V98" i="5"/>
  <c r="W98" i="5"/>
  <c r="AH98" i="5" s="1"/>
  <c r="X98" i="5"/>
  <c r="Y98" i="5"/>
  <c r="AA98" i="5"/>
  <c r="AC98" i="5" s="1"/>
  <c r="AD98" i="5"/>
  <c r="AF98" i="5"/>
  <c r="AI98" i="5"/>
  <c r="AJ98" i="5"/>
  <c r="AR98" i="5"/>
  <c r="AE98" i="5" s="1"/>
  <c r="AS98" i="5"/>
  <c r="M99" i="5"/>
  <c r="Z99" i="5" s="1"/>
  <c r="T99" i="5"/>
  <c r="U99" i="5"/>
  <c r="AG99" i="5" s="1"/>
  <c r="V99" i="5"/>
  <c r="W99" i="5"/>
  <c r="AH99" i="5" s="1"/>
  <c r="X99" i="5"/>
  <c r="Y99" i="5"/>
  <c r="AA99" i="5"/>
  <c r="AC99" i="5" s="1"/>
  <c r="AD99" i="5"/>
  <c r="AE99" i="5"/>
  <c r="AF99" i="5"/>
  <c r="AI99" i="5"/>
  <c r="AJ99" i="5"/>
  <c r="AR99" i="5"/>
  <c r="AS99" i="5"/>
  <c r="M100" i="5"/>
  <c r="Z100" i="5" s="1"/>
  <c r="T100" i="5"/>
  <c r="U100" i="5"/>
  <c r="AG100" i="5" s="1"/>
  <c r="V100" i="5"/>
  <c r="W100" i="5"/>
  <c r="AH100" i="5" s="1"/>
  <c r="X100" i="5"/>
  <c r="Y100" i="5"/>
  <c r="AA100" i="5"/>
  <c r="AC100" i="5" s="1"/>
  <c r="AD100" i="5"/>
  <c r="AE100" i="5"/>
  <c r="AF100" i="5"/>
  <c r="AI100" i="5"/>
  <c r="AJ100" i="5"/>
  <c r="AR100" i="5"/>
  <c r="AS100" i="5"/>
  <c r="M101" i="5"/>
  <c r="Z101" i="5" s="1"/>
  <c r="T101" i="5"/>
  <c r="U101" i="5"/>
  <c r="AG101" i="5" s="1"/>
  <c r="V101" i="5"/>
  <c r="W101" i="5"/>
  <c r="AH101" i="5" s="1"/>
  <c r="X101" i="5"/>
  <c r="Y101" i="5"/>
  <c r="AA101" i="5"/>
  <c r="AC101" i="5" s="1"/>
  <c r="AD101" i="5"/>
  <c r="AE101" i="5"/>
  <c r="AF101" i="5"/>
  <c r="AI101" i="5"/>
  <c r="AJ101" i="5"/>
  <c r="AR101" i="5"/>
  <c r="AS101" i="5"/>
  <c r="M102" i="5"/>
  <c r="Z102" i="5" s="1"/>
  <c r="T102" i="5"/>
  <c r="U102" i="5"/>
  <c r="AG102" i="5" s="1"/>
  <c r="V102" i="5"/>
  <c r="W102" i="5"/>
  <c r="AH102" i="5" s="1"/>
  <c r="X102" i="5"/>
  <c r="Y102" i="5"/>
  <c r="AA102" i="5"/>
  <c r="AC102" i="5" s="1"/>
  <c r="AK102" i="5" s="1"/>
  <c r="AD102" i="5"/>
  <c r="AE102" i="5"/>
  <c r="AF102" i="5"/>
  <c r="AI102" i="5"/>
  <c r="AJ102" i="5"/>
  <c r="AR102" i="5"/>
  <c r="AS102" i="5"/>
  <c r="M103" i="5"/>
  <c r="Z103" i="5" s="1"/>
  <c r="T103" i="5"/>
  <c r="U103" i="5"/>
  <c r="AG103" i="5" s="1"/>
  <c r="V103" i="5"/>
  <c r="W103" i="5"/>
  <c r="AH103" i="5" s="1"/>
  <c r="X103" i="5"/>
  <c r="Y103" i="5"/>
  <c r="AA103" i="5"/>
  <c r="AC103" i="5" s="1"/>
  <c r="AD103" i="5"/>
  <c r="AE103" i="5"/>
  <c r="AF103" i="5"/>
  <c r="AI103" i="5"/>
  <c r="AJ103" i="5"/>
  <c r="AR103" i="5"/>
  <c r="AS103" i="5"/>
  <c r="AG36" i="18" l="1"/>
  <c r="Z60" i="17"/>
  <c r="AI65" i="17"/>
  <c r="AA67" i="17"/>
  <c r="AC67" i="17" s="1"/>
  <c r="AJ70" i="17"/>
  <c r="AH25" i="17"/>
  <c r="AG70" i="17"/>
  <c r="AA71" i="17"/>
  <c r="AC71" i="17" s="1"/>
  <c r="AJ73" i="17"/>
  <c r="AK73" i="17" s="1"/>
  <c r="AI80" i="17"/>
  <c r="AJ85" i="17"/>
  <c r="AG86" i="17"/>
  <c r="AG87" i="17"/>
  <c r="AK87" i="17" s="1"/>
  <c r="AI88" i="17"/>
  <c r="Z91" i="17"/>
  <c r="AH92" i="17"/>
  <c r="AH96" i="17"/>
  <c r="AI97" i="17"/>
  <c r="Z98" i="17"/>
  <c r="AH100" i="17"/>
  <c r="AH102" i="17"/>
  <c r="AH104" i="17"/>
  <c r="AI25" i="17"/>
  <c r="AH39" i="17"/>
  <c r="AH41" i="17"/>
  <c r="AH43" i="17"/>
  <c r="AH45" i="17"/>
  <c r="AH47" i="17"/>
  <c r="AH60" i="17"/>
  <c r="AG61" i="17"/>
  <c r="AJ68" i="17"/>
  <c r="AH33" i="17"/>
  <c r="AH35" i="17"/>
  <c r="AH37" i="17"/>
  <c r="AG21" i="17"/>
  <c r="AH21" i="17"/>
  <c r="Z25" i="17"/>
  <c r="AG34" i="17"/>
  <c r="AG36" i="17"/>
  <c r="AG38" i="17"/>
  <c r="AG40" i="17"/>
  <c r="AG42" i="17"/>
  <c r="AG44" i="17"/>
  <c r="AG46" i="17"/>
  <c r="AG48" i="17"/>
  <c r="AK48" i="17" s="1"/>
  <c r="AI50" i="17"/>
  <c r="AG52" i="17"/>
  <c r="AJ54" i="17"/>
  <c r="AG55" i="17"/>
  <c r="AK55" i="17" s="1"/>
  <c r="Z56" i="17"/>
  <c r="AJ57" i="17"/>
  <c r="AH58" i="17"/>
  <c r="AH59" i="17"/>
  <c r="Z61" i="17"/>
  <c r="AH63" i="17"/>
  <c r="AH65" i="17"/>
  <c r="AJ71" i="17"/>
  <c r="AH72" i="17"/>
  <c r="AA73" i="17"/>
  <c r="AC73" i="17" s="1"/>
  <c r="AI77" i="17"/>
  <c r="AG78" i="17"/>
  <c r="AK78" i="17" s="1"/>
  <c r="AH80" i="17"/>
  <c r="AJ83" i="17"/>
  <c r="Z85" i="17"/>
  <c r="AA86" i="17"/>
  <c r="AC86" i="17" s="1"/>
  <c r="AH88" i="17"/>
  <c r="AH90" i="17"/>
  <c r="AG91" i="17"/>
  <c r="AI92" i="17"/>
  <c r="AH94" i="17"/>
  <c r="AG95" i="17"/>
  <c r="AH97" i="17"/>
  <c r="AG99" i="17"/>
  <c r="AG101" i="17"/>
  <c r="AG103" i="17"/>
  <c r="AJ6" i="17"/>
  <c r="AJ8" i="17"/>
  <c r="AH51" i="17"/>
  <c r="AG51" i="17"/>
  <c r="AH52" i="17"/>
  <c r="AH53" i="17"/>
  <c r="AG54" i="17"/>
  <c r="AJ65" i="17"/>
  <c r="AG66" i="17"/>
  <c r="AG69" i="17"/>
  <c r="AG74" i="17"/>
  <c r="AI86" i="17"/>
  <c r="AI89" i="17"/>
  <c r="Z92" i="17"/>
  <c r="AI93" i="17"/>
  <c r="Z96" i="17"/>
  <c r="AG98" i="17"/>
  <c r="AH99" i="17"/>
  <c r="AH101" i="17"/>
  <c r="AH103" i="17"/>
  <c r="AH27" i="17"/>
  <c r="AG33" i="17"/>
  <c r="AK33" i="17" s="1"/>
  <c r="Z34" i="17"/>
  <c r="AI34" i="17"/>
  <c r="AG35" i="17"/>
  <c r="Z36" i="17"/>
  <c r="AI36" i="17"/>
  <c r="AG37" i="17"/>
  <c r="AK37" i="17" s="1"/>
  <c r="Z38" i="17"/>
  <c r="AI38" i="17"/>
  <c r="AK38" i="17" s="1"/>
  <c r="AG39" i="17"/>
  <c r="Z40" i="17"/>
  <c r="AI40" i="17"/>
  <c r="AG41" i="17"/>
  <c r="AK41" i="17" s="1"/>
  <c r="Z42" i="17"/>
  <c r="AI42" i="17"/>
  <c r="AG43" i="17"/>
  <c r="Z44" i="17"/>
  <c r="AI44" i="17"/>
  <c r="AG45" i="17"/>
  <c r="AK45" i="17" s="1"/>
  <c r="Z46" i="17"/>
  <c r="AI46" i="17"/>
  <c r="AK46" i="17" s="1"/>
  <c r="AG47" i="17"/>
  <c r="Z48" i="17"/>
  <c r="AI48" i="17"/>
  <c r="AG49" i="17"/>
  <c r="Z50" i="17"/>
  <c r="AH54" i="17"/>
  <c r="AK54" i="17" s="1"/>
  <c r="AI55" i="17"/>
  <c r="AH55" i="17"/>
  <c r="AG56" i="17"/>
  <c r="AH56" i="17"/>
  <c r="AG57" i="17"/>
  <c r="AH57" i="17"/>
  <c r="AK57" i="17" s="1"/>
  <c r="AI58" i="17"/>
  <c r="AG58" i="17"/>
  <c r="AK58" i="17" s="1"/>
  <c r="AA62" i="17"/>
  <c r="AC62" i="17" s="1"/>
  <c r="AG63" i="17"/>
  <c r="AJ63" i="17"/>
  <c r="AA69" i="17"/>
  <c r="AC69" i="17" s="1"/>
  <c r="AI71" i="17"/>
  <c r="AJ72" i="17"/>
  <c r="AH73" i="17"/>
  <c r="AH75" i="17"/>
  <c r="AJ76" i="17"/>
  <c r="AH77" i="17"/>
  <c r="AH78" i="17"/>
  <c r="AJ79" i="17"/>
  <c r="AH81" i="17"/>
  <c r="AJ81" i="17"/>
  <c r="AH83" i="17"/>
  <c r="AH87" i="17"/>
  <c r="AI90" i="17"/>
  <c r="AI94" i="17"/>
  <c r="AJ30" i="17"/>
  <c r="AJ34" i="17"/>
  <c r="AJ36" i="17"/>
  <c r="AJ38" i="17"/>
  <c r="AJ40" i="17"/>
  <c r="AJ42" i="17"/>
  <c r="AJ44" i="17"/>
  <c r="AJ46" i="17"/>
  <c r="AJ48" i="17"/>
  <c r="AK50" i="17"/>
  <c r="AJ50" i="17"/>
  <c r="Z51" i="17"/>
  <c r="Z52" i="17"/>
  <c r="Z53" i="17"/>
  <c r="Z54" i="17"/>
  <c r="AI59" i="17"/>
  <c r="AG60" i="17"/>
  <c r="AI61" i="17"/>
  <c r="AJ62" i="17"/>
  <c r="AA63" i="17"/>
  <c r="AC63" i="17" s="1"/>
  <c r="AJ66" i="17"/>
  <c r="AI67" i="17"/>
  <c r="AJ69" i="17"/>
  <c r="AA70" i="17"/>
  <c r="AC70" i="17" s="1"/>
  <c r="AI73" i="17"/>
  <c r="AJ74" i="17"/>
  <c r="AA78" i="17"/>
  <c r="AC78" i="17" s="1"/>
  <c r="AG79" i="17"/>
  <c r="AG81" i="17"/>
  <c r="AI82" i="17"/>
  <c r="Z83" i="17"/>
  <c r="AI83" i="17"/>
  <c r="AI85" i="17"/>
  <c r="AJ86" i="17"/>
  <c r="Z87" i="17"/>
  <c r="AI87" i="17"/>
  <c r="AH89" i="17"/>
  <c r="Z90" i="17"/>
  <c r="AI91" i="17"/>
  <c r="AG92" i="17"/>
  <c r="AH93" i="17"/>
  <c r="Z94" i="17"/>
  <c r="AI95" i="17"/>
  <c r="AJ9" i="17"/>
  <c r="AJ11" i="17"/>
  <c r="AJ15" i="17"/>
  <c r="AH17" i="17"/>
  <c r="AH19" i="17"/>
  <c r="AK19" i="17" s="1"/>
  <c r="AG20" i="17"/>
  <c r="Z21" i="17"/>
  <c r="AG23" i="17"/>
  <c r="AH23" i="17"/>
  <c r="AG26" i="17"/>
  <c r="AG30" i="17"/>
  <c r="AG50" i="17"/>
  <c r="AK83" i="17"/>
  <c r="Z95" i="17"/>
  <c r="AI96" i="17"/>
  <c r="AG97" i="17"/>
  <c r="AH98" i="17"/>
  <c r="Z99" i="17"/>
  <c r="AI99" i="17"/>
  <c r="AG100" i="17"/>
  <c r="Z101" i="17"/>
  <c r="AI101" i="17"/>
  <c r="AG102" i="17"/>
  <c r="Z103" i="17"/>
  <c r="AI103" i="17"/>
  <c r="AI104" i="17"/>
  <c r="AJ14" i="17"/>
  <c r="AI15" i="17"/>
  <c r="AH5" i="18"/>
  <c r="AK38" i="20"/>
  <c r="AK25" i="20"/>
  <c r="AK11" i="20"/>
  <c r="AK9" i="20"/>
  <c r="AK42" i="20"/>
  <c r="AK69" i="20"/>
  <c r="AK53" i="20"/>
  <c r="AK79" i="20"/>
  <c r="AK58" i="20"/>
  <c r="AK74" i="20"/>
  <c r="AK68" i="20"/>
  <c r="AK60" i="20"/>
  <c r="AK67" i="20"/>
  <c r="AK59" i="20"/>
  <c r="AK103" i="20"/>
  <c r="AK75" i="20"/>
  <c r="AK57" i="20"/>
  <c r="AK46" i="20"/>
  <c r="AK13" i="20"/>
  <c r="AK18" i="20"/>
  <c r="AK71" i="20"/>
  <c r="AK52" i="20"/>
  <c r="AK48" i="20"/>
  <c r="AK23" i="20"/>
  <c r="AK33" i="20"/>
  <c r="AK39" i="20"/>
  <c r="AK62" i="20"/>
  <c r="AK54" i="20"/>
  <c r="AK27" i="20"/>
  <c r="AK50" i="20"/>
  <c r="AK26" i="20"/>
  <c r="AK10" i="20"/>
  <c r="AK12" i="20"/>
  <c r="AK40" i="20"/>
  <c r="AK24" i="20"/>
  <c r="AK17" i="20"/>
  <c r="AK16" i="20"/>
  <c r="AK28" i="20"/>
  <c r="AK32" i="20"/>
  <c r="AK21" i="20"/>
  <c r="AK19" i="20"/>
  <c r="AK30" i="20"/>
  <c r="AK22" i="20"/>
  <c r="AK20" i="20"/>
  <c r="AK36" i="20"/>
  <c r="AK15" i="20"/>
  <c r="AK41" i="20"/>
  <c r="AK37" i="20"/>
  <c r="AK31" i="20"/>
  <c r="AK49" i="20"/>
  <c r="AK45" i="20"/>
  <c r="AJ11" i="19"/>
  <c r="AE32" i="19"/>
  <c r="G32" i="19"/>
  <c r="AJ18" i="19"/>
  <c r="AG40" i="19"/>
  <c r="AJ33" i="19"/>
  <c r="AI28" i="19"/>
  <c r="AJ30" i="19"/>
  <c r="AJ31" i="19"/>
  <c r="AJ22" i="19"/>
  <c r="AJ23" i="19"/>
  <c r="AI24" i="19"/>
  <c r="AJ19" i="19"/>
  <c r="AJ13" i="19"/>
  <c r="AI14" i="19"/>
  <c r="AJ14" i="19"/>
  <c r="AJ6" i="19"/>
  <c r="AJ9" i="19"/>
  <c r="AJ29" i="19"/>
  <c r="AG5" i="19"/>
  <c r="AI7" i="19"/>
  <c r="AH11" i="19"/>
  <c r="AH12" i="19"/>
  <c r="AI13" i="19"/>
  <c r="AI15" i="19"/>
  <c r="AH19" i="19"/>
  <c r="AH20" i="19"/>
  <c r="AJ25" i="19"/>
  <c r="AG29" i="19"/>
  <c r="AK29" i="19" s="1"/>
  <c r="AI30" i="19"/>
  <c r="AJ37" i="19"/>
  <c r="AI40" i="19"/>
  <c r="AI41" i="19"/>
  <c r="AJ41" i="19"/>
  <c r="AH7" i="19"/>
  <c r="AH8" i="19"/>
  <c r="AI9" i="19"/>
  <c r="AI11" i="19"/>
  <c r="AH15" i="19"/>
  <c r="AH16" i="19"/>
  <c r="AI17" i="19"/>
  <c r="AI19" i="19"/>
  <c r="AJ21" i="19"/>
  <c r="AG22" i="19"/>
  <c r="AH24" i="19"/>
  <c r="AH28" i="19"/>
  <c r="AI29" i="19"/>
  <c r="AH30" i="19"/>
  <c r="AJ32" i="19"/>
  <c r="AJ35" i="19"/>
  <c r="AI36" i="19"/>
  <c r="AH38" i="19"/>
  <c r="AG6" i="19"/>
  <c r="AG7" i="19"/>
  <c r="AG10" i="19"/>
  <c r="AG11" i="19"/>
  <c r="AG14" i="19"/>
  <c r="AK14" i="19" s="1"/>
  <c r="AG15" i="19"/>
  <c r="AK15" i="19" s="1"/>
  <c r="AG18" i="19"/>
  <c r="AG19" i="19"/>
  <c r="AI21" i="19"/>
  <c r="AG23" i="19"/>
  <c r="AI25" i="19"/>
  <c r="AG26" i="19"/>
  <c r="AG27" i="19"/>
  <c r="AK27" i="19" s="1"/>
  <c r="Z28" i="19"/>
  <c r="AG30" i="19"/>
  <c r="Z33" i="19"/>
  <c r="Z34" i="19"/>
  <c r="AI38" i="19"/>
  <c r="AI22" i="19"/>
  <c r="AI37" i="19"/>
  <c r="Z41" i="19"/>
  <c r="Z7" i="19"/>
  <c r="AI8" i="19"/>
  <c r="Z11" i="19"/>
  <c r="AI12" i="19"/>
  <c r="Z15" i="19"/>
  <c r="AG16" i="19"/>
  <c r="Z19" i="19"/>
  <c r="AI20" i="19"/>
  <c r="Z23" i="19"/>
  <c r="Z26" i="19"/>
  <c r="AG28" i="19"/>
  <c r="AK28" i="19" s="1"/>
  <c r="AG31" i="19"/>
  <c r="AI31" i="19"/>
  <c r="AG32" i="19"/>
  <c r="AI32" i="19"/>
  <c r="AG33" i="19"/>
  <c r="AI33" i="19"/>
  <c r="AG34" i="19"/>
  <c r="AI34" i="19"/>
  <c r="AI35" i="19"/>
  <c r="AG36" i="19"/>
  <c r="Z38" i="19"/>
  <c r="Z27" i="19"/>
  <c r="Z31" i="19"/>
  <c r="Z35" i="19"/>
  <c r="Z39" i="19"/>
  <c r="Z6" i="19"/>
  <c r="Z10" i="19"/>
  <c r="Z14" i="19"/>
  <c r="Z18" i="19"/>
  <c r="Z30" i="19"/>
  <c r="Z32" i="19"/>
  <c r="AK7" i="19"/>
  <c r="AA8" i="19"/>
  <c r="AC8" i="19" s="1"/>
  <c r="AG13" i="19"/>
  <c r="AA16" i="19"/>
  <c r="AC16" i="19" s="1"/>
  <c r="AG17" i="19"/>
  <c r="AA20" i="19"/>
  <c r="AC20" i="19" s="1"/>
  <c r="AG21" i="19"/>
  <c r="AA24" i="19"/>
  <c r="AC24" i="19" s="1"/>
  <c r="AH36" i="19"/>
  <c r="AJ36" i="19"/>
  <c r="AH40" i="19"/>
  <c r="AJ40" i="19"/>
  <c r="AA52" i="19"/>
  <c r="AC52" i="19" s="1"/>
  <c r="AK56" i="19"/>
  <c r="AK58" i="19"/>
  <c r="AK62" i="19"/>
  <c r="AI5" i="19"/>
  <c r="AG12" i="19"/>
  <c r="AH52" i="19"/>
  <c r="AJ52" i="19"/>
  <c r="AG9" i="19"/>
  <c r="AA12" i="19"/>
  <c r="AC12" i="19" s="1"/>
  <c r="AG8" i="19"/>
  <c r="AG20" i="19"/>
  <c r="AG24" i="19"/>
  <c r="Z5" i="19"/>
  <c r="AH6" i="19"/>
  <c r="Z9" i="19"/>
  <c r="AH10" i="19"/>
  <c r="AK10" i="19" s="1"/>
  <c r="Z13" i="19"/>
  <c r="AH14" i="19"/>
  <c r="AI16" i="19"/>
  <c r="Z17" i="19"/>
  <c r="AH18" i="19"/>
  <c r="AK18" i="19" s="1"/>
  <c r="Z21" i="19"/>
  <c r="AH22" i="19"/>
  <c r="Z25" i="19"/>
  <c r="AH26" i="19"/>
  <c r="AI26" i="19"/>
  <c r="AG37" i="19"/>
  <c r="AG41" i="19"/>
  <c r="AA44" i="19"/>
  <c r="AC44" i="19" s="1"/>
  <c r="AH48" i="19"/>
  <c r="AK48" i="19" s="1"/>
  <c r="AJ48" i="19"/>
  <c r="AK59" i="19"/>
  <c r="AK73" i="19"/>
  <c r="AH5" i="19"/>
  <c r="AJ8" i="19"/>
  <c r="AH9" i="19"/>
  <c r="AJ12" i="19"/>
  <c r="AH13" i="19"/>
  <c r="AJ16" i="19"/>
  <c r="AH17" i="19"/>
  <c r="AJ20" i="19"/>
  <c r="AH21" i="19"/>
  <c r="AJ24" i="19"/>
  <c r="AH25" i="19"/>
  <c r="AK25" i="19" s="1"/>
  <c r="AA36" i="19"/>
  <c r="AC36" i="19" s="1"/>
  <c r="AA40" i="19"/>
  <c r="AC40" i="19" s="1"/>
  <c r="AH44" i="19"/>
  <c r="AJ44" i="19"/>
  <c r="AG53" i="19"/>
  <c r="AK64" i="19"/>
  <c r="AG39" i="19"/>
  <c r="AK39" i="19" s="1"/>
  <c r="AA42" i="19"/>
  <c r="AC42" i="19" s="1"/>
  <c r="AG43" i="19"/>
  <c r="AK43" i="19" s="1"/>
  <c r="AA46" i="19"/>
  <c r="AC46" i="19" s="1"/>
  <c r="AG47" i="19"/>
  <c r="AK47" i="19" s="1"/>
  <c r="AG51" i="19"/>
  <c r="AA54" i="19"/>
  <c r="AC54" i="19" s="1"/>
  <c r="AG55" i="19"/>
  <c r="AK55" i="19" s="1"/>
  <c r="AI56" i="19"/>
  <c r="AG59" i="19"/>
  <c r="AI60" i="19"/>
  <c r="AG63" i="19"/>
  <c r="AK63" i="19" s="1"/>
  <c r="AI64" i="19"/>
  <c r="AG67" i="19"/>
  <c r="AK67" i="19" s="1"/>
  <c r="AI68" i="19"/>
  <c r="AG71" i="19"/>
  <c r="AK71" i="19" s="1"/>
  <c r="AK90" i="19"/>
  <c r="AG35" i="19"/>
  <c r="AK35" i="19" s="1"/>
  <c r="AA50" i="19"/>
  <c r="AC50" i="19" s="1"/>
  <c r="AH31" i="19"/>
  <c r="AH32" i="19"/>
  <c r="AH33" i="19"/>
  <c r="AH34" i="19"/>
  <c r="AH37" i="19"/>
  <c r="AH41" i="19"/>
  <c r="AH45" i="19"/>
  <c r="AK45" i="19" s="1"/>
  <c r="AH49" i="19"/>
  <c r="AK49" i="19" s="1"/>
  <c r="AH53" i="19"/>
  <c r="AK53" i="19" s="1"/>
  <c r="Z56" i="19"/>
  <c r="AJ56" i="19"/>
  <c r="AH57" i="19"/>
  <c r="Z60" i="19"/>
  <c r="AH61" i="19"/>
  <c r="AK61" i="19" s="1"/>
  <c r="Z64" i="19"/>
  <c r="AH65" i="19"/>
  <c r="AK65" i="19" s="1"/>
  <c r="Z68" i="19"/>
  <c r="AH69" i="19"/>
  <c r="AK69" i="19" s="1"/>
  <c r="Z72" i="19"/>
  <c r="AJ73" i="19"/>
  <c r="AH74" i="19"/>
  <c r="AG74" i="19"/>
  <c r="AK74" i="19" s="1"/>
  <c r="AA75" i="19"/>
  <c r="AC75" i="19" s="1"/>
  <c r="AG75" i="19"/>
  <c r="AH77" i="19"/>
  <c r="AH81" i="19"/>
  <c r="AK83" i="19"/>
  <c r="AH85" i="19"/>
  <c r="AK88" i="19"/>
  <c r="AH89" i="19"/>
  <c r="AK100" i="19"/>
  <c r="AG57" i="19"/>
  <c r="AK57" i="19" s="1"/>
  <c r="AJ59" i="19"/>
  <c r="AH60" i="19"/>
  <c r="AK60" i="19" s="1"/>
  <c r="Z63" i="19"/>
  <c r="AJ63" i="19"/>
  <c r="AH64" i="19"/>
  <c r="Z67" i="19"/>
  <c r="AJ67" i="19"/>
  <c r="AH68" i="19"/>
  <c r="AK68" i="19" s="1"/>
  <c r="Z71" i="19"/>
  <c r="AJ71" i="19"/>
  <c r="AH72" i="19"/>
  <c r="AK72" i="19" s="1"/>
  <c r="AH75" i="19"/>
  <c r="AJ75" i="19"/>
  <c r="AH93" i="19"/>
  <c r="AJ38" i="19"/>
  <c r="AH39" i="19"/>
  <c r="AJ42" i="19"/>
  <c r="AH43" i="19"/>
  <c r="AJ46" i="19"/>
  <c r="AH47" i="19"/>
  <c r="AJ50" i="19"/>
  <c r="AH51" i="19"/>
  <c r="AK51" i="19" s="1"/>
  <c r="AJ54" i="19"/>
  <c r="AG72" i="19"/>
  <c r="AA85" i="19"/>
  <c r="AC85" i="19" s="1"/>
  <c r="AA89" i="19"/>
  <c r="AC89" i="19" s="1"/>
  <c r="AA93" i="19"/>
  <c r="AC93" i="19" s="1"/>
  <c r="AK95" i="19"/>
  <c r="AK103" i="19"/>
  <c r="AJ76" i="19"/>
  <c r="AK76" i="19" s="1"/>
  <c r="AG77" i="19"/>
  <c r="AK77" i="19" s="1"/>
  <c r="Z79" i="19"/>
  <c r="AJ80" i="19"/>
  <c r="AK80" i="19" s="1"/>
  <c r="AG81" i="19"/>
  <c r="AK81" i="19" s="1"/>
  <c r="Z83" i="19"/>
  <c r="AJ84" i="19"/>
  <c r="AK84" i="19" s="1"/>
  <c r="AG85" i="19"/>
  <c r="Z87" i="19"/>
  <c r="AJ88" i="19"/>
  <c r="AG89" i="19"/>
  <c r="Z91" i="19"/>
  <c r="AJ92" i="19"/>
  <c r="AK92" i="19" s="1"/>
  <c r="AG93" i="19"/>
  <c r="AJ103" i="19"/>
  <c r="Z76" i="19"/>
  <c r="AG78" i="19"/>
  <c r="AK78" i="19" s="1"/>
  <c r="Z80" i="19"/>
  <c r="AG82" i="19"/>
  <c r="AK82" i="19" s="1"/>
  <c r="Z84" i="19"/>
  <c r="AG86" i="19"/>
  <c r="AK86" i="19" s="1"/>
  <c r="Z88" i="19"/>
  <c r="AG90" i="19"/>
  <c r="Z92" i="19"/>
  <c r="AJ94" i="19"/>
  <c r="AK94" i="19" s="1"/>
  <c r="AJ95" i="19"/>
  <c r="AJ96" i="19"/>
  <c r="AK96" i="19" s="1"/>
  <c r="AJ97" i="19"/>
  <c r="AK97" i="19" s="1"/>
  <c r="AJ98" i="19"/>
  <c r="AK98" i="19" s="1"/>
  <c r="AJ99" i="19"/>
  <c r="AK99" i="19" s="1"/>
  <c r="AJ100" i="19"/>
  <c r="AJ101" i="19"/>
  <c r="AK101" i="19" s="1"/>
  <c r="AJ102" i="19"/>
  <c r="AK102" i="19" s="1"/>
  <c r="AG79" i="19"/>
  <c r="AK79" i="19" s="1"/>
  <c r="AG83" i="19"/>
  <c r="AG87" i="19"/>
  <c r="AK87" i="19" s="1"/>
  <c r="AG91" i="19"/>
  <c r="AK91" i="19" s="1"/>
  <c r="AG103" i="19"/>
  <c r="AH47" i="18"/>
  <c r="Z47" i="18"/>
  <c r="AJ44" i="18"/>
  <c r="Z41" i="18"/>
  <c r="AH36" i="18"/>
  <c r="AI36" i="18"/>
  <c r="AH71" i="18"/>
  <c r="AH73" i="18"/>
  <c r="AI69" i="18"/>
  <c r="Z71" i="18"/>
  <c r="AG63" i="18"/>
  <c r="AI61" i="18"/>
  <c r="AG67" i="18"/>
  <c r="Z53" i="18"/>
  <c r="AG55" i="18"/>
  <c r="AI58" i="18"/>
  <c r="AG50" i="18"/>
  <c r="Z51" i="18"/>
  <c r="AJ52" i="18"/>
  <c r="AI49" i="18"/>
  <c r="Z54" i="18"/>
  <c r="Z57" i="18"/>
  <c r="AG59" i="18"/>
  <c r="AI22" i="18"/>
  <c r="AG23" i="18"/>
  <c r="Z27" i="18"/>
  <c r="AH28" i="18"/>
  <c r="AG20" i="18"/>
  <c r="AH22" i="18"/>
  <c r="AJ33" i="18"/>
  <c r="AH9" i="18"/>
  <c r="AH12" i="18"/>
  <c r="AH14" i="18"/>
  <c r="AH39" i="18"/>
  <c r="AH42" i="18"/>
  <c r="AJ19" i="18"/>
  <c r="AJ23" i="18"/>
  <c r="AH40" i="18"/>
  <c r="AH41" i="18"/>
  <c r="AH44" i="18"/>
  <c r="AH45" i="18"/>
  <c r="AH48" i="18"/>
  <c r="AH49" i="18"/>
  <c r="AH52" i="18"/>
  <c r="AH53" i="18"/>
  <c r="AH56" i="18"/>
  <c r="AH57" i="18"/>
  <c r="AH60" i="18"/>
  <c r="AH61" i="18"/>
  <c r="AH64" i="18"/>
  <c r="AH65" i="18"/>
  <c r="AH68" i="18"/>
  <c r="AH69" i="18"/>
  <c r="AH75" i="18"/>
  <c r="AH46" i="18"/>
  <c r="AH50" i="18"/>
  <c r="AH54" i="18"/>
  <c r="AH58" i="18"/>
  <c r="AH62" i="18"/>
  <c r="AH66" i="18"/>
  <c r="AH70" i="18"/>
  <c r="AI5" i="18"/>
  <c r="AH7" i="18"/>
  <c r="AI8" i="18"/>
  <c r="AI10" i="18"/>
  <c r="AI13" i="18"/>
  <c r="AJ15" i="18"/>
  <c r="AI16" i="18"/>
  <c r="AH20" i="18"/>
  <c r="AJ20" i="18"/>
  <c r="AI21" i="18"/>
  <c r="AJ21" i="18"/>
  <c r="AG22" i="18"/>
  <c r="AI25" i="18"/>
  <c r="AG30" i="18"/>
  <c r="AI31" i="18"/>
  <c r="AJ31" i="18"/>
  <c r="AH34" i="18"/>
  <c r="AJ35" i="18"/>
  <c r="AI40" i="18"/>
  <c r="AG41" i="18"/>
  <c r="AG43" i="18"/>
  <c r="AH43" i="18"/>
  <c r="AI48" i="18"/>
  <c r="AG51" i="18"/>
  <c r="AH51" i="18"/>
  <c r="AI56" i="18"/>
  <c r="AJ59" i="18"/>
  <c r="AH59" i="18"/>
  <c r="AI60" i="18"/>
  <c r="AJ63" i="18"/>
  <c r="AH63" i="18"/>
  <c r="AG64" i="18"/>
  <c r="AG65" i="18"/>
  <c r="AJ67" i="18"/>
  <c r="AH67" i="18"/>
  <c r="AI68" i="18"/>
  <c r="AJ71" i="18"/>
  <c r="AJ72" i="18"/>
  <c r="AG72" i="18"/>
  <c r="AI74" i="18"/>
  <c r="AH74" i="18"/>
  <c r="AI30" i="18"/>
  <c r="AI39" i="18"/>
  <c r="AG40" i="18"/>
  <c r="AK40" i="18" s="1"/>
  <c r="AG45" i="18"/>
  <c r="AG48" i="18"/>
  <c r="AG53" i="18"/>
  <c r="AG56" i="18"/>
  <c r="AK56" i="18" s="1"/>
  <c r="AG60" i="18"/>
  <c r="AG69" i="18"/>
  <c r="AI20" i="18"/>
  <c r="AI26" i="18"/>
  <c r="AI18" i="18"/>
  <c r="Z20" i="18"/>
  <c r="AG47" i="18"/>
  <c r="AG57" i="18"/>
  <c r="AI66" i="18"/>
  <c r="Z75" i="18"/>
  <c r="AI32" i="18"/>
  <c r="AI7" i="18"/>
  <c r="AI15" i="18"/>
  <c r="Z19" i="18"/>
  <c r="AG24" i="18"/>
  <c r="AG28" i="18"/>
  <c r="AI28" i="18"/>
  <c r="AI29" i="18"/>
  <c r="AG34" i="18"/>
  <c r="AI34" i="18"/>
  <c r="AI35" i="18"/>
  <c r="Z39" i="18"/>
  <c r="Z40" i="18"/>
  <c r="Z42" i="18"/>
  <c r="AI44" i="18"/>
  <c r="AG44" i="18"/>
  <c r="AG46" i="18"/>
  <c r="Z48" i="18"/>
  <c r="AG49" i="18"/>
  <c r="Z50" i="18"/>
  <c r="AI52" i="18"/>
  <c r="AG52" i="18"/>
  <c r="AG54" i="18"/>
  <c r="Z56" i="18"/>
  <c r="Z59" i="18"/>
  <c r="Z60" i="18"/>
  <c r="AG61" i="18"/>
  <c r="AI64" i="18"/>
  <c r="AI65" i="18"/>
  <c r="AG68" i="18"/>
  <c r="AI70" i="18"/>
  <c r="AG73" i="18"/>
  <c r="Z74" i="18"/>
  <c r="Z31" i="18"/>
  <c r="Z33" i="18"/>
  <c r="Z38" i="18"/>
  <c r="Z65" i="18"/>
  <c r="Z66" i="18"/>
  <c r="Z67" i="18"/>
  <c r="Z68" i="18"/>
  <c r="Z72" i="18"/>
  <c r="Z21" i="18"/>
  <c r="Z35" i="18"/>
  <c r="Z37" i="18"/>
  <c r="Z61" i="18"/>
  <c r="Z62" i="18"/>
  <c r="Z63" i="18"/>
  <c r="Z64" i="18"/>
  <c r="AJ6" i="18"/>
  <c r="AA7" i="18"/>
  <c r="AC7" i="18" s="1"/>
  <c r="AJ10" i="18"/>
  <c r="AA11" i="18"/>
  <c r="AC11" i="18" s="1"/>
  <c r="AJ16" i="18"/>
  <c r="AA17" i="18"/>
  <c r="AC17" i="18" s="1"/>
  <c r="AA22" i="18"/>
  <c r="AC22" i="18" s="1"/>
  <c r="AG35" i="18"/>
  <c r="AJ9" i="18"/>
  <c r="AA10" i="18"/>
  <c r="AC10" i="18" s="1"/>
  <c r="AJ11" i="18"/>
  <c r="AA12" i="18"/>
  <c r="AC12" i="18" s="1"/>
  <c r="AA15" i="18"/>
  <c r="AC15" i="18" s="1"/>
  <c r="AJ17" i="18"/>
  <c r="AA18" i="18"/>
  <c r="AC18" i="18" s="1"/>
  <c r="AA26" i="18"/>
  <c r="AC26" i="18" s="1"/>
  <c r="AG31" i="18"/>
  <c r="AG5" i="18"/>
  <c r="AG6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I19" i="18"/>
  <c r="AI23" i="18"/>
  <c r="Z24" i="18"/>
  <c r="AJ24" i="18"/>
  <c r="AK24" i="18" s="1"/>
  <c r="AH25" i="18"/>
  <c r="AI27" i="18"/>
  <c r="Z28" i="18"/>
  <c r="AJ28" i="18"/>
  <c r="AH29" i="18"/>
  <c r="Z32" i="18"/>
  <c r="AJ32" i="18"/>
  <c r="AH33" i="18"/>
  <c r="Z36" i="18"/>
  <c r="AJ36" i="18"/>
  <c r="AJ37" i="18"/>
  <c r="AH37" i="18"/>
  <c r="AA5" i="18"/>
  <c r="AC5" i="18" s="1"/>
  <c r="AJ5" i="18"/>
  <c r="AA6" i="18"/>
  <c r="AC6" i="18" s="1"/>
  <c r="AK6" i="18" s="1"/>
  <c r="AJ7" i="18"/>
  <c r="AA8" i="18"/>
  <c r="AC8" i="18" s="1"/>
  <c r="AJ13" i="18"/>
  <c r="AA14" i="18"/>
  <c r="AC14" i="18" s="1"/>
  <c r="AK14" i="18" s="1"/>
  <c r="AJ14" i="18"/>
  <c r="AA34" i="18"/>
  <c r="AC34" i="18" s="1"/>
  <c r="AH8" i="18"/>
  <c r="AH15" i="18"/>
  <c r="AG25" i="18"/>
  <c r="AG33" i="18"/>
  <c r="AI43" i="18"/>
  <c r="AK43" i="18" s="1"/>
  <c r="AI47" i="18"/>
  <c r="AI51" i="18"/>
  <c r="AI55" i="18"/>
  <c r="AK72" i="18"/>
  <c r="AA9" i="18"/>
  <c r="AC9" i="18" s="1"/>
  <c r="AJ12" i="18"/>
  <c r="AA13" i="18"/>
  <c r="AC13" i="18" s="1"/>
  <c r="AA16" i="18"/>
  <c r="AC16" i="18" s="1"/>
  <c r="AA30" i="18"/>
  <c r="AC30" i="18" s="1"/>
  <c r="AG21" i="18"/>
  <c r="AG29" i="18"/>
  <c r="AK29" i="18" s="1"/>
  <c r="AG37" i="18"/>
  <c r="AJ18" i="18"/>
  <c r="AH19" i="18"/>
  <c r="AJ22" i="18"/>
  <c r="AH23" i="18"/>
  <c r="AJ26" i="18"/>
  <c r="AH27" i="18"/>
  <c r="AJ30" i="18"/>
  <c r="AH31" i="18"/>
  <c r="AJ34" i="18"/>
  <c r="AJ38" i="18"/>
  <c r="AI38" i="18"/>
  <c r="AK38" i="18" s="1"/>
  <c r="AJ39" i="18"/>
  <c r="AI42" i="18"/>
  <c r="AJ43" i="18"/>
  <c r="AI46" i="18"/>
  <c r="AJ47" i="18"/>
  <c r="AI50" i="18"/>
  <c r="AJ51" i="18"/>
  <c r="AI54" i="18"/>
  <c r="AJ55" i="18"/>
  <c r="AI59" i="18"/>
  <c r="AI63" i="18"/>
  <c r="AK63" i="18" s="1"/>
  <c r="AI67" i="18"/>
  <c r="AI71" i="18"/>
  <c r="AJ41" i="18"/>
  <c r="AJ45" i="18"/>
  <c r="AK45" i="18" s="1"/>
  <c r="AJ49" i="18"/>
  <c r="AJ53" i="18"/>
  <c r="AJ57" i="18"/>
  <c r="AG58" i="18"/>
  <c r="AJ61" i="18"/>
  <c r="AG62" i="18"/>
  <c r="AJ65" i="18"/>
  <c r="AK65" i="18" s="1"/>
  <c r="AG66" i="18"/>
  <c r="AJ69" i="18"/>
  <c r="AG70" i="18"/>
  <c r="AJ73" i="18"/>
  <c r="AG74" i="18"/>
  <c r="AA76" i="18"/>
  <c r="AC76" i="18" s="1"/>
  <c r="AJ42" i="18"/>
  <c r="AJ46" i="18"/>
  <c r="AJ50" i="18"/>
  <c r="AJ54" i="18"/>
  <c r="AJ58" i="18"/>
  <c r="AJ62" i="18"/>
  <c r="AJ66" i="18"/>
  <c r="AJ70" i="18"/>
  <c r="AJ74" i="18"/>
  <c r="AH76" i="18"/>
  <c r="AK75" i="18"/>
  <c r="AG75" i="18"/>
  <c r="AI77" i="18"/>
  <c r="AK77" i="18" s="1"/>
  <c r="AH78" i="18"/>
  <c r="AJ78" i="18"/>
  <c r="AH79" i="18"/>
  <c r="AJ79" i="18"/>
  <c r="AH80" i="18"/>
  <c r="AJ80" i="18"/>
  <c r="AH81" i="18"/>
  <c r="AJ81" i="18"/>
  <c r="AH82" i="18"/>
  <c r="AJ82" i="18"/>
  <c r="AH83" i="18"/>
  <c r="AJ83" i="18"/>
  <c r="AH84" i="18"/>
  <c r="AJ84" i="18"/>
  <c r="AH85" i="18"/>
  <c r="AJ85" i="18"/>
  <c r="AH86" i="18"/>
  <c r="AJ86" i="18"/>
  <c r="AH87" i="18"/>
  <c r="AJ87" i="18"/>
  <c r="AH88" i="18"/>
  <c r="AJ88" i="18"/>
  <c r="AH89" i="18"/>
  <c r="AJ89" i="18"/>
  <c r="AH90" i="18"/>
  <c r="AJ90" i="18"/>
  <c r="AH91" i="18"/>
  <c r="AJ91" i="18"/>
  <c r="AH92" i="18"/>
  <c r="AJ92" i="18"/>
  <c r="AH93" i="18"/>
  <c r="AJ93" i="18"/>
  <c r="AH94" i="18"/>
  <c r="AJ94" i="18"/>
  <c r="AH95" i="18"/>
  <c r="AJ95" i="18"/>
  <c r="AH96" i="18"/>
  <c r="AJ96" i="18"/>
  <c r="AH97" i="18"/>
  <c r="AJ97" i="18"/>
  <c r="AH98" i="18"/>
  <c r="AJ98" i="18"/>
  <c r="AH99" i="18"/>
  <c r="AJ99" i="18"/>
  <c r="AH100" i="18"/>
  <c r="AJ100" i="18"/>
  <c r="AH101" i="18"/>
  <c r="AJ101" i="18"/>
  <c r="AH102" i="18"/>
  <c r="AJ102" i="18"/>
  <c r="AH103" i="18"/>
  <c r="AJ103" i="18"/>
  <c r="AI78" i="18"/>
  <c r="AI76" i="18"/>
  <c r="AA78" i="18"/>
  <c r="AC78" i="18" s="1"/>
  <c r="AG78" i="18"/>
  <c r="AA79" i="18"/>
  <c r="AC79" i="18" s="1"/>
  <c r="AG79" i="18"/>
  <c r="AA80" i="18"/>
  <c r="AC80" i="18" s="1"/>
  <c r="AG80" i="18"/>
  <c r="AA81" i="18"/>
  <c r="AC81" i="18" s="1"/>
  <c r="AG81" i="18"/>
  <c r="AA82" i="18"/>
  <c r="AC82" i="18" s="1"/>
  <c r="AG82" i="18"/>
  <c r="AA83" i="18"/>
  <c r="AC83" i="18" s="1"/>
  <c r="AG83" i="18"/>
  <c r="AA84" i="18"/>
  <c r="AC84" i="18" s="1"/>
  <c r="AG84" i="18"/>
  <c r="AA85" i="18"/>
  <c r="AC85" i="18" s="1"/>
  <c r="AG85" i="18"/>
  <c r="AA86" i="18"/>
  <c r="AC86" i="18" s="1"/>
  <c r="AG86" i="18"/>
  <c r="AA87" i="18"/>
  <c r="AC87" i="18" s="1"/>
  <c r="AG87" i="18"/>
  <c r="AA88" i="18"/>
  <c r="AC88" i="18" s="1"/>
  <c r="AG88" i="18"/>
  <c r="AA89" i="18"/>
  <c r="AC89" i="18" s="1"/>
  <c r="AG89" i="18"/>
  <c r="AA90" i="18"/>
  <c r="AC90" i="18" s="1"/>
  <c r="AG90" i="18"/>
  <c r="AA91" i="18"/>
  <c r="AC91" i="18" s="1"/>
  <c r="AG91" i="18"/>
  <c r="AA92" i="18"/>
  <c r="AC92" i="18" s="1"/>
  <c r="AG92" i="18"/>
  <c r="AA93" i="18"/>
  <c r="AC93" i="18" s="1"/>
  <c r="AG93" i="18"/>
  <c r="AA94" i="18"/>
  <c r="AC94" i="18" s="1"/>
  <c r="AG94" i="18"/>
  <c r="AA95" i="18"/>
  <c r="AC95" i="18" s="1"/>
  <c r="AG95" i="18"/>
  <c r="AA96" i="18"/>
  <c r="AC96" i="18" s="1"/>
  <c r="AG96" i="18"/>
  <c r="AA97" i="18"/>
  <c r="AC97" i="18" s="1"/>
  <c r="AG97" i="18"/>
  <c r="AA98" i="18"/>
  <c r="AC98" i="18" s="1"/>
  <c r="AG98" i="18"/>
  <c r="AA99" i="18"/>
  <c r="AC99" i="18" s="1"/>
  <c r="AG99" i="18"/>
  <c r="AA100" i="18"/>
  <c r="AC100" i="18" s="1"/>
  <c r="AG100" i="18"/>
  <c r="AA101" i="18"/>
  <c r="AC101" i="18" s="1"/>
  <c r="AG101" i="18"/>
  <c r="AA102" i="18"/>
  <c r="AC102" i="18" s="1"/>
  <c r="AG102" i="18"/>
  <c r="AA103" i="18"/>
  <c r="AC103" i="18" s="1"/>
  <c r="AG103" i="18"/>
  <c r="Z27" i="17"/>
  <c r="AG31" i="17"/>
  <c r="AH29" i="17"/>
  <c r="Z31" i="17"/>
  <c r="AI19" i="17"/>
  <c r="Z19" i="17"/>
  <c r="AJ22" i="17"/>
  <c r="Z15" i="17"/>
  <c r="AG16" i="17"/>
  <c r="Z17" i="17"/>
  <c r="Z8" i="17"/>
  <c r="AH30" i="17"/>
  <c r="AH20" i="17"/>
  <c r="AH11" i="17"/>
  <c r="AG5" i="17"/>
  <c r="AH7" i="17"/>
  <c r="AH9" i="17"/>
  <c r="AH10" i="17"/>
  <c r="AG14" i="17"/>
  <c r="AH14" i="17"/>
  <c r="AG15" i="17"/>
  <c r="AJ17" i="17"/>
  <c r="AJ19" i="17"/>
  <c r="AJ25" i="17"/>
  <c r="AJ27" i="17"/>
  <c r="AJ28" i="17"/>
  <c r="AH28" i="17"/>
  <c r="AG29" i="17"/>
  <c r="AK29" i="17" s="1"/>
  <c r="AH22" i="17"/>
  <c r="AG6" i="17"/>
  <c r="AH6" i="17"/>
  <c r="AI8" i="17"/>
  <c r="AH8" i="17"/>
  <c r="AG9" i="17"/>
  <c r="AH15" i="17"/>
  <c r="AJ16" i="17"/>
  <c r="AH16" i="17"/>
  <c r="AG17" i="17"/>
  <c r="AJ18" i="17"/>
  <c r="AH18" i="17"/>
  <c r="AG19" i="17"/>
  <c r="AJ21" i="17"/>
  <c r="AJ23" i="17"/>
  <c r="AJ24" i="17"/>
  <c r="AH24" i="17"/>
  <c r="AJ26" i="17"/>
  <c r="AH26" i="17"/>
  <c r="AG27" i="17"/>
  <c r="AG28" i="17"/>
  <c r="AJ31" i="17"/>
  <c r="AJ32" i="17"/>
  <c r="AH32" i="17"/>
  <c r="AK32" i="17" s="1"/>
  <c r="AI16" i="17"/>
  <c r="AI20" i="17"/>
  <c r="AI26" i="17"/>
  <c r="AI28" i="17"/>
  <c r="AI14" i="17"/>
  <c r="AI17" i="17"/>
  <c r="AK17" i="17" s="1"/>
  <c r="AI18" i="17"/>
  <c r="AI21" i="17"/>
  <c r="AI22" i="17"/>
  <c r="AI29" i="17"/>
  <c r="AI30" i="17"/>
  <c r="AI9" i="17"/>
  <c r="AI27" i="17"/>
  <c r="AI5" i="17"/>
  <c r="Z6" i="17"/>
  <c r="AI6" i="17"/>
  <c r="AG7" i="17"/>
  <c r="AI7" i="17"/>
  <c r="AG8" i="17"/>
  <c r="Z10" i="17"/>
  <c r="AI10" i="17"/>
  <c r="AK10" i="17" s="1"/>
  <c r="AG11" i="17"/>
  <c r="AI11" i="17"/>
  <c r="AI23" i="17"/>
  <c r="AK23" i="17" s="1"/>
  <c r="AG24" i="17"/>
  <c r="AI24" i="17"/>
  <c r="AG25" i="17"/>
  <c r="Z29" i="17"/>
  <c r="AI31" i="17"/>
  <c r="AK31" i="17" s="1"/>
  <c r="AG32" i="17"/>
  <c r="AI32" i="17"/>
  <c r="Z7" i="17"/>
  <c r="Z9" i="17"/>
  <c r="Z11" i="17"/>
  <c r="Z14" i="17"/>
  <c r="Z16" i="17"/>
  <c r="Z18" i="17"/>
  <c r="Z20" i="17"/>
  <c r="Z22" i="17"/>
  <c r="Z24" i="17"/>
  <c r="Z26" i="17"/>
  <c r="Z28" i="17"/>
  <c r="Z30" i="17"/>
  <c r="Z32" i="17"/>
  <c r="AH5" i="17"/>
  <c r="AK35" i="17"/>
  <c r="AK39" i="17"/>
  <c r="AK43" i="17"/>
  <c r="AK47" i="17"/>
  <c r="Z5" i="17"/>
  <c r="AK16" i="17"/>
  <c r="AK34" i="17"/>
  <c r="AK40" i="17"/>
  <c r="AK42" i="17"/>
  <c r="AK59" i="17"/>
  <c r="AI52" i="17"/>
  <c r="AI56" i="17"/>
  <c r="AI60" i="17"/>
  <c r="Z64" i="17"/>
  <c r="AA64" i="17"/>
  <c r="AC64" i="17" s="1"/>
  <c r="Z82" i="17"/>
  <c r="AA82" i="17"/>
  <c r="AC82" i="17" s="1"/>
  <c r="AI53" i="17"/>
  <c r="AK53" i="17" s="1"/>
  <c r="AI57" i="17"/>
  <c r="AH61" i="17"/>
  <c r="AK61" i="17" s="1"/>
  <c r="AH62" i="17"/>
  <c r="AI64" i="17"/>
  <c r="AG64" i="17"/>
  <c r="AG67" i="17"/>
  <c r="AH69" i="17"/>
  <c r="AH70" i="17"/>
  <c r="AK70" i="17" s="1"/>
  <c r="AJ82" i="17"/>
  <c r="AJ49" i="17"/>
  <c r="AJ51" i="17"/>
  <c r="AK51" i="17" s="1"/>
  <c r="AJ55" i="17"/>
  <c r="AJ59" i="17"/>
  <c r="AI63" i="17"/>
  <c r="AH64" i="17"/>
  <c r="AA65" i="17"/>
  <c r="AC65" i="17" s="1"/>
  <c r="AG65" i="17"/>
  <c r="AA66" i="17"/>
  <c r="AC66" i="17" s="1"/>
  <c r="Z68" i="17"/>
  <c r="AA68" i="17"/>
  <c r="AC68" i="17" s="1"/>
  <c r="AI75" i="17"/>
  <c r="AG75" i="17"/>
  <c r="AK75" i="17" s="1"/>
  <c r="Z76" i="17"/>
  <c r="AA76" i="17"/>
  <c r="AC76" i="17" s="1"/>
  <c r="AJ52" i="17"/>
  <c r="AJ56" i="17"/>
  <c r="AK56" i="17" s="1"/>
  <c r="AJ60" i="17"/>
  <c r="AH66" i="17"/>
  <c r="AH67" i="17"/>
  <c r="AI68" i="17"/>
  <c r="AG68" i="17"/>
  <c r="AG71" i="17"/>
  <c r="AK71" i="17" s="1"/>
  <c r="Z72" i="17"/>
  <c r="AA72" i="17"/>
  <c r="AC72" i="17" s="1"/>
  <c r="AI72" i="17"/>
  <c r="AA74" i="17"/>
  <c r="AC74" i="17" s="1"/>
  <c r="AI76" i="17"/>
  <c r="AG77" i="17"/>
  <c r="AK77" i="17" s="1"/>
  <c r="Z79" i="17"/>
  <c r="AH79" i="17"/>
  <c r="AG82" i="17"/>
  <c r="Z84" i="17"/>
  <c r="AH74" i="17"/>
  <c r="AH84" i="17"/>
  <c r="AI62" i="17"/>
  <c r="AI66" i="17"/>
  <c r="AI70" i="17"/>
  <c r="AG72" i="17"/>
  <c r="AI74" i="17"/>
  <c r="AG76" i="17"/>
  <c r="AG85" i="17"/>
  <c r="AK85" i="17" s="1"/>
  <c r="AH86" i="17"/>
  <c r="AK99" i="17"/>
  <c r="AA104" i="17"/>
  <c r="AC104" i="17" s="1"/>
  <c r="AJ104" i="17"/>
  <c r="AG80" i="17"/>
  <c r="AK80" i="17" s="1"/>
  <c r="AG84" i="17"/>
  <c r="AK84" i="17" s="1"/>
  <c r="AG88" i="17"/>
  <c r="AJ88" i="17"/>
  <c r="AJ89" i="17"/>
  <c r="AJ90" i="17"/>
  <c r="AK90" i="17" s="1"/>
  <c r="AJ91" i="17"/>
  <c r="AK91" i="17" s="1"/>
  <c r="AJ92" i="17"/>
  <c r="AJ93" i="17"/>
  <c r="AK93" i="17" s="1"/>
  <c r="AJ94" i="17"/>
  <c r="AK94" i="17" s="1"/>
  <c r="AJ95" i="17"/>
  <c r="AK95" i="17" s="1"/>
  <c r="AJ96" i="17"/>
  <c r="AJ97" i="17"/>
  <c r="AJ98" i="17"/>
  <c r="AJ99" i="17"/>
  <c r="AJ100" i="17"/>
  <c r="AJ101" i="17"/>
  <c r="AK101" i="17" s="1"/>
  <c r="AJ102" i="17"/>
  <c r="AK102" i="17" s="1"/>
  <c r="AJ103" i="17"/>
  <c r="AG104" i="17"/>
  <c r="AK103" i="5"/>
  <c r="AK99" i="5"/>
  <c r="AK92" i="5"/>
  <c r="AK88" i="5"/>
  <c r="AK84" i="5"/>
  <c r="AK80" i="5"/>
  <c r="AK76" i="5"/>
  <c r="AK72" i="5"/>
  <c r="AK96" i="5"/>
  <c r="AK100" i="5"/>
  <c r="AK93" i="5"/>
  <c r="AK85" i="5"/>
  <c r="AK73" i="5"/>
  <c r="AK69" i="5"/>
  <c r="AK97" i="5"/>
  <c r="AK89" i="5"/>
  <c r="AK81" i="5"/>
  <c r="AK77" i="5"/>
  <c r="AK101" i="5"/>
  <c r="AK98" i="5"/>
  <c r="AK94" i="5"/>
  <c r="AK90" i="5"/>
  <c r="AK86" i="5"/>
  <c r="AK82" i="5"/>
  <c r="AK78" i="5"/>
  <c r="AK74" i="5"/>
  <c r="AK70" i="5"/>
  <c r="AG67" i="5"/>
  <c r="AK67" i="5" s="1"/>
  <c r="AG65" i="5"/>
  <c r="AK65" i="5" s="1"/>
  <c r="AG63" i="5"/>
  <c r="AK63" i="5" s="1"/>
  <c r="AG61" i="5"/>
  <c r="AK61" i="5" s="1"/>
  <c r="AG59" i="5"/>
  <c r="AK59" i="5" s="1"/>
  <c r="AG57" i="5"/>
  <c r="AK57" i="5" s="1"/>
  <c r="AI55" i="5"/>
  <c r="AK55" i="5" s="1"/>
  <c r="AI54" i="5"/>
  <c r="AK54" i="5" s="1"/>
  <c r="AI53" i="5"/>
  <c r="AK53" i="5" s="1"/>
  <c r="AI52" i="5"/>
  <c r="AK52" i="5" s="1"/>
  <c r="AI51" i="5"/>
  <c r="AK51" i="5" s="1"/>
  <c r="AI50" i="5"/>
  <c r="AK50" i="5" s="1"/>
  <c r="AI49" i="5"/>
  <c r="AK49" i="5" s="1"/>
  <c r="AI48" i="5"/>
  <c r="AK48" i="5" s="1"/>
  <c r="AI47" i="5"/>
  <c r="AK47" i="5" s="1"/>
  <c r="AI46" i="5"/>
  <c r="AK46" i="5" s="1"/>
  <c r="AI45" i="5"/>
  <c r="AK45" i="5" s="1"/>
  <c r="AI44" i="5"/>
  <c r="AK44" i="5" s="1"/>
  <c r="AI43" i="5"/>
  <c r="AK43" i="5" s="1"/>
  <c r="AI42" i="5"/>
  <c r="AK42" i="5" s="1"/>
  <c r="AI41" i="5"/>
  <c r="AK41" i="5" s="1"/>
  <c r="AI40" i="5"/>
  <c r="AK40" i="5" s="1"/>
  <c r="AI39" i="5"/>
  <c r="AK39" i="5" s="1"/>
  <c r="AI38" i="5"/>
  <c r="AK38" i="5" s="1"/>
  <c r="AI37" i="5"/>
  <c r="AK37" i="5" s="1"/>
  <c r="AI36" i="5"/>
  <c r="AK36" i="5" s="1"/>
  <c r="AI35" i="5"/>
  <c r="AK35" i="5" s="1"/>
  <c r="AI34" i="5"/>
  <c r="AK34" i="5" s="1"/>
  <c r="AI33" i="5"/>
  <c r="AK33" i="5" s="1"/>
  <c r="AI32" i="5"/>
  <c r="AK32" i="5" s="1"/>
  <c r="AI31" i="5"/>
  <c r="AK31" i="5" s="1"/>
  <c r="AI30" i="5"/>
  <c r="AK30" i="5" s="1"/>
  <c r="AI29" i="5"/>
  <c r="AK29" i="5" s="1"/>
  <c r="AI28" i="5"/>
  <c r="AK28" i="5" s="1"/>
  <c r="AI27" i="5"/>
  <c r="AK27" i="5" s="1"/>
  <c r="AI26" i="5"/>
  <c r="AK26" i="5" s="1"/>
  <c r="M5" i="15"/>
  <c r="M6" i="15"/>
  <c r="M7" i="15"/>
  <c r="Z7" i="15" s="1"/>
  <c r="M8" i="15"/>
  <c r="Z8" i="15" s="1"/>
  <c r="M9" i="15"/>
  <c r="M10" i="15"/>
  <c r="M11" i="15"/>
  <c r="Z11" i="15" s="1"/>
  <c r="M12" i="15"/>
  <c r="Z12" i="15" s="1"/>
  <c r="M13" i="15"/>
  <c r="M14" i="15"/>
  <c r="M15" i="15"/>
  <c r="M16" i="15"/>
  <c r="Z16" i="15" s="1"/>
  <c r="M17" i="15"/>
  <c r="M18" i="15"/>
  <c r="M19" i="15"/>
  <c r="Z19" i="15" s="1"/>
  <c r="M20" i="15"/>
  <c r="Z20" i="15" s="1"/>
  <c r="M21" i="15"/>
  <c r="M22" i="15"/>
  <c r="M23" i="15"/>
  <c r="M24" i="15"/>
  <c r="Z24" i="15" s="1"/>
  <c r="M25" i="15"/>
  <c r="Z25" i="15" s="1"/>
  <c r="M26" i="15"/>
  <c r="Z23" i="15"/>
  <c r="Z15" i="15"/>
  <c r="Z26" i="15"/>
  <c r="T26" i="15"/>
  <c r="U26" i="15"/>
  <c r="AG26" i="15" s="1"/>
  <c r="V26" i="15"/>
  <c r="W26" i="15"/>
  <c r="X26" i="15"/>
  <c r="Y26" i="15"/>
  <c r="AA26" i="15"/>
  <c r="AC26" i="15" s="1"/>
  <c r="AD26" i="15"/>
  <c r="AR26" i="15"/>
  <c r="AE26" i="15" s="1"/>
  <c r="AS26" i="15"/>
  <c r="AF26" i="15" s="1"/>
  <c r="AS25" i="15"/>
  <c r="AF25" i="15" s="1"/>
  <c r="AR25" i="15"/>
  <c r="AE25" i="15" s="1"/>
  <c r="AD25" i="15"/>
  <c r="Y25" i="15"/>
  <c r="X25" i="15"/>
  <c r="W25" i="15"/>
  <c r="V25" i="15"/>
  <c r="U25" i="15"/>
  <c r="T25" i="15"/>
  <c r="AS24" i="15"/>
  <c r="AF24" i="15" s="1"/>
  <c r="AR24" i="15"/>
  <c r="AE24" i="15" s="1"/>
  <c r="AD24" i="15"/>
  <c r="Y24" i="15"/>
  <c r="X24" i="15"/>
  <c r="W24" i="15"/>
  <c r="V24" i="15"/>
  <c r="U24" i="15"/>
  <c r="T24" i="15"/>
  <c r="AS23" i="15"/>
  <c r="AF23" i="15" s="1"/>
  <c r="AR23" i="15"/>
  <c r="AE23" i="15" s="1"/>
  <c r="AD23" i="15"/>
  <c r="Y23" i="15"/>
  <c r="X23" i="15"/>
  <c r="W23" i="15"/>
  <c r="V23" i="15"/>
  <c r="U23" i="15"/>
  <c r="T23" i="15"/>
  <c r="AS22" i="15"/>
  <c r="AF22" i="15" s="1"/>
  <c r="AR22" i="15"/>
  <c r="AE22" i="15" s="1"/>
  <c r="AD22" i="15"/>
  <c r="Y22" i="15"/>
  <c r="X22" i="15"/>
  <c r="W22" i="15"/>
  <c r="V22" i="15"/>
  <c r="U22" i="15"/>
  <c r="T22" i="15"/>
  <c r="Z22" i="15"/>
  <c r="AS21" i="15"/>
  <c r="AF21" i="15" s="1"/>
  <c r="AR21" i="15"/>
  <c r="AE21" i="15" s="1"/>
  <c r="AD21" i="15"/>
  <c r="Y21" i="15"/>
  <c r="X21" i="15"/>
  <c r="W21" i="15"/>
  <c r="V21" i="15"/>
  <c r="U21" i="15"/>
  <c r="T21" i="15"/>
  <c r="Z21" i="15"/>
  <c r="AS20" i="15"/>
  <c r="AF20" i="15" s="1"/>
  <c r="AR20" i="15"/>
  <c r="AE20" i="15" s="1"/>
  <c r="AD20" i="15"/>
  <c r="Y20" i="15"/>
  <c r="X20" i="15"/>
  <c r="W20" i="15"/>
  <c r="V20" i="15"/>
  <c r="U20" i="15"/>
  <c r="T20" i="15"/>
  <c r="AS19" i="15"/>
  <c r="AR19" i="15"/>
  <c r="AE19" i="15" s="1"/>
  <c r="AF19" i="15"/>
  <c r="AD19" i="15"/>
  <c r="Y19" i="15"/>
  <c r="X19" i="15"/>
  <c r="W19" i="15"/>
  <c r="V19" i="15"/>
  <c r="U19" i="15"/>
  <c r="T19" i="15"/>
  <c r="AS18" i="15"/>
  <c r="AF18" i="15" s="1"/>
  <c r="AR18" i="15"/>
  <c r="AE18" i="15" s="1"/>
  <c r="AD18" i="15"/>
  <c r="Y18" i="15"/>
  <c r="X18" i="15"/>
  <c r="W18" i="15"/>
  <c r="V18" i="15"/>
  <c r="U18" i="15"/>
  <c r="T18" i="15"/>
  <c r="Z18" i="15"/>
  <c r="AS17" i="15"/>
  <c r="AF17" i="15" s="1"/>
  <c r="AR17" i="15"/>
  <c r="AE17" i="15" s="1"/>
  <c r="AD17" i="15"/>
  <c r="Y17" i="15"/>
  <c r="X17" i="15"/>
  <c r="W17" i="15"/>
  <c r="V17" i="15"/>
  <c r="U17" i="15"/>
  <c r="T17" i="15"/>
  <c r="Z17" i="15"/>
  <c r="AS16" i="15"/>
  <c r="AF16" i="15" s="1"/>
  <c r="AR16" i="15"/>
  <c r="AE16" i="15" s="1"/>
  <c r="AD16" i="15"/>
  <c r="Y16" i="15"/>
  <c r="X16" i="15"/>
  <c r="W16" i="15"/>
  <c r="V16" i="15"/>
  <c r="U16" i="15"/>
  <c r="T16" i="15"/>
  <c r="AS15" i="15"/>
  <c r="AF15" i="15" s="1"/>
  <c r="AR15" i="15"/>
  <c r="AE15" i="15" s="1"/>
  <c r="AD15" i="15"/>
  <c r="Y15" i="15"/>
  <c r="X15" i="15"/>
  <c r="W15" i="15"/>
  <c r="V15" i="15"/>
  <c r="U15" i="15"/>
  <c r="T15" i="15"/>
  <c r="AS14" i="15"/>
  <c r="AF14" i="15" s="1"/>
  <c r="AR14" i="15"/>
  <c r="AE14" i="15" s="1"/>
  <c r="AD14" i="15"/>
  <c r="Y14" i="15"/>
  <c r="X14" i="15"/>
  <c r="W14" i="15"/>
  <c r="V14" i="15"/>
  <c r="U14" i="15"/>
  <c r="T14" i="15"/>
  <c r="Z14" i="15"/>
  <c r="AS13" i="15"/>
  <c r="AF13" i="15" s="1"/>
  <c r="AR13" i="15"/>
  <c r="AE13" i="15" s="1"/>
  <c r="AD13" i="15"/>
  <c r="Y13" i="15"/>
  <c r="X13" i="15"/>
  <c r="W13" i="15"/>
  <c r="V13" i="15"/>
  <c r="U13" i="15"/>
  <c r="T13" i="15"/>
  <c r="Z13" i="15"/>
  <c r="AS12" i="15"/>
  <c r="AF12" i="15" s="1"/>
  <c r="AR12" i="15"/>
  <c r="AE12" i="15" s="1"/>
  <c r="AD12" i="15"/>
  <c r="Y12" i="15"/>
  <c r="X12" i="15"/>
  <c r="W12" i="15"/>
  <c r="V12" i="15"/>
  <c r="U12" i="15"/>
  <c r="T12" i="15"/>
  <c r="AS11" i="15"/>
  <c r="AF11" i="15" s="1"/>
  <c r="AR11" i="15"/>
  <c r="AE11" i="15" s="1"/>
  <c r="AD11" i="15"/>
  <c r="Y11" i="15"/>
  <c r="X11" i="15"/>
  <c r="W11" i="15"/>
  <c r="V11" i="15"/>
  <c r="U11" i="15"/>
  <c r="T11" i="15"/>
  <c r="AS10" i="15"/>
  <c r="AF10" i="15" s="1"/>
  <c r="AR10" i="15"/>
  <c r="AE10" i="15" s="1"/>
  <c r="AD10" i="15"/>
  <c r="Y10" i="15"/>
  <c r="X10" i="15"/>
  <c r="W10" i="15"/>
  <c r="V10" i="15"/>
  <c r="U10" i="15"/>
  <c r="T10" i="15"/>
  <c r="Z10" i="15"/>
  <c r="AS9" i="15"/>
  <c r="AF9" i="15" s="1"/>
  <c r="AR9" i="15"/>
  <c r="AE9" i="15" s="1"/>
  <c r="AD9" i="15"/>
  <c r="Y9" i="15"/>
  <c r="X9" i="15"/>
  <c r="W9" i="15"/>
  <c r="V9" i="15"/>
  <c r="U9" i="15"/>
  <c r="T9" i="15"/>
  <c r="Z9" i="15"/>
  <c r="AS8" i="15"/>
  <c r="AF8" i="15" s="1"/>
  <c r="AR8" i="15"/>
  <c r="AE8" i="15" s="1"/>
  <c r="AD8" i="15"/>
  <c r="Y8" i="15"/>
  <c r="X8" i="15"/>
  <c r="W8" i="15"/>
  <c r="V8" i="15"/>
  <c r="U8" i="15"/>
  <c r="T8" i="15"/>
  <c r="AS7" i="15"/>
  <c r="AF7" i="15" s="1"/>
  <c r="AR7" i="15"/>
  <c r="AE7" i="15" s="1"/>
  <c r="AD7" i="15"/>
  <c r="Y7" i="15"/>
  <c r="X7" i="15"/>
  <c r="W7" i="15"/>
  <c r="AH7" i="15" s="1"/>
  <c r="V7" i="15"/>
  <c r="U7" i="15"/>
  <c r="T7" i="15"/>
  <c r="AS6" i="15"/>
  <c r="AF6" i="15" s="1"/>
  <c r="AR6" i="15"/>
  <c r="AE6" i="15" s="1"/>
  <c r="AD6" i="15"/>
  <c r="Y6" i="15"/>
  <c r="X6" i="15"/>
  <c r="W6" i="15"/>
  <c r="V6" i="15"/>
  <c r="U6" i="15"/>
  <c r="T6" i="15"/>
  <c r="AI6" i="15" s="1"/>
  <c r="Z6" i="15"/>
  <c r="AS5" i="15"/>
  <c r="AF5" i="15" s="1"/>
  <c r="AR5" i="15"/>
  <c r="AE5" i="15" s="1"/>
  <c r="AD5" i="15"/>
  <c r="Y5" i="15"/>
  <c r="X5" i="15"/>
  <c r="W5" i="15"/>
  <c r="V5" i="15"/>
  <c r="U5" i="15"/>
  <c r="T5" i="15"/>
  <c r="Z5" i="15"/>
  <c r="AE6" i="5"/>
  <c r="AF6" i="5"/>
  <c r="AE7" i="5"/>
  <c r="AF7" i="5"/>
  <c r="AE8" i="5"/>
  <c r="AF8" i="5"/>
  <c r="AE9" i="5"/>
  <c r="AF9" i="5"/>
  <c r="AE10" i="5"/>
  <c r="AF10" i="5"/>
  <c r="AE11" i="5"/>
  <c r="AF11" i="5"/>
  <c r="AE12" i="5"/>
  <c r="AF12" i="5"/>
  <c r="AE13" i="5"/>
  <c r="AF13" i="5"/>
  <c r="AE14" i="5"/>
  <c r="AF14" i="5"/>
  <c r="AE15" i="5"/>
  <c r="AF15" i="5"/>
  <c r="AE16" i="5"/>
  <c r="AF16" i="5"/>
  <c r="AE17" i="5"/>
  <c r="AF17" i="5"/>
  <c r="AE18" i="5"/>
  <c r="AF18" i="5"/>
  <c r="AE19" i="5"/>
  <c r="AF19" i="5"/>
  <c r="AE20" i="5"/>
  <c r="AF20" i="5"/>
  <c r="AE21" i="5"/>
  <c r="AF21" i="5"/>
  <c r="AE22" i="5"/>
  <c r="AF22" i="5"/>
  <c r="AE23" i="5"/>
  <c r="AF23" i="5"/>
  <c r="AE24" i="5"/>
  <c r="AF24" i="5"/>
  <c r="AE25" i="5"/>
  <c r="AF25" i="5"/>
  <c r="AF5" i="5"/>
  <c r="AE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S5" i="5"/>
  <c r="AR5" i="5"/>
  <c r="G4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AK36" i="18" l="1"/>
  <c r="AK97" i="17"/>
  <c r="AK86" i="17"/>
  <c r="AK69" i="17"/>
  <c r="AK62" i="17"/>
  <c r="AK82" i="17"/>
  <c r="AK96" i="17"/>
  <c r="AK92" i="17"/>
  <c r="AK79" i="17"/>
  <c r="AK63" i="17"/>
  <c r="AK49" i="17"/>
  <c r="AK88" i="17"/>
  <c r="AK7" i="17"/>
  <c r="AK27" i="17"/>
  <c r="AK14" i="17"/>
  <c r="AK22" i="17"/>
  <c r="AK15" i="17"/>
  <c r="AK98" i="17"/>
  <c r="AK26" i="17"/>
  <c r="AK89" i="17"/>
  <c r="AK81" i="17"/>
  <c r="AK60" i="17"/>
  <c r="AK44" i="17"/>
  <c r="AK36" i="17"/>
  <c r="AK72" i="17"/>
  <c r="AK100" i="17"/>
  <c r="AK52" i="17"/>
  <c r="AK25" i="17"/>
  <c r="AK11" i="17"/>
  <c r="AK8" i="17"/>
  <c r="AK18" i="17"/>
  <c r="AK6" i="17"/>
  <c r="AK9" i="17"/>
  <c r="AK30" i="17"/>
  <c r="AK103" i="17"/>
  <c r="AK24" i="17"/>
  <c r="AK20" i="17"/>
  <c r="AK11" i="19"/>
  <c r="AK41" i="19"/>
  <c r="AK38" i="19"/>
  <c r="AK37" i="19"/>
  <c r="AK30" i="19"/>
  <c r="AK22" i="19"/>
  <c r="AK23" i="19"/>
  <c r="AK19" i="19"/>
  <c r="AK17" i="19"/>
  <c r="AK31" i="19"/>
  <c r="AK6" i="19"/>
  <c r="AK21" i="19"/>
  <c r="AK13" i="19"/>
  <c r="AK33" i="19"/>
  <c r="AK9" i="19"/>
  <c r="AK32" i="19"/>
  <c r="AK16" i="19"/>
  <c r="AK34" i="19"/>
  <c r="AK36" i="19"/>
  <c r="AK5" i="19"/>
  <c r="AK26" i="19"/>
  <c r="AK85" i="19"/>
  <c r="AK46" i="19"/>
  <c r="AK12" i="19"/>
  <c r="AK54" i="19"/>
  <c r="AK44" i="19"/>
  <c r="AK24" i="19"/>
  <c r="AK93" i="19"/>
  <c r="AK50" i="19"/>
  <c r="AK42" i="19"/>
  <c r="AK52" i="19"/>
  <c r="AK89" i="19"/>
  <c r="AK75" i="19"/>
  <c r="AK40" i="19"/>
  <c r="AK20" i="19"/>
  <c r="AK8" i="19"/>
  <c r="AK44" i="18"/>
  <c r="AK71" i="18"/>
  <c r="AK74" i="18"/>
  <c r="AK73" i="18"/>
  <c r="AK64" i="18"/>
  <c r="AK58" i="18"/>
  <c r="AK57" i="18"/>
  <c r="AK33" i="18"/>
  <c r="AK66" i="18"/>
  <c r="AK47" i="18"/>
  <c r="AK41" i="18"/>
  <c r="AK59" i="18"/>
  <c r="AK46" i="18"/>
  <c r="AK23" i="18"/>
  <c r="AK37" i="18"/>
  <c r="AK31" i="18"/>
  <c r="AK20" i="18"/>
  <c r="AK53" i="18"/>
  <c r="AK70" i="18"/>
  <c r="AK62" i="18"/>
  <c r="AK55" i="18"/>
  <c r="AK5" i="18"/>
  <c r="AK35" i="18"/>
  <c r="AK68" i="18"/>
  <c r="AK52" i="18"/>
  <c r="AK48" i="18"/>
  <c r="AK67" i="18"/>
  <c r="AK42" i="18"/>
  <c r="AK27" i="18"/>
  <c r="AK19" i="18"/>
  <c r="AK21" i="18"/>
  <c r="AK51" i="18"/>
  <c r="AK25" i="18"/>
  <c r="AK60" i="18"/>
  <c r="AK54" i="18"/>
  <c r="AK32" i="18"/>
  <c r="AK69" i="18"/>
  <c r="AK61" i="18"/>
  <c r="AK49" i="18"/>
  <c r="AK13" i="18"/>
  <c r="AK34" i="18"/>
  <c r="AK11" i="18"/>
  <c r="AK39" i="18"/>
  <c r="AK28" i="18"/>
  <c r="AK103" i="18"/>
  <c r="AK101" i="18"/>
  <c r="AK99" i="18"/>
  <c r="AK97" i="18"/>
  <c r="AK95" i="18"/>
  <c r="AK93" i="18"/>
  <c r="AK91" i="18"/>
  <c r="AK89" i="18"/>
  <c r="AK87" i="18"/>
  <c r="AK85" i="18"/>
  <c r="AK83" i="18"/>
  <c r="AK81" i="18"/>
  <c r="AK79" i="18"/>
  <c r="AK30" i="18"/>
  <c r="AK9" i="18"/>
  <c r="AK26" i="18"/>
  <c r="AK12" i="18"/>
  <c r="AK22" i="18"/>
  <c r="AK50" i="18"/>
  <c r="AK16" i="18"/>
  <c r="AK8" i="18"/>
  <c r="AK18" i="18"/>
  <c r="AK17" i="18"/>
  <c r="AK7" i="18"/>
  <c r="AK15" i="18"/>
  <c r="AK102" i="18"/>
  <c r="AK100" i="18"/>
  <c r="AK98" i="18"/>
  <c r="AK96" i="18"/>
  <c r="AK94" i="18"/>
  <c r="AK92" i="18"/>
  <c r="AK90" i="18"/>
  <c r="AK88" i="18"/>
  <c r="AK86" i="18"/>
  <c r="AK84" i="18"/>
  <c r="AK82" i="18"/>
  <c r="AK80" i="18"/>
  <c r="AK78" i="18"/>
  <c r="AK76" i="18"/>
  <c r="AK10" i="18"/>
  <c r="AK28" i="17"/>
  <c r="AK21" i="17"/>
  <c r="AK5" i="17"/>
  <c r="AK64" i="17"/>
  <c r="AK104" i="17"/>
  <c r="AK74" i="17"/>
  <c r="AK66" i="17"/>
  <c r="AK67" i="17"/>
  <c r="AK76" i="17"/>
  <c r="AK68" i="17"/>
  <c r="AK65" i="17"/>
  <c r="AH16" i="15"/>
  <c r="AH18" i="15"/>
  <c r="AI11" i="15"/>
  <c r="AH12" i="15"/>
  <c r="AH5" i="15"/>
  <c r="AI9" i="15"/>
  <c r="AI17" i="15"/>
  <c r="AH20" i="15"/>
  <c r="AH22" i="15"/>
  <c r="AI24" i="15"/>
  <c r="AH25" i="15"/>
  <c r="AI15" i="15"/>
  <c r="AI8" i="15"/>
  <c r="AI10" i="15"/>
  <c r="AI13" i="15"/>
  <c r="AI26" i="15"/>
  <c r="AH14" i="15"/>
  <c r="AI18" i="15"/>
  <c r="AH21" i="15"/>
  <c r="AH23" i="15"/>
  <c r="AI25" i="15"/>
  <c r="AH6" i="15"/>
  <c r="AH8" i="15"/>
  <c r="AH10" i="15"/>
  <c r="AI12" i="15"/>
  <c r="AI14" i="15"/>
  <c r="AI19" i="15"/>
  <c r="AI21" i="15"/>
  <c r="AI23" i="15"/>
  <c r="AJ25" i="15"/>
  <c r="AH26" i="15"/>
  <c r="AI16" i="15"/>
  <c r="AJ26" i="15"/>
  <c r="AI5" i="15"/>
  <c r="AI7" i="15"/>
  <c r="AH9" i="15"/>
  <c r="AH11" i="15"/>
  <c r="AH13" i="15"/>
  <c r="AH15" i="15"/>
  <c r="AH17" i="15"/>
  <c r="AH19" i="15"/>
  <c r="AI20" i="15"/>
  <c r="AI22" i="15"/>
  <c r="AH24" i="15"/>
  <c r="AA5" i="15"/>
  <c r="AC5" i="15" s="1"/>
  <c r="AG5" i="15"/>
  <c r="AA6" i="15"/>
  <c r="AC6" i="15" s="1"/>
  <c r="AG6" i="15"/>
  <c r="AA7" i="15"/>
  <c r="AC7" i="15" s="1"/>
  <c r="AG7" i="15"/>
  <c r="AA8" i="15"/>
  <c r="AC8" i="15" s="1"/>
  <c r="AG8" i="15"/>
  <c r="AA9" i="15"/>
  <c r="AC9" i="15" s="1"/>
  <c r="AG9" i="15"/>
  <c r="AA10" i="15"/>
  <c r="AC10" i="15" s="1"/>
  <c r="AG10" i="15"/>
  <c r="AA11" i="15"/>
  <c r="AC11" i="15" s="1"/>
  <c r="AG11" i="15"/>
  <c r="AA12" i="15"/>
  <c r="AC12" i="15" s="1"/>
  <c r="AG12" i="15"/>
  <c r="AA13" i="15"/>
  <c r="AC13" i="15" s="1"/>
  <c r="AG13" i="15"/>
  <c r="AA14" i="15"/>
  <c r="AC14" i="15" s="1"/>
  <c r="AG14" i="15"/>
  <c r="AA15" i="15"/>
  <c r="AC15" i="15" s="1"/>
  <c r="AG15" i="15"/>
  <c r="AA16" i="15"/>
  <c r="AC16" i="15" s="1"/>
  <c r="AG16" i="15"/>
  <c r="AA17" i="15"/>
  <c r="AC17" i="15" s="1"/>
  <c r="AG17" i="15"/>
  <c r="AA18" i="15"/>
  <c r="AC18" i="15" s="1"/>
  <c r="AG18" i="15"/>
  <c r="AA19" i="15"/>
  <c r="AC19" i="15" s="1"/>
  <c r="AG19" i="15"/>
  <c r="AA20" i="15"/>
  <c r="AC20" i="15" s="1"/>
  <c r="AG20" i="15"/>
  <c r="AA21" i="15"/>
  <c r="AC21" i="15" s="1"/>
  <c r="AG21" i="15"/>
  <c r="AA22" i="15"/>
  <c r="AC22" i="15" s="1"/>
  <c r="AG22" i="15"/>
  <c r="AA23" i="15"/>
  <c r="AC23" i="15" s="1"/>
  <c r="AG23" i="15"/>
  <c r="AA24" i="15"/>
  <c r="AC24" i="15" s="1"/>
  <c r="AG24" i="15"/>
  <c r="AA25" i="15"/>
  <c r="AC25" i="15" s="1"/>
  <c r="AG25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K26" i="15" l="1"/>
  <c r="AK25" i="15"/>
  <c r="AK24" i="15"/>
  <c r="AK22" i="15"/>
  <c r="AK20" i="15"/>
  <c r="AK18" i="15"/>
  <c r="AK16" i="15"/>
  <c r="AK14" i="15"/>
  <c r="AK8" i="15"/>
  <c r="AK12" i="15"/>
  <c r="AK10" i="15"/>
  <c r="AK6" i="15"/>
  <c r="AK23" i="15"/>
  <c r="AK21" i="15"/>
  <c r="AK19" i="15"/>
  <c r="AK17" i="15"/>
  <c r="AK15" i="15"/>
  <c r="AK13" i="15"/>
  <c r="AK11" i="15"/>
  <c r="AK9" i="15"/>
  <c r="AK7" i="15"/>
  <c r="AK5" i="15"/>
  <c r="AK5" i="5" l="1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G6" i="5"/>
  <c r="AH6" i="5"/>
  <c r="AI6" i="5"/>
  <c r="AJ6" i="5"/>
  <c r="AG7" i="5"/>
  <c r="AH7" i="5"/>
  <c r="AI7" i="5"/>
  <c r="AJ7" i="5"/>
  <c r="AG8" i="5"/>
  <c r="AH8" i="5"/>
  <c r="AI8" i="5"/>
  <c r="AJ8" i="5"/>
  <c r="AG9" i="5"/>
  <c r="AH9" i="5"/>
  <c r="AI9" i="5"/>
  <c r="AJ9" i="5"/>
  <c r="AG10" i="5"/>
  <c r="AH10" i="5"/>
  <c r="AI10" i="5"/>
  <c r="AJ10" i="5"/>
  <c r="AG11" i="5"/>
  <c r="AH11" i="5"/>
  <c r="AI11" i="5"/>
  <c r="AJ11" i="5"/>
  <c r="AG12" i="5"/>
  <c r="AH12" i="5"/>
  <c r="AI12" i="5"/>
  <c r="AJ12" i="5"/>
  <c r="AG13" i="5"/>
  <c r="AH13" i="5"/>
  <c r="AI13" i="5"/>
  <c r="AJ13" i="5"/>
  <c r="AG14" i="5"/>
  <c r="AH14" i="5"/>
  <c r="AI14" i="5"/>
  <c r="AJ14" i="5"/>
  <c r="AG15" i="5"/>
  <c r="AH15" i="5"/>
  <c r="AI15" i="5"/>
  <c r="AJ15" i="5"/>
  <c r="AG16" i="5"/>
  <c r="AH16" i="5"/>
  <c r="AI16" i="5"/>
  <c r="AJ16" i="5"/>
  <c r="AG17" i="5"/>
  <c r="AH17" i="5"/>
  <c r="AI17" i="5"/>
  <c r="AJ17" i="5"/>
  <c r="AG18" i="5"/>
  <c r="AH18" i="5"/>
  <c r="AI18" i="5"/>
  <c r="AJ18" i="5"/>
  <c r="AG19" i="5"/>
  <c r="AH19" i="5"/>
  <c r="AI19" i="5"/>
  <c r="AJ19" i="5"/>
  <c r="AG20" i="5"/>
  <c r="AH20" i="5"/>
  <c r="AI20" i="5"/>
  <c r="AJ20" i="5"/>
  <c r="AG21" i="5"/>
  <c r="AH21" i="5"/>
  <c r="AI21" i="5"/>
  <c r="AJ21" i="5"/>
  <c r="AG22" i="5"/>
  <c r="AH22" i="5"/>
  <c r="AI22" i="5"/>
  <c r="AJ22" i="5"/>
  <c r="AG23" i="5"/>
  <c r="AH23" i="5"/>
  <c r="AI23" i="5"/>
  <c r="AJ23" i="5"/>
  <c r="AG24" i="5"/>
  <c r="AH24" i="5"/>
  <c r="AI24" i="5"/>
  <c r="AJ24" i="5"/>
  <c r="AG25" i="5"/>
  <c r="AH25" i="5"/>
  <c r="AI25" i="5"/>
  <c r="AJ25" i="5"/>
  <c r="AJ5" i="5"/>
  <c r="AH5" i="5"/>
  <c r="AG5" i="5"/>
  <c r="AI5" i="5"/>
  <c r="Z7" i="5" l="1"/>
  <c r="Z9" i="5"/>
  <c r="Z11" i="5"/>
  <c r="Z13" i="5"/>
  <c r="Z15" i="5"/>
  <c r="Z17" i="5"/>
  <c r="Z19" i="5"/>
  <c r="Z21" i="5"/>
  <c r="Z23" i="5"/>
  <c r="Z25" i="5"/>
  <c r="M6" i="5"/>
  <c r="Z6" i="5" s="1"/>
  <c r="M7" i="5"/>
  <c r="AA7" i="5" s="1"/>
  <c r="M8" i="5"/>
  <c r="Z8" i="5" s="1"/>
  <c r="M9" i="5"/>
  <c r="AA9" i="5" s="1"/>
  <c r="M10" i="5"/>
  <c r="Z10" i="5" s="1"/>
  <c r="M11" i="5"/>
  <c r="AA11" i="5" s="1"/>
  <c r="M12" i="5"/>
  <c r="Z12" i="5" s="1"/>
  <c r="M13" i="5"/>
  <c r="AA13" i="5" s="1"/>
  <c r="M14" i="5"/>
  <c r="Z14" i="5" s="1"/>
  <c r="M15" i="5"/>
  <c r="AA15" i="5" s="1"/>
  <c r="M16" i="5"/>
  <c r="Z16" i="5" s="1"/>
  <c r="M17" i="5"/>
  <c r="AA17" i="5" s="1"/>
  <c r="M18" i="5"/>
  <c r="Z18" i="5" s="1"/>
  <c r="M19" i="5"/>
  <c r="AA19" i="5" s="1"/>
  <c r="M20" i="5"/>
  <c r="Z20" i="5" s="1"/>
  <c r="M21" i="5"/>
  <c r="AA21" i="5" s="1"/>
  <c r="M22" i="5"/>
  <c r="Z22" i="5" s="1"/>
  <c r="M23" i="5"/>
  <c r="AA23" i="5" s="1"/>
  <c r="M24" i="5"/>
  <c r="Z24" i="5" s="1"/>
  <c r="M25" i="5"/>
  <c r="AA25" i="5" s="1"/>
  <c r="M5" i="5"/>
  <c r="AA5" i="5" s="1"/>
  <c r="AD25" i="5"/>
  <c r="Y25" i="5"/>
  <c r="X25" i="5"/>
  <c r="W25" i="5"/>
  <c r="V25" i="5"/>
  <c r="U25" i="5"/>
  <c r="T25" i="5"/>
  <c r="AD24" i="5"/>
  <c r="Y24" i="5"/>
  <c r="X24" i="5"/>
  <c r="W24" i="5"/>
  <c r="V24" i="5"/>
  <c r="U24" i="5"/>
  <c r="T24" i="5"/>
  <c r="AD23" i="5"/>
  <c r="Y23" i="5"/>
  <c r="X23" i="5"/>
  <c r="W23" i="5"/>
  <c r="V23" i="5"/>
  <c r="U23" i="5"/>
  <c r="T23" i="5"/>
  <c r="AD22" i="5"/>
  <c r="Y22" i="5"/>
  <c r="X22" i="5"/>
  <c r="W22" i="5"/>
  <c r="V22" i="5"/>
  <c r="U22" i="5"/>
  <c r="T22" i="5"/>
  <c r="AD21" i="5"/>
  <c r="Y21" i="5"/>
  <c r="X21" i="5"/>
  <c r="W21" i="5"/>
  <c r="V21" i="5"/>
  <c r="U21" i="5"/>
  <c r="T21" i="5"/>
  <c r="AD20" i="5"/>
  <c r="Y20" i="5"/>
  <c r="X20" i="5"/>
  <c r="W20" i="5"/>
  <c r="V20" i="5"/>
  <c r="U20" i="5"/>
  <c r="T20" i="5"/>
  <c r="AD19" i="5"/>
  <c r="Y19" i="5"/>
  <c r="X19" i="5"/>
  <c r="W19" i="5"/>
  <c r="V19" i="5"/>
  <c r="U19" i="5"/>
  <c r="T19" i="5"/>
  <c r="AD18" i="5"/>
  <c r="Y18" i="5"/>
  <c r="X18" i="5"/>
  <c r="W18" i="5"/>
  <c r="V18" i="5"/>
  <c r="U18" i="5"/>
  <c r="T18" i="5"/>
  <c r="AD17" i="5"/>
  <c r="Y17" i="5"/>
  <c r="X17" i="5"/>
  <c r="W17" i="5"/>
  <c r="V17" i="5"/>
  <c r="U17" i="5"/>
  <c r="T17" i="5"/>
  <c r="AD16" i="5"/>
  <c r="Y16" i="5"/>
  <c r="X16" i="5"/>
  <c r="W16" i="5"/>
  <c r="V16" i="5"/>
  <c r="U16" i="5"/>
  <c r="T16" i="5"/>
  <c r="AD15" i="5"/>
  <c r="Y15" i="5"/>
  <c r="X15" i="5"/>
  <c r="W15" i="5"/>
  <c r="V15" i="5"/>
  <c r="U15" i="5"/>
  <c r="T15" i="5"/>
  <c r="AD14" i="5"/>
  <c r="Y14" i="5"/>
  <c r="X14" i="5"/>
  <c r="W14" i="5"/>
  <c r="V14" i="5"/>
  <c r="U14" i="5"/>
  <c r="T14" i="5"/>
  <c r="AD13" i="5"/>
  <c r="Y13" i="5"/>
  <c r="X13" i="5"/>
  <c r="W13" i="5"/>
  <c r="V13" i="5"/>
  <c r="U13" i="5"/>
  <c r="T13" i="5"/>
  <c r="AD12" i="5"/>
  <c r="Y12" i="5"/>
  <c r="X12" i="5"/>
  <c r="W12" i="5"/>
  <c r="V12" i="5"/>
  <c r="U12" i="5"/>
  <c r="T12" i="5"/>
  <c r="AD11" i="5"/>
  <c r="Y11" i="5"/>
  <c r="X11" i="5"/>
  <c r="W11" i="5"/>
  <c r="V11" i="5"/>
  <c r="U11" i="5"/>
  <c r="T11" i="5"/>
  <c r="AD10" i="5"/>
  <c r="Y10" i="5"/>
  <c r="X10" i="5"/>
  <c r="W10" i="5"/>
  <c r="V10" i="5"/>
  <c r="U10" i="5"/>
  <c r="T10" i="5"/>
  <c r="AD9" i="5"/>
  <c r="Y9" i="5"/>
  <c r="X9" i="5"/>
  <c r="W9" i="5"/>
  <c r="V9" i="5"/>
  <c r="U9" i="5"/>
  <c r="T9" i="5"/>
  <c r="AD8" i="5"/>
  <c r="Y8" i="5"/>
  <c r="X8" i="5"/>
  <c r="W8" i="5"/>
  <c r="V8" i="5"/>
  <c r="U8" i="5"/>
  <c r="T8" i="5"/>
  <c r="AD7" i="5"/>
  <c r="Y7" i="5"/>
  <c r="X7" i="5"/>
  <c r="W7" i="5"/>
  <c r="V7" i="5"/>
  <c r="U7" i="5"/>
  <c r="T7" i="5"/>
  <c r="AD6" i="5"/>
  <c r="Y6" i="5"/>
  <c r="X6" i="5"/>
  <c r="W6" i="5"/>
  <c r="V6" i="5"/>
  <c r="U6" i="5"/>
  <c r="T6" i="5"/>
  <c r="AD5" i="5"/>
  <c r="Y5" i="5"/>
  <c r="X5" i="5"/>
  <c r="W5" i="5"/>
  <c r="V5" i="5"/>
  <c r="U5" i="5"/>
  <c r="T5" i="5"/>
  <c r="Z5" i="5" l="1"/>
  <c r="AA24" i="5"/>
  <c r="AA22" i="5"/>
  <c r="AA20" i="5"/>
  <c r="AA18" i="5"/>
  <c r="AC18" i="5" s="1"/>
  <c r="AA16" i="5"/>
  <c r="AA14" i="5"/>
  <c r="AA12" i="5"/>
  <c r="AA10" i="5"/>
  <c r="AC10" i="5" s="1"/>
  <c r="AA8" i="5"/>
  <c r="AA6" i="5"/>
  <c r="AC7" i="5"/>
  <c r="AC11" i="5"/>
  <c r="AC15" i="5"/>
  <c r="AC23" i="5"/>
  <c r="AC25" i="5"/>
  <c r="AC5" i="5"/>
  <c r="AC9" i="5"/>
  <c r="AC13" i="5"/>
  <c r="AC17" i="5"/>
  <c r="AC22" i="5"/>
  <c r="AC19" i="5"/>
  <c r="AC21" i="5"/>
  <c r="AC20" i="5"/>
  <c r="AC24" i="5"/>
  <c r="AC8" i="5"/>
  <c r="AC12" i="5"/>
  <c r="AC16" i="5"/>
  <c r="AC6" i="5"/>
  <c r="AC14" i="5"/>
</calcChain>
</file>

<file path=xl/sharedStrings.xml><?xml version="1.0" encoding="utf-8"?>
<sst xmlns="http://schemas.openxmlformats.org/spreadsheetml/2006/main" count="1169" uniqueCount="410">
  <si>
    <t>証券コード</t>
    <rPh sb="0" eb="2">
      <t>ショウケン</t>
    </rPh>
    <phoneticPr fontId="1"/>
  </si>
  <si>
    <t>企業名</t>
    <phoneticPr fontId="1"/>
  </si>
  <si>
    <t>概要</t>
    <rPh sb="0" eb="2">
      <t>ガイヨウ</t>
    </rPh>
    <phoneticPr fontId="1"/>
  </si>
  <si>
    <t>売上</t>
    <rPh sb="0" eb="2">
      <t>ウリアゲ</t>
    </rPh>
    <phoneticPr fontId="1"/>
  </si>
  <si>
    <t>営業利益</t>
    <rPh sb="0" eb="2">
      <t>エイギョウ</t>
    </rPh>
    <phoneticPr fontId="1"/>
  </si>
  <si>
    <t>EPS</t>
    <phoneticPr fontId="1"/>
  </si>
  <si>
    <t>現在</t>
    <rPh sb="0" eb="2">
      <t>ゲンザイ</t>
    </rPh>
    <phoneticPr fontId="1"/>
  </si>
  <si>
    <t>現在+1</t>
    <rPh sb="0" eb="2">
      <t>ゲンザイ</t>
    </rPh>
    <phoneticPr fontId="1"/>
  </si>
  <si>
    <t>現在+2</t>
    <rPh sb="0" eb="2">
      <t>ゲンザイ</t>
    </rPh>
    <phoneticPr fontId="1"/>
  </si>
  <si>
    <t>Hamee</t>
    <phoneticPr fontId="1"/>
  </si>
  <si>
    <t>EC SaaS</t>
    <phoneticPr fontId="1"/>
  </si>
  <si>
    <t>基本情報</t>
    <phoneticPr fontId="1"/>
  </si>
  <si>
    <t>株価</t>
    <rPh sb="0" eb="2">
      <t>カブカ</t>
    </rPh>
    <phoneticPr fontId="1"/>
  </si>
  <si>
    <t>予想株価</t>
    <rPh sb="0" eb="2">
      <t>ヨソウ</t>
    </rPh>
    <phoneticPr fontId="1"/>
  </si>
  <si>
    <t>上昇率(%)：現在-現在+1</t>
    <rPh sb="0" eb="3">
      <t>：ゲンザイ</t>
    </rPh>
    <phoneticPr fontId="1"/>
  </si>
  <si>
    <t>上昇率(%)：現在+1-現在+2</t>
    <rPh sb="0" eb="3">
      <t>：ゲンザイ</t>
    </rPh>
    <phoneticPr fontId="1"/>
  </si>
  <si>
    <t>富士山MS</t>
    <phoneticPr fontId="1"/>
  </si>
  <si>
    <t>オン書店</t>
    <rPh sb="0" eb="2">
      <t>ショテン</t>
    </rPh>
    <phoneticPr fontId="1"/>
  </si>
  <si>
    <t>メディアス</t>
    <phoneticPr fontId="1"/>
  </si>
  <si>
    <t>ロードスタ</t>
    <phoneticPr fontId="1"/>
  </si>
  <si>
    <t>不動産CF</t>
    <phoneticPr fontId="1"/>
  </si>
  <si>
    <t>GAテクノ</t>
    <phoneticPr fontId="1"/>
  </si>
  <si>
    <t>AI不動産PF</t>
    <rPh sb="0" eb="2">
      <t>フドウサン</t>
    </rPh>
    <phoneticPr fontId="1"/>
  </si>
  <si>
    <t>アームズ</t>
    <phoneticPr fontId="1"/>
  </si>
  <si>
    <t>駐車場紹介サイト</t>
    <rPh sb="0" eb="2">
      <t>ショウカイ</t>
    </rPh>
    <phoneticPr fontId="1"/>
  </si>
  <si>
    <t>ベガコーポ</t>
    <phoneticPr fontId="1"/>
  </si>
  <si>
    <t>家具EC</t>
    <rPh sb="0" eb="2">
      <t>カグ</t>
    </rPh>
    <phoneticPr fontId="1"/>
  </si>
  <si>
    <t>直近比較倍率(%)</t>
    <rPh sb="0" eb="2">
      <t>チョッキン</t>
    </rPh>
    <phoneticPr fontId="1"/>
  </si>
  <si>
    <t>ビリングS</t>
    <phoneticPr fontId="1"/>
  </si>
  <si>
    <t>ネット決済代行</t>
    <rPh sb="0" eb="2">
      <t>ケッサイ</t>
    </rPh>
    <phoneticPr fontId="1"/>
  </si>
  <si>
    <t>パピレス</t>
    <phoneticPr fontId="1"/>
  </si>
  <si>
    <t>電子書籍</t>
    <phoneticPr fontId="1"/>
  </si>
  <si>
    <t>イーブック</t>
    <phoneticPr fontId="1"/>
  </si>
  <si>
    <t>電子書籍</t>
    <rPh sb="0" eb="1">
      <t>デンシショセキ</t>
    </rPh>
    <phoneticPr fontId="1"/>
  </si>
  <si>
    <t>メディアド</t>
    <phoneticPr fontId="1"/>
  </si>
  <si>
    <t>ソフ開</t>
    <rPh sb="0" eb="2">
      <t>カイハツ</t>
    </rPh>
    <phoneticPr fontId="1"/>
  </si>
  <si>
    <t>サイバーL</t>
    <phoneticPr fontId="1"/>
  </si>
  <si>
    <t>クラウド</t>
    <phoneticPr fontId="1"/>
  </si>
  <si>
    <t>オプティム</t>
    <phoneticPr fontId="1"/>
  </si>
  <si>
    <t>端末管理SaaS</t>
    <rPh sb="0" eb="2">
      <t>タンマツ</t>
    </rPh>
    <phoneticPr fontId="1"/>
  </si>
  <si>
    <t>SHIFT</t>
    <phoneticPr fontId="1"/>
  </si>
  <si>
    <t>ソフトテスト</t>
    <phoneticPr fontId="1"/>
  </si>
  <si>
    <t>プロシップ</t>
    <phoneticPr fontId="1"/>
  </si>
  <si>
    <t>会計PG</t>
    <rPh sb="0" eb="2">
      <t>カイケイ</t>
    </rPh>
    <phoneticPr fontId="1"/>
  </si>
  <si>
    <t>ULSG</t>
    <phoneticPr fontId="1"/>
  </si>
  <si>
    <t>ITコンサル</t>
    <phoneticPr fontId="1"/>
  </si>
  <si>
    <t>40%ルール</t>
    <phoneticPr fontId="1"/>
  </si>
  <si>
    <t>出来高</t>
    <phoneticPr fontId="1"/>
  </si>
  <si>
    <t>保守</t>
    <rPh sb="0" eb="2">
      <t>ホシュ</t>
    </rPh>
    <phoneticPr fontId="1"/>
  </si>
  <si>
    <t>四季報評価</t>
    <rPh sb="0" eb="2">
      <t>ヒョウカ</t>
    </rPh>
    <phoneticPr fontId="1"/>
  </si>
  <si>
    <t>テクニカル</t>
    <phoneticPr fontId="1"/>
  </si>
  <si>
    <t>メディDV</t>
    <phoneticPr fontId="1"/>
  </si>
  <si>
    <t>医療データネット</t>
    <rPh sb="0" eb="1">
      <t>イリョウ</t>
    </rPh>
    <phoneticPr fontId="1"/>
  </si>
  <si>
    <t>ショーケス</t>
    <phoneticPr fontId="1"/>
  </si>
  <si>
    <t>Web最適化SaaS</t>
    <rPh sb="0" eb="3">
      <t>サイテキカ</t>
    </rPh>
    <phoneticPr fontId="1"/>
  </si>
  <si>
    <t>ダブルS</t>
    <phoneticPr fontId="1"/>
  </si>
  <si>
    <t>市場</t>
    <rPh sb="0" eb="2">
      <t>シジョウ</t>
    </rPh>
    <phoneticPr fontId="1"/>
  </si>
  <si>
    <t>ビッグデータ</t>
    <phoneticPr fontId="1"/>
  </si>
  <si>
    <t>チエル</t>
    <phoneticPr fontId="1"/>
  </si>
  <si>
    <t>JQ</t>
    <phoneticPr fontId="1"/>
  </si>
  <si>
    <t>ICT教育</t>
    <rPh sb="0" eb="2">
      <t>キョウイク</t>
    </rPh>
    <phoneticPr fontId="1"/>
  </si>
  <si>
    <t>ビジネスモデル</t>
    <phoneticPr fontId="1"/>
  </si>
  <si>
    <t>カナミック</t>
    <phoneticPr fontId="1"/>
  </si>
  <si>
    <t>東1</t>
    <rPh sb="0" eb="1">
      <t>ヒガシ</t>
    </rPh>
    <phoneticPr fontId="1"/>
  </si>
  <si>
    <t>自医介SaaS</t>
    <rPh sb="0" eb="1">
      <t>イシャ</t>
    </rPh>
    <phoneticPr fontId="1"/>
  </si>
  <si>
    <t>イムラ封筒</t>
    <rPh sb="0" eb="2">
      <t>フウトウ</t>
    </rPh>
    <phoneticPr fontId="1"/>
  </si>
  <si>
    <t>東2</t>
    <rPh sb="0" eb="1">
      <t>ヒガシ</t>
    </rPh>
    <phoneticPr fontId="1"/>
  </si>
  <si>
    <t>DM封筒首位</t>
    <rPh sb="0" eb="2">
      <t>フウトウ</t>
    </rPh>
    <phoneticPr fontId="1"/>
  </si>
  <si>
    <t>チェンジ</t>
    <phoneticPr fontId="1"/>
  </si>
  <si>
    <t>DX人材、ふるさと納税</t>
    <rPh sb="0" eb="2">
      <t>ジンザイ</t>
    </rPh>
    <phoneticPr fontId="1"/>
  </si>
  <si>
    <t>ビーグリー</t>
    <phoneticPr fontId="1"/>
  </si>
  <si>
    <t>スマホマンガ</t>
    <phoneticPr fontId="1"/>
  </si>
  <si>
    <t>オロ</t>
    <phoneticPr fontId="1"/>
  </si>
  <si>
    <t>EPR、SaaS、DX</t>
    <phoneticPr fontId="1"/>
  </si>
  <si>
    <t>ユーザーL</t>
    <phoneticPr fontId="1"/>
  </si>
  <si>
    <t>AI、データクラウド</t>
    <phoneticPr fontId="1"/>
  </si>
  <si>
    <t>業種</t>
    <rPh sb="0" eb="2">
      <t>ギョウシュ</t>
    </rPh>
    <phoneticPr fontId="1"/>
  </si>
  <si>
    <t>情報・通信</t>
    <rPh sb="0" eb="2">
      <t>ジョウホウ</t>
    </rPh>
    <phoneticPr fontId="1"/>
  </si>
  <si>
    <t>情報・通信</t>
    <rPh sb="0" eb="1">
      <t>ジョウホウ</t>
    </rPh>
    <phoneticPr fontId="1"/>
  </si>
  <si>
    <t>M</t>
    <phoneticPr fontId="1"/>
  </si>
  <si>
    <t>予想倍率</t>
    <rPh sb="0" eb="4">
      <t>バイリツ</t>
    </rPh>
    <phoneticPr fontId="1"/>
  </si>
  <si>
    <t>直近倍率</t>
    <rPh sb="0" eb="2">
      <t>チョッキン</t>
    </rPh>
    <phoneticPr fontId="1"/>
  </si>
  <si>
    <t>○</t>
    <phoneticPr fontId="1"/>
  </si>
  <si>
    <t>アズジェン</t>
    <phoneticPr fontId="1"/>
  </si>
  <si>
    <t>セキュソフト</t>
    <phoneticPr fontId="1"/>
  </si>
  <si>
    <t>BPO</t>
    <phoneticPr fontId="1"/>
  </si>
  <si>
    <t>プレステI</t>
    <phoneticPr fontId="1"/>
  </si>
  <si>
    <t>サービス</t>
    <phoneticPr fontId="1"/>
  </si>
  <si>
    <t>Jストリム</t>
    <phoneticPr fontId="1"/>
  </si>
  <si>
    <t>ライブ配信</t>
    <rPh sb="0" eb="2">
      <t>ハイシン</t>
    </rPh>
    <phoneticPr fontId="1"/>
  </si>
  <si>
    <t>インフォコ</t>
    <phoneticPr fontId="1"/>
  </si>
  <si>
    <t>電子コミック、医療ソフト</t>
    <rPh sb="0" eb="2">
      <t>デンシ</t>
    </rPh>
    <phoneticPr fontId="1"/>
  </si>
  <si>
    <t>Mマート</t>
    <phoneticPr fontId="1"/>
  </si>
  <si>
    <t>外食業者用サイト</t>
    <rPh sb="0" eb="2">
      <t>ガイショク</t>
    </rPh>
    <phoneticPr fontId="1"/>
  </si>
  <si>
    <t>Bプラッツ</t>
    <phoneticPr fontId="1"/>
  </si>
  <si>
    <t>サブスクPF</t>
    <phoneticPr fontId="1"/>
  </si>
  <si>
    <t>HEROS</t>
    <phoneticPr fontId="1"/>
  </si>
  <si>
    <t>AI市場予測</t>
    <rPh sb="0" eb="2">
      <t>シジョウ</t>
    </rPh>
    <phoneticPr fontId="1"/>
  </si>
  <si>
    <t>エーアイ</t>
    <phoneticPr fontId="1"/>
  </si>
  <si>
    <t>音声合成</t>
    <phoneticPr fontId="1"/>
  </si>
  <si>
    <t>プロパDB</t>
    <phoneticPr fontId="1"/>
  </si>
  <si>
    <t>不動産クラウド</t>
    <phoneticPr fontId="1"/>
  </si>
  <si>
    <t>IPSin</t>
    <phoneticPr fontId="1"/>
  </si>
  <si>
    <t>回線提供</t>
    <rPh sb="0" eb="2">
      <t>カイセン</t>
    </rPh>
    <phoneticPr fontId="1"/>
  </si>
  <si>
    <t>エデュラボ</t>
    <phoneticPr fontId="1"/>
  </si>
  <si>
    <t>e-Learning</t>
    <phoneticPr fontId="1"/>
  </si>
  <si>
    <t>うーん</t>
    <phoneticPr fontId="1"/>
  </si>
  <si>
    <t>インフォN</t>
    <phoneticPr fontId="1"/>
  </si>
  <si>
    <t>CMS、各種提携</t>
    <rPh sb="0" eb="2">
      <t>カクシュ</t>
    </rPh>
    <phoneticPr fontId="1"/>
  </si>
  <si>
    <t>LinkU</t>
    <phoneticPr fontId="1"/>
  </si>
  <si>
    <t>漫画に強い独自CDN</t>
    <rPh sb="0" eb="2">
      <t>マンガ</t>
    </rPh>
    <phoneticPr fontId="1"/>
  </si>
  <si>
    <t>セキュアクラウド化</t>
    <phoneticPr fontId="1"/>
  </si>
  <si>
    <t>福岡Q</t>
    <rPh sb="0" eb="2">
      <t>フクオカ</t>
    </rPh>
    <phoneticPr fontId="1"/>
  </si>
  <si>
    <t>PBシス</t>
    <phoneticPr fontId="1"/>
  </si>
  <si>
    <t>チャットW</t>
    <phoneticPr fontId="1"/>
  </si>
  <si>
    <t>ビジネスチャット</t>
    <phoneticPr fontId="1"/>
  </si>
  <si>
    <t>電子チケット発券流通</t>
    <rPh sb="0" eb="1">
      <t>デンシ</t>
    </rPh>
    <phoneticPr fontId="1"/>
  </si>
  <si>
    <t>ギフティ</t>
    <phoneticPr fontId="1"/>
  </si>
  <si>
    <t>クラウドID管理</t>
    <rPh sb="0" eb="2">
      <t>カンリ</t>
    </rPh>
    <phoneticPr fontId="1"/>
  </si>
  <si>
    <t>ヘンゲ</t>
    <phoneticPr fontId="1"/>
  </si>
  <si>
    <t>BASE</t>
    <phoneticPr fontId="1"/>
  </si>
  <si>
    <t>小規模向けEC PF</t>
    <rPh sb="0" eb="1">
      <t>ムケ</t>
    </rPh>
    <phoneticPr fontId="1"/>
  </si>
  <si>
    <t>アクケア</t>
    <phoneticPr fontId="1"/>
  </si>
  <si>
    <t>CF PF</t>
    <phoneticPr fontId="1"/>
  </si>
  <si>
    <t>メドレー</t>
    <phoneticPr fontId="1"/>
  </si>
  <si>
    <t>ヘルケア人材紹介・電子カルテSaaS</t>
    <rPh sb="0" eb="2">
      <t>ジンザイ</t>
    </rPh>
    <phoneticPr fontId="1"/>
  </si>
  <si>
    <t>株主優待交換サイト</t>
    <rPh sb="0" eb="2">
      <t>コウカン</t>
    </rPh>
    <phoneticPr fontId="1"/>
  </si>
  <si>
    <t>ウィルズ</t>
    <phoneticPr fontId="1"/>
  </si>
  <si>
    <t>JMDC</t>
    <phoneticPr fontId="1"/>
  </si>
  <si>
    <t>保険ビッグデータ</t>
    <rPh sb="0" eb="2">
      <t>ホケｎ</t>
    </rPh>
    <phoneticPr fontId="1"/>
  </si>
  <si>
    <t>Jタワー</t>
    <phoneticPr fontId="1"/>
  </si>
  <si>
    <t>独自技術キャリア施設共有</t>
    <rPh sb="0" eb="2">
      <t>ドクジ</t>
    </rPh>
    <phoneticPr fontId="1"/>
  </si>
  <si>
    <t>ビザスク</t>
    <phoneticPr fontId="1"/>
  </si>
  <si>
    <t>ロコガイド</t>
    <phoneticPr fontId="1"/>
  </si>
  <si>
    <t>スーパーチラシ</t>
    <phoneticPr fontId="1"/>
  </si>
  <si>
    <t>ニッパンレ</t>
    <phoneticPr fontId="1"/>
  </si>
  <si>
    <t>工事機器レンタル</t>
    <rPh sb="0" eb="2">
      <t>コウジ</t>
    </rPh>
    <phoneticPr fontId="1"/>
  </si>
  <si>
    <t>ジャストS</t>
    <phoneticPr fontId="1"/>
  </si>
  <si>
    <t>ソフトウェア</t>
    <phoneticPr fontId="1"/>
  </si>
  <si>
    <t>ウチダエス</t>
    <phoneticPr fontId="1"/>
  </si>
  <si>
    <t>パソコン・ネット保守</t>
    <rPh sb="0" eb="2">
      <t>ホシュ</t>
    </rPh>
    <phoneticPr fontId="1"/>
  </si>
  <si>
    <t>日本M&amp;A</t>
    <rPh sb="0" eb="2">
      <t>ニホン</t>
    </rPh>
    <phoneticPr fontId="1"/>
  </si>
  <si>
    <t>中小M&amp;A支援</t>
    <rPh sb="0" eb="2">
      <t>チュウショウ</t>
    </rPh>
    <phoneticPr fontId="1"/>
  </si>
  <si>
    <t>ITメデア</t>
    <phoneticPr fontId="1"/>
  </si>
  <si>
    <t>ITメディア</t>
    <phoneticPr fontId="1"/>
  </si>
  <si>
    <t>ケアネット</t>
    <phoneticPr fontId="1"/>
  </si>
  <si>
    <t>医者向けサイト</t>
    <rPh sb="0" eb="2">
      <t>イシャ</t>
    </rPh>
    <phoneticPr fontId="1"/>
  </si>
  <si>
    <t>GNI</t>
    <phoneticPr fontId="1"/>
  </si>
  <si>
    <t>バイオベンチャー</t>
    <phoneticPr fontId="1"/>
  </si>
  <si>
    <t>トライステ</t>
    <phoneticPr fontId="1"/>
  </si>
  <si>
    <t>3媒体総合ダイレクトマーケ</t>
    <rPh sb="0" eb="1">
      <t>バイタイ</t>
    </rPh>
    <phoneticPr fontId="1"/>
  </si>
  <si>
    <t>クックパド</t>
    <phoneticPr fontId="1"/>
  </si>
  <si>
    <t>fonfu</t>
    <phoneticPr fontId="1"/>
  </si>
  <si>
    <t>法人向けスマホメール</t>
    <rPh sb="0" eb="2">
      <t>ホウジン</t>
    </rPh>
    <phoneticPr fontId="1"/>
  </si>
  <si>
    <t>Dアーツ</t>
    <phoneticPr fontId="1"/>
  </si>
  <si>
    <t>ギグワクス</t>
    <phoneticPr fontId="1"/>
  </si>
  <si>
    <t>IT営業支援</t>
    <rPh sb="0" eb="2">
      <t>エイギョウ</t>
    </rPh>
    <phoneticPr fontId="1"/>
  </si>
  <si>
    <t>総医研HD</t>
    <rPh sb="0" eb="1">
      <t>ソウゴウ</t>
    </rPh>
    <phoneticPr fontId="1"/>
  </si>
  <si>
    <t>イマジニア</t>
    <phoneticPr fontId="1"/>
  </si>
  <si>
    <t>エムスリー</t>
    <phoneticPr fontId="1"/>
  </si>
  <si>
    <t>エスプール</t>
    <phoneticPr fontId="1"/>
  </si>
  <si>
    <t>手間いらず</t>
    <rPh sb="0" eb="2">
      <t>テマ</t>
    </rPh>
    <phoneticPr fontId="1"/>
  </si>
  <si>
    <t>アドウェイ</t>
    <phoneticPr fontId="1"/>
  </si>
  <si>
    <t>バリューC</t>
    <phoneticPr fontId="1"/>
  </si>
  <si>
    <t>アフィ</t>
    <phoneticPr fontId="1"/>
  </si>
  <si>
    <t>オリコンH</t>
    <phoneticPr fontId="1"/>
  </si>
  <si>
    <t>コンサル</t>
    <phoneticPr fontId="1"/>
  </si>
  <si>
    <t>ブロッコリ</t>
    <phoneticPr fontId="1"/>
  </si>
  <si>
    <t>ゲーム</t>
    <phoneticPr fontId="1"/>
  </si>
  <si>
    <t>あいけい</t>
    <phoneticPr fontId="1"/>
  </si>
  <si>
    <t>ワッツ</t>
    <phoneticPr fontId="1"/>
  </si>
  <si>
    <t>100円ショップ</t>
    <rPh sb="0" eb="1">
      <t>エン</t>
    </rPh>
    <phoneticPr fontId="1"/>
  </si>
  <si>
    <t>SYSHD</t>
    <phoneticPr fontId="1"/>
  </si>
  <si>
    <t>自動車IT</t>
    <rPh sb="0" eb="1">
      <t>ジドウシャ</t>
    </rPh>
    <phoneticPr fontId="1"/>
  </si>
  <si>
    <t>カイノス</t>
    <phoneticPr fontId="1"/>
  </si>
  <si>
    <t>コロナ</t>
    <phoneticPr fontId="1"/>
  </si>
  <si>
    <t>国際計測器</t>
    <rPh sb="0" eb="2">
      <t>コクサイ</t>
    </rPh>
    <phoneticPr fontId="1"/>
  </si>
  <si>
    <t>医療機器卸・物流管理</t>
    <rPh sb="0" eb="1">
      <t>オロシ</t>
    </rPh>
    <phoneticPr fontId="1"/>
  </si>
  <si>
    <t>算出PER</t>
    <rPh sb="0" eb="2">
      <t>サンシュツ</t>
    </rPh>
    <phoneticPr fontId="1"/>
  </si>
  <si>
    <t>売上&lt;利益</t>
    <rPh sb="0" eb="1">
      <t>ウリアゲ</t>
    </rPh>
    <phoneticPr fontId="1"/>
  </si>
  <si>
    <t>PER</t>
    <phoneticPr fontId="1"/>
  </si>
  <si>
    <t>PBR</t>
    <phoneticPr fontId="1"/>
  </si>
  <si>
    <t>割安チェック</t>
    <rPh sb="0" eb="2">
      <t>ワリヤス</t>
    </rPh>
    <phoneticPr fontId="1"/>
  </si>
  <si>
    <t>成長チェック</t>
    <rPh sb="0" eb="2">
      <t>セイチョウ</t>
    </rPh>
    <phoneticPr fontId="1"/>
  </si>
  <si>
    <t>モメチェック</t>
    <phoneticPr fontId="1"/>
  </si>
  <si>
    <t>テーマ</t>
    <phoneticPr fontId="1"/>
  </si>
  <si>
    <t>国土強靭化</t>
    <phoneticPr fontId="1"/>
  </si>
  <si>
    <t>総合DM</t>
    <rPh sb="0" eb="2">
      <t>ソウゴウ</t>
    </rPh>
    <phoneticPr fontId="1"/>
  </si>
  <si>
    <t>100均</t>
    <rPh sb="0" eb="2">
      <t>キンイツ</t>
    </rPh>
    <phoneticPr fontId="1"/>
  </si>
  <si>
    <t>総合</t>
    <rPh sb="0" eb="2">
      <t>ソウゴウ</t>
    </rPh>
    <phoneticPr fontId="1"/>
  </si>
  <si>
    <t>倍率込</t>
    <phoneticPr fontId="1"/>
  </si>
  <si>
    <t>日本PCS</t>
    <rPh sb="0" eb="2">
      <t>ニホン</t>
    </rPh>
    <phoneticPr fontId="1"/>
  </si>
  <si>
    <t>名古屋</t>
    <phoneticPr fontId="1"/>
  </si>
  <si>
    <t>訪問、電話、遠隔ITサポート</t>
    <rPh sb="0" eb="2">
      <t>ホウモン</t>
    </rPh>
    <phoneticPr fontId="1"/>
  </si>
  <si>
    <t>MRT</t>
    <phoneticPr fontId="1"/>
  </si>
  <si>
    <t>非常勤務医紹介サイト</t>
    <rPh sb="0" eb="2">
      <t>ショウサイ</t>
    </rPh>
    <phoneticPr fontId="1"/>
  </si>
  <si>
    <t>四季報++</t>
    <phoneticPr fontId="1"/>
  </si>
  <si>
    <t>Eガーディ</t>
    <phoneticPr fontId="1"/>
  </si>
  <si>
    <t>ネットセキュリティ</t>
    <phoneticPr fontId="1"/>
  </si>
  <si>
    <t>Ｊマテリア</t>
    <phoneticPr fontId="1"/>
  </si>
  <si>
    <t>半導体向け特殊ガス、画像</t>
    <rPh sb="0" eb="1">
      <t>ムケ</t>
    </rPh>
    <phoneticPr fontId="1"/>
  </si>
  <si>
    <t>インパクト</t>
    <phoneticPr fontId="1"/>
  </si>
  <si>
    <t>電子看板IoT</t>
    <phoneticPr fontId="1"/>
  </si>
  <si>
    <t>Nフィルド</t>
    <phoneticPr fontId="1"/>
  </si>
  <si>
    <t>精神疾患特化訪問介護</t>
    <rPh sb="0" eb="2">
      <t>トッカ</t>
    </rPh>
    <phoneticPr fontId="1"/>
  </si>
  <si>
    <t>アライドア</t>
    <phoneticPr fontId="1"/>
  </si>
  <si>
    <t>SNS特化マーケ</t>
    <rPh sb="0" eb="2">
      <t>トッカ</t>
    </rPh>
    <phoneticPr fontId="1"/>
  </si>
  <si>
    <t>ライドオン</t>
    <phoneticPr fontId="1"/>
  </si>
  <si>
    <t xml:space="preserve"> 調理済み食材宅配</t>
    <rPh sb="0" eb="2">
      <t>ショクザイ</t>
    </rPh>
    <phoneticPr fontId="1"/>
  </si>
  <si>
    <t>エスクロA</t>
    <phoneticPr fontId="1"/>
  </si>
  <si>
    <t>金融機関・不動産BPO</t>
    <rPh sb="0" eb="4">
      <t>・</t>
    </rPh>
    <phoneticPr fontId="1"/>
  </si>
  <si>
    <t>メドピア</t>
    <phoneticPr fontId="1"/>
  </si>
  <si>
    <t>医師向け情報サイト、製薬広告</t>
    <rPh sb="0" eb="2">
      <t>ジョウホウ</t>
    </rPh>
    <phoneticPr fontId="1"/>
  </si>
  <si>
    <t>レアジョブ</t>
    <phoneticPr fontId="1"/>
  </si>
  <si>
    <t>オンライン英会話</t>
    <rPh sb="0" eb="3">
      <t>エイカイワ</t>
    </rPh>
    <phoneticPr fontId="1"/>
  </si>
  <si>
    <t>エラン</t>
    <phoneticPr fontId="1"/>
  </si>
  <si>
    <t>医療介護施設消耗品レンタル</t>
    <rPh sb="0" eb="1">
      <t>イリョウカイゴ</t>
    </rPh>
    <phoneticPr fontId="1"/>
  </si>
  <si>
    <t>ネットマケ</t>
    <phoneticPr fontId="1"/>
  </si>
  <si>
    <t>成果報酬Web広告</t>
    <rPh sb="0" eb="2">
      <t>コウコウ</t>
    </rPh>
    <phoneticPr fontId="1"/>
  </si>
  <si>
    <t>ロゼッタ</t>
    <phoneticPr fontId="1"/>
  </si>
  <si>
    <t>人工知能翻訳</t>
    <rPh sb="0" eb="2">
      <t>ホンヤク</t>
    </rPh>
    <phoneticPr fontId="1"/>
  </si>
  <si>
    <t>SMN</t>
    <phoneticPr fontId="1"/>
  </si>
  <si>
    <t>ソニー、ネット広告</t>
    <phoneticPr fontId="1"/>
  </si>
  <si>
    <t>フェニ B</t>
    <phoneticPr fontId="1"/>
  </si>
  <si>
    <t>マウスによる肝臓試験</t>
    <rPh sb="0" eb="2">
      <t>カンゾウ</t>
    </rPh>
    <phoneticPr fontId="1"/>
  </si>
  <si>
    <t>ホープ</t>
    <phoneticPr fontId="1"/>
  </si>
  <si>
    <t>自治体特化サービス業</t>
    <rPh sb="0" eb="1">
      <t>ギョウ</t>
    </rPh>
    <phoneticPr fontId="1"/>
  </si>
  <si>
    <t>ストライク</t>
    <phoneticPr fontId="1"/>
  </si>
  <si>
    <t>中小M&amp;A仲介</t>
    <rPh sb="0" eb="2">
      <t>チュウショウ</t>
    </rPh>
    <phoneticPr fontId="1"/>
  </si>
  <si>
    <t>オケストラ</t>
    <phoneticPr fontId="1"/>
  </si>
  <si>
    <t>企業向けDM</t>
    <rPh sb="0" eb="2">
      <t>キギョウ</t>
    </rPh>
    <phoneticPr fontId="1"/>
  </si>
  <si>
    <t>キャリアI</t>
    <phoneticPr fontId="1"/>
  </si>
  <si>
    <t>求人ポータル集約</t>
    <rPh sb="0" eb="2">
      <t>シュウヤク</t>
    </rPh>
    <phoneticPr fontId="1"/>
  </si>
  <si>
    <t>グレイスT</t>
    <phoneticPr fontId="1"/>
  </si>
  <si>
    <t>メーカー向けマニュアル作成管理</t>
    <rPh sb="0" eb="1">
      <t>ムケ</t>
    </rPh>
    <phoneticPr fontId="1"/>
  </si>
  <si>
    <t>Jエレベタ</t>
    <phoneticPr fontId="1"/>
  </si>
  <si>
    <t>エレベータ保守</t>
    <rPh sb="0" eb="2">
      <t>ホシュ</t>
    </rPh>
    <phoneticPr fontId="1"/>
  </si>
  <si>
    <t>ソウルドO</t>
    <phoneticPr fontId="1"/>
  </si>
  <si>
    <t>地方中堅Webマーケ</t>
    <rPh sb="0" eb="2">
      <t>チホウ</t>
    </rPh>
    <phoneticPr fontId="1"/>
  </si>
  <si>
    <t>ウェルビー</t>
    <phoneticPr fontId="1"/>
  </si>
  <si>
    <t>障害者向け職業訓練など</t>
    <rPh sb="0" eb="1">
      <t>ムケ</t>
    </rPh>
    <phoneticPr fontId="1"/>
  </si>
  <si>
    <t>LTS</t>
    <phoneticPr fontId="1"/>
  </si>
  <si>
    <t>ビジネスプロセス可視化</t>
    <rPh sb="0" eb="3">
      <t>カシカ</t>
    </rPh>
    <phoneticPr fontId="1"/>
  </si>
  <si>
    <t>セリオH</t>
    <phoneticPr fontId="1"/>
  </si>
  <si>
    <t>子育て・仕事両立支援</t>
    <rPh sb="0" eb="2">
      <t>・</t>
    </rPh>
    <phoneticPr fontId="1"/>
  </si>
  <si>
    <t>神戸天然化</t>
    <rPh sb="0" eb="2">
      <t>コウベ</t>
    </rPh>
    <phoneticPr fontId="1"/>
  </si>
  <si>
    <t>有機化合物受託研究</t>
    <rPh sb="0" eb="2">
      <t>ジュタク</t>
    </rPh>
    <phoneticPr fontId="1"/>
  </si>
  <si>
    <t>RPAHD</t>
    <phoneticPr fontId="1"/>
  </si>
  <si>
    <t>事務作業代行ソフト</t>
    <rPh sb="0" eb="2">
      <t>ダイコウ</t>
    </rPh>
    <phoneticPr fontId="1"/>
  </si>
  <si>
    <t>ライトUP</t>
    <phoneticPr fontId="1"/>
  </si>
  <si>
    <t>企業生産性向上ITツール</t>
    <rPh sb="0" eb="1">
      <t>キギョウ</t>
    </rPh>
    <phoneticPr fontId="1"/>
  </si>
  <si>
    <t>JALCO</t>
    <phoneticPr fontId="1"/>
  </si>
  <si>
    <t>不動産、M&amp;Aコンサル</t>
    <rPh sb="0" eb="3">
      <t>、</t>
    </rPh>
    <phoneticPr fontId="1"/>
  </si>
  <si>
    <t>サクサHD</t>
    <phoneticPr fontId="1"/>
  </si>
  <si>
    <t>電気機器</t>
    <phoneticPr fontId="1"/>
  </si>
  <si>
    <t>情報通信・セキュリティ機器、画像</t>
    <rPh sb="0" eb="2">
      <t>ジョウホウ</t>
    </rPh>
    <phoneticPr fontId="1"/>
  </si>
  <si>
    <t>ズーム</t>
    <phoneticPr fontId="1"/>
  </si>
  <si>
    <t>音楽用電子機器</t>
    <rPh sb="0" eb="3">
      <t>デンシキキ</t>
    </rPh>
    <phoneticPr fontId="1"/>
  </si>
  <si>
    <t>ヴィスコT</t>
    <phoneticPr fontId="1"/>
  </si>
  <si>
    <t>生産ライン向け検査装置</t>
    <rPh sb="0" eb="4">
      <t>ケンサソウチ</t>
    </rPh>
    <phoneticPr fontId="1"/>
  </si>
  <si>
    <t>A&amp;T</t>
    <phoneticPr fontId="1"/>
  </si>
  <si>
    <t>病院向け臨床検査機器</t>
    <rPh sb="0" eb="2">
      <t>ビョウイン</t>
    </rPh>
    <phoneticPr fontId="1"/>
  </si>
  <si>
    <t>アルチザN</t>
    <phoneticPr fontId="1"/>
  </si>
  <si>
    <t>携帯用通信機器開発</t>
    <rPh sb="0" eb="2">
      <t>ツウシン</t>
    </rPh>
    <phoneticPr fontId="1"/>
  </si>
  <si>
    <t>5G</t>
    <phoneticPr fontId="1"/>
  </si>
  <si>
    <t>ぷらっとH</t>
    <phoneticPr fontId="1"/>
  </si>
  <si>
    <t>多摩川HD</t>
    <phoneticPr fontId="1"/>
  </si>
  <si>
    <t>携帯系無線機器</t>
    <rPh sb="0" eb="1">
      <t>ケイタイ</t>
    </rPh>
    <phoneticPr fontId="1"/>
  </si>
  <si>
    <t>プロレドP</t>
    <phoneticPr fontId="1"/>
  </si>
  <si>
    <t>ローコスト戦略コンサル</t>
    <rPh sb="0" eb="2">
      <t>センリャク</t>
    </rPh>
    <phoneticPr fontId="1"/>
  </si>
  <si>
    <t>eMネット</t>
    <phoneticPr fontId="1"/>
  </si>
  <si>
    <t>検索連動型広告</t>
    <rPh sb="0" eb="2">
      <t>ケンサク</t>
    </rPh>
    <phoneticPr fontId="1"/>
  </si>
  <si>
    <t>フロンテM</t>
    <phoneticPr fontId="1"/>
  </si>
  <si>
    <t>コンサルとM&amp;A支援</t>
    <rPh sb="0" eb="2">
      <t>シエｎ</t>
    </rPh>
    <phoneticPr fontId="1"/>
  </si>
  <si>
    <t>ブリッジI</t>
    <phoneticPr fontId="1"/>
  </si>
  <si>
    <t>非訪問型営業支援</t>
    <rPh sb="0" eb="2">
      <t>エイギョウ</t>
    </rPh>
    <phoneticPr fontId="1"/>
  </si>
  <si>
    <t>ピアラ</t>
    <phoneticPr fontId="1"/>
  </si>
  <si>
    <t>化粧品・健康食品ECマーケ</t>
    <rPh sb="0" eb="3">
      <t>・</t>
    </rPh>
    <phoneticPr fontId="1"/>
  </si>
  <si>
    <t>ポート</t>
    <phoneticPr fontId="1"/>
  </si>
  <si>
    <t>就活・カードローンネットメディア</t>
    <rPh sb="0" eb="2">
      <t>シュウカツ</t>
    </rPh>
    <phoneticPr fontId="1"/>
  </si>
  <si>
    <t>NCN</t>
    <phoneticPr fontId="1"/>
  </si>
  <si>
    <t>独自木造建築システム</t>
    <rPh sb="0" eb="2">
      <t>ドクジ</t>
    </rPh>
    <phoneticPr fontId="1"/>
  </si>
  <si>
    <t>コプロHD</t>
    <phoneticPr fontId="1"/>
  </si>
  <si>
    <t>建築専門人材派遣</t>
    <rPh sb="0" eb="2">
      <t>ケンチク</t>
    </rPh>
    <phoneticPr fontId="1"/>
  </si>
  <si>
    <t>UPR</t>
    <phoneticPr fontId="1"/>
  </si>
  <si>
    <t>物流製造現場向け箱型荷台</t>
    <phoneticPr fontId="1"/>
  </si>
  <si>
    <t>ピアズ</t>
    <phoneticPr fontId="1"/>
  </si>
  <si>
    <t>携帯販売代理店、店舗コンサル</t>
    <rPh sb="0" eb="2">
      <t>ケイタイ</t>
    </rPh>
    <phoneticPr fontId="1"/>
  </si>
  <si>
    <t>フィードF</t>
    <phoneticPr fontId="1"/>
  </si>
  <si>
    <t>DM関連ツール、SaaS</t>
    <rPh sb="0" eb="2">
      <t>カンレンツール</t>
    </rPh>
    <phoneticPr fontId="1"/>
  </si>
  <si>
    <t>アンビスH</t>
    <phoneticPr fontId="1"/>
  </si>
  <si>
    <t>医療施設型ホスピス</t>
    <phoneticPr fontId="1"/>
  </si>
  <si>
    <t>アリンクI</t>
    <phoneticPr fontId="1"/>
  </si>
  <si>
    <t>天気予報専門サイト</t>
    <phoneticPr fontId="1"/>
  </si>
  <si>
    <t>WDBココ</t>
    <phoneticPr fontId="1"/>
  </si>
  <si>
    <t>医療品安全性情報管理サービス</t>
    <rPh sb="0" eb="1">
      <t>イリョウヒン</t>
    </rPh>
    <phoneticPr fontId="1"/>
  </si>
  <si>
    <t>ジモティー</t>
    <phoneticPr fontId="1"/>
  </si>
  <si>
    <t>リビングP</t>
    <phoneticPr fontId="1"/>
  </si>
  <si>
    <t>大都市駅近介護施設</t>
    <rPh sb="0" eb="1">
      <t>エキチカ</t>
    </rPh>
    <phoneticPr fontId="1"/>
  </si>
  <si>
    <t>ネクストン</t>
    <phoneticPr fontId="1"/>
  </si>
  <si>
    <t>音楽コンテンツ著作権管理</t>
    <rPh sb="0" eb="2">
      <t>オンガク</t>
    </rPh>
    <phoneticPr fontId="1"/>
  </si>
  <si>
    <t>マクビーP</t>
    <phoneticPr fontId="1"/>
  </si>
  <si>
    <t>Web広告データ分析管理</t>
    <rPh sb="0" eb="2">
      <t>コウコク</t>
    </rPh>
    <phoneticPr fontId="1"/>
  </si>
  <si>
    <t>GMO FH</t>
    <phoneticPr fontId="1"/>
  </si>
  <si>
    <t>金融持株会社、クリック、コイン</t>
    <rPh sb="0" eb="2">
      <t>キンユウ</t>
    </rPh>
    <phoneticPr fontId="1"/>
  </si>
  <si>
    <t>Jリース</t>
    <phoneticPr fontId="1"/>
  </si>
  <si>
    <t>九州地盤の家賃保証中堅</t>
    <rPh sb="0" eb="4">
      <t>ノ</t>
    </rPh>
    <phoneticPr fontId="1"/>
  </si>
  <si>
    <t>イントラス</t>
    <phoneticPr fontId="1"/>
  </si>
  <si>
    <t>家賃債務・介護・医療費用保証</t>
    <rPh sb="0" eb="4">
      <t>・</t>
    </rPh>
    <phoneticPr fontId="1"/>
  </si>
  <si>
    <t>日リビ保証</t>
    <rPh sb="0" eb="1">
      <t>ヒ</t>
    </rPh>
    <phoneticPr fontId="1"/>
  </si>
  <si>
    <t>個人向け住宅設備機器保証</t>
    <rPh sb="0" eb="4">
      <t>ジュウタクセツビキキ</t>
    </rPh>
    <phoneticPr fontId="1"/>
  </si>
  <si>
    <t>コナン商</t>
    <rPh sb="0" eb="1">
      <t>ショウ</t>
    </rPh>
    <phoneticPr fontId="1"/>
  </si>
  <si>
    <t>ホームセンター</t>
    <phoneticPr fontId="1"/>
  </si>
  <si>
    <t>ネットワン</t>
    <phoneticPr fontId="1"/>
  </si>
  <si>
    <t>クラウド、セキュリティ、IoT</t>
    <phoneticPr fontId="1"/>
  </si>
  <si>
    <t>西松屋チェ</t>
    <phoneticPr fontId="1"/>
  </si>
  <si>
    <t>ワークマン</t>
    <phoneticPr fontId="1"/>
  </si>
  <si>
    <t>パルテック</t>
    <phoneticPr fontId="1"/>
  </si>
  <si>
    <t>独立系半導体商社</t>
    <rPh sb="0" eb="1">
      <t>ドクリツケイ</t>
    </rPh>
    <phoneticPr fontId="1"/>
  </si>
  <si>
    <t>タカショー</t>
    <phoneticPr fontId="1"/>
  </si>
  <si>
    <t>ガーデニング用品国内トップ</t>
    <rPh sb="0" eb="2">
      <t>コクナイ</t>
    </rPh>
    <phoneticPr fontId="1"/>
  </si>
  <si>
    <t>テイツー</t>
    <phoneticPr fontId="1"/>
  </si>
  <si>
    <t>古本市場</t>
    <phoneticPr fontId="1"/>
  </si>
  <si>
    <t>星医療酸器</t>
    <rPh sb="0" eb="1">
      <t>ホシ</t>
    </rPh>
    <phoneticPr fontId="1"/>
  </si>
  <si>
    <t>医療用ガス首位</t>
    <rPh sb="0" eb="1">
      <t>イリョウヨウ</t>
    </rPh>
    <phoneticPr fontId="1"/>
  </si>
  <si>
    <t>スギHLD</t>
    <phoneticPr fontId="1"/>
  </si>
  <si>
    <t>プラッツ</t>
    <phoneticPr fontId="1"/>
  </si>
  <si>
    <t>介護ベッド</t>
    <phoneticPr fontId="1"/>
  </si>
  <si>
    <t>トランザク</t>
    <phoneticPr fontId="1"/>
  </si>
  <si>
    <t>デザイン雑貨</t>
    <rPh sb="0" eb="2">
      <t>ザッカ</t>
    </rPh>
    <phoneticPr fontId="1"/>
  </si>
  <si>
    <t>アイフスJ</t>
    <phoneticPr fontId="1"/>
  </si>
  <si>
    <t>投信、年金、証券調査</t>
    <rPh sb="0" eb="2">
      <t>トウシン</t>
    </rPh>
    <phoneticPr fontId="1"/>
  </si>
  <si>
    <t>アルシコア</t>
    <phoneticPr fontId="1"/>
  </si>
  <si>
    <t>ブランド住宅</t>
    <phoneticPr fontId="1"/>
  </si>
  <si>
    <t>グラファイ</t>
    <phoneticPr fontId="1"/>
  </si>
  <si>
    <t>ゴルフクラブシャフト</t>
    <phoneticPr fontId="1"/>
  </si>
  <si>
    <t>種別</t>
    <rPh sb="0" eb="2">
      <t>シュベツ</t>
    </rPh>
    <phoneticPr fontId="2"/>
  </si>
  <si>
    <t>2 鉱業</t>
  </si>
  <si>
    <t>3 建設業</t>
  </si>
  <si>
    <t>4 食料品</t>
  </si>
  <si>
    <t>5 繊維製品</t>
  </si>
  <si>
    <t>6 パルプ・紙</t>
  </si>
  <si>
    <t>7 化学</t>
  </si>
  <si>
    <t>8 医薬品</t>
  </si>
  <si>
    <t>9 石油・石炭製品</t>
  </si>
  <si>
    <t>10 ゴム製品</t>
  </si>
  <si>
    <t>11 ガラス・土石製品</t>
  </si>
  <si>
    <t>12 鉄鋼</t>
  </si>
  <si>
    <t>13 非鉄金属</t>
  </si>
  <si>
    <t>14 金属製品</t>
  </si>
  <si>
    <t>15 機械</t>
  </si>
  <si>
    <t>16 電気機器</t>
  </si>
  <si>
    <t>17 輸送用機器</t>
  </si>
  <si>
    <t>18 精密機器</t>
  </si>
  <si>
    <t>19 その他製品</t>
  </si>
  <si>
    <t>20 電気・ガス業</t>
  </si>
  <si>
    <t>21 陸運業</t>
  </si>
  <si>
    <t>22 海運業</t>
  </si>
  <si>
    <t>23 空運業</t>
  </si>
  <si>
    <t>24 倉庫・運輸関連</t>
  </si>
  <si>
    <t>25 情報・通信業</t>
  </si>
  <si>
    <t>26 卸売業</t>
  </si>
  <si>
    <t>27 小売業</t>
  </si>
  <si>
    <t>28 銀行業</t>
  </si>
  <si>
    <t>29 証券、商品先物取引業</t>
  </si>
  <si>
    <t>30 保険業</t>
  </si>
  <si>
    <t>31 その他金融業</t>
  </si>
  <si>
    <t>32 不動産業</t>
  </si>
  <si>
    <t>33 サービス業</t>
  </si>
  <si>
    <t>市場</t>
    <phoneticPr fontId="1"/>
  </si>
  <si>
    <t>JQ</t>
  </si>
  <si>
    <t>1 水産・農林業</t>
    <phoneticPr fontId="1"/>
  </si>
  <si>
    <t>データ領域</t>
    <rPh sb="0" eb="2">
      <t>リョウイキ</t>
    </rPh>
    <phoneticPr fontId="1"/>
  </si>
  <si>
    <t>平均PER</t>
    <rPh sb="0" eb="2">
      <t>ヘイキン</t>
    </rPh>
    <phoneticPr fontId="1"/>
  </si>
  <si>
    <t>平均PBR</t>
    <rPh sb="0" eb="2">
      <t>ヘイキン</t>
    </rPh>
    <phoneticPr fontId="1"/>
  </si>
  <si>
    <t>例:7722</t>
    <rPh sb="0" eb="1">
      <t>レイ</t>
    </rPh>
    <phoneticPr fontId="1"/>
  </si>
  <si>
    <t>国土強靭化</t>
    <rPh sb="0" eb="1">
      <t>コクドキョウジン</t>
    </rPh>
    <phoneticPr fontId="1"/>
  </si>
  <si>
    <t>アドバンス</t>
    <phoneticPr fontId="1"/>
  </si>
  <si>
    <t>ランド</t>
    <phoneticPr fontId="1"/>
  </si>
  <si>
    <t>Hフリダム</t>
    <phoneticPr fontId="1"/>
  </si>
  <si>
    <t>グランデH</t>
    <phoneticPr fontId="1"/>
  </si>
  <si>
    <t>ヤマシタH</t>
    <phoneticPr fontId="1"/>
  </si>
  <si>
    <t>ブティックス</t>
    <phoneticPr fontId="1"/>
  </si>
  <si>
    <t>M</t>
  </si>
  <si>
    <t>コーア商事</t>
    <rPh sb="0" eb="2">
      <t>ショウジ</t>
    </rPh>
    <phoneticPr fontId="1"/>
  </si>
  <si>
    <t>ファイズH</t>
    <phoneticPr fontId="1"/>
  </si>
  <si>
    <t>関通</t>
    <rPh sb="0" eb="1">
      <t>カンサイ</t>
    </rPh>
    <phoneticPr fontId="1"/>
  </si>
  <si>
    <t>ワイヤG</t>
    <phoneticPr fontId="1"/>
  </si>
  <si>
    <t>25 情報・通信業</t>
    <phoneticPr fontId="1"/>
  </si>
  <si>
    <t>ファイバG</t>
    <phoneticPr fontId="1"/>
  </si>
  <si>
    <t>アルファP</t>
    <phoneticPr fontId="1"/>
  </si>
  <si>
    <t>クレオ</t>
    <phoneticPr fontId="1"/>
  </si>
  <si>
    <t>以下を調べる</t>
    <rPh sb="0" eb="2">
      <t>イカ</t>
    </rPh>
    <phoneticPr fontId="1"/>
  </si>
  <si>
    <t>2000番台</t>
    <rPh sb="0" eb="2">
      <t>バンダイ</t>
    </rPh>
    <phoneticPr fontId="1"/>
  </si>
  <si>
    <t>3000番台</t>
    <rPh sb="0" eb="2">
      <t>バンダイ</t>
    </rPh>
    <phoneticPr fontId="1"/>
  </si>
  <si>
    <t>4000番台</t>
    <rPh sb="0" eb="2">
      <t>バンダイ</t>
    </rPh>
    <phoneticPr fontId="1"/>
  </si>
  <si>
    <t>6000番台</t>
    <rPh sb="0" eb="2">
      <t>バンダイ</t>
    </rPh>
    <phoneticPr fontId="1"/>
  </si>
  <si>
    <t>7000番台</t>
    <rPh sb="0" eb="2">
      <t>バンダイ</t>
    </rPh>
    <phoneticPr fontId="1"/>
  </si>
  <si>
    <t>9000番台</t>
    <rPh sb="0" eb="2">
      <t>バンダイ</t>
    </rPh>
    <phoneticPr fontId="1"/>
  </si>
  <si>
    <t>時価総額300億円以下</t>
    <rPh sb="0" eb="2">
      <t>オクエン</t>
    </rPh>
    <phoneticPr fontId="1"/>
  </si>
  <si>
    <t>売上・営業利益・EPSが上昇</t>
    <rPh sb="0" eb="2">
      <t>ウリアゲ</t>
    </rPh>
    <phoneticPr fontId="1"/>
  </si>
  <si>
    <t>約2000年以降設立</t>
    <rPh sb="0" eb="1">
      <t>ヤクネンイコウ</t>
    </rPh>
    <phoneticPr fontId="1"/>
  </si>
  <si>
    <t>No.1</t>
    <phoneticPr fontId="1"/>
  </si>
  <si>
    <t>セキュリティ商品、IT機器保守メンテ</t>
    <rPh sb="0" eb="2">
      <t>ショウヒン</t>
    </rPh>
    <phoneticPr fontId="1"/>
  </si>
  <si>
    <t>ナノキャリア</t>
    <phoneticPr fontId="1"/>
  </si>
  <si>
    <t>国際計測</t>
    <rPh sb="0" eb="2">
      <t>コクサイ</t>
    </rPh>
    <phoneticPr fontId="1"/>
  </si>
  <si>
    <t>トライSTG</t>
    <phoneticPr fontId="1"/>
  </si>
  <si>
    <t>Link-U</t>
    <phoneticPr fontId="1"/>
  </si>
  <si>
    <t>ショーケース</t>
    <phoneticPr fontId="1"/>
  </si>
  <si>
    <t>■大口さん気配</t>
    <rPh sb="0" eb="1">
      <t>マン</t>
    </rPh>
    <rPh sb="200" eb="202">
      <t>オオグチ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</si>
</sst>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9" formatCode="#,##0_ 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color rgb="FF000000"/>
      <name val="Meiryo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2" xfId="0" applyFill="1" applyBorder="1">
      <alignment vertical="center"/>
    </xf>
    <xf numFmtId="0" fontId="0" fillId="0" borderId="8" xfId="0" applyFill="1" applyBorder="1">
      <alignment vertical="center"/>
    </xf>
    <xf numFmtId="176" fontId="0" fillId="0" borderId="9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9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177" fontId="0" fillId="0" borderId="7" xfId="0" applyNumberFormat="1" applyFill="1" applyBorder="1">
      <alignment vertical="center"/>
    </xf>
    <xf numFmtId="3" fontId="0" fillId="0" borderId="1" xfId="0" applyNumberFormat="1" applyBorder="1">
      <alignment vertical="center"/>
    </xf>
    <xf numFmtId="0" fontId="0" fillId="0" borderId="12" xfId="0" applyFill="1" applyBorder="1">
      <alignment vertical="center"/>
    </xf>
    <xf numFmtId="176" fontId="0" fillId="0" borderId="13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2" borderId="7" xfId="0" applyNumberFormat="1" applyFill="1" applyBorder="1">
      <alignment vertical="center"/>
    </xf>
    <xf numFmtId="0" fontId="0" fillId="0" borderId="5" xfId="0" applyFill="1" applyBorder="1">
      <alignment vertical="center"/>
    </xf>
    <xf numFmtId="176" fontId="0" fillId="0" borderId="7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1" xfId="0" applyFill="1" applyBorder="1">
      <alignment vertical="center"/>
    </xf>
    <xf numFmtId="176" fontId="0" fillId="4" borderId="7" xfId="0" applyNumberForma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5" xfId="0" applyNumberFormat="1" applyFont="1" applyBorder="1" applyAlignment="1"/>
    <xf numFmtId="0" fontId="4" fillId="0" borderId="1" xfId="0" applyNumberFormat="1" applyFont="1" applyBorder="1" applyAlignment="1"/>
    <xf numFmtId="0" fontId="4" fillId="0" borderId="1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/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0" xfId="0" applyFill="1">
      <alignment vertical="center"/>
    </xf>
    <xf numFmtId="176" fontId="0" fillId="0" borderId="9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0" fontId="0" fillId="0" borderId="4" xfId="0" applyFill="1" applyBorder="1">
      <alignment vertical="center"/>
    </xf>
    <xf numFmtId="176" fontId="0" fillId="0" borderId="13" xfId="0" applyNumberFormat="1" applyFill="1" applyBorder="1">
      <alignment vertical="center"/>
    </xf>
    <xf numFmtId="176" fontId="0" fillId="0" borderId="16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179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863600</xdr:colOff>
      <xdr:row>20</xdr:row>
      <xdr:rowOff>152400</xdr:rowOff>
    </xdr:from>
    <xdr:to>
      <xdr:col>12</xdr:col>
      <xdr:colOff>825500</xdr:colOff>
      <xdr:row>21</xdr:row>
      <xdr:rowOff>228600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AA597450-7556-4F45-8FA8-CBF193256DD0}"/>
            </a:ext>
          </a:extLst>
        </xdr:cNvPr>
        <xdr:cNvSpPr/>
      </xdr:nvSpPr>
      <xdr:spPr>
        <a:xfrm>
          <a:off x="8775700" y="50038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-27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203200</xdr:colOff>
      <xdr:row>4</xdr:row>
      <xdr:rowOff>203200</xdr:rowOff>
    </xdr:from>
    <xdr:to>
      <xdr:col>13</xdr:col>
      <xdr:colOff>165100</xdr:colOff>
      <xdr:row>6</xdr:row>
      <xdr:rowOff>12700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750C89B0-F356-904D-ADEF-F6AF7CC6B0CA}"/>
            </a:ext>
          </a:extLst>
        </xdr:cNvPr>
        <xdr:cNvSpPr/>
      </xdr:nvSpPr>
      <xdr:spPr>
        <a:xfrm>
          <a:off x="10439400" y="12319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76200</xdr:colOff>
      <xdr:row>4</xdr:row>
      <xdr:rowOff>190500</xdr:rowOff>
    </xdr:from>
    <xdr:to>
      <xdr:col>13</xdr:col>
      <xdr:colOff>38100</xdr:colOff>
      <xdr:row>6</xdr:row>
      <xdr:rowOff>0</xdr:rowOff>
    </xdr:to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C6BE947C-4E07-0A41-B18D-DD0930EB5CB9}"/>
            </a:ext>
          </a:extLst>
        </xdr:cNvPr>
        <xdr:cNvSpPr/>
      </xdr:nvSpPr>
      <xdr:spPr>
        <a:xfrm>
          <a:off x="8940800" y="12192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698500</xdr:colOff>
      <xdr:row>45</xdr:row>
      <xdr:rowOff>228600</xdr:rowOff>
    </xdr:from>
    <xdr:to>
      <xdr:col>12</xdr:col>
      <xdr:colOff>939800</xdr:colOff>
      <xdr:row>47</xdr:row>
      <xdr:rowOff>50800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C5B9C789-206F-0542-868A-A76CD620CFFA}"/>
            </a:ext>
          </a:extLst>
        </xdr:cNvPr>
        <xdr:cNvSpPr/>
      </xdr:nvSpPr>
      <xdr:spPr>
        <a:xfrm>
          <a:off x="8610600" y="116840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-0.9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12700</xdr:colOff>
      <xdr:row>40</xdr:row>
      <xdr:rowOff>215900</xdr:rowOff>
    </xdr:from>
    <xdr:to>
      <xdr:col>13</xdr:col>
      <xdr:colOff>254000</xdr:colOff>
      <xdr:row>42</xdr:row>
      <xdr:rowOff>38100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0FA574F8-9490-744A-83B0-08FB5F70F498}"/>
            </a:ext>
          </a:extLst>
        </xdr:cNvPr>
        <xdr:cNvSpPr/>
      </xdr:nvSpPr>
      <xdr:spPr>
        <a:xfrm>
          <a:off x="10248900" y="10401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-14.9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8</xdr:row>
      <xdr:rowOff>215900</xdr:rowOff>
    </xdr:from>
    <xdr:to>
      <xdr:col>13</xdr:col>
      <xdr:colOff>431800</xdr:colOff>
      <xdr:row>10</xdr:row>
      <xdr:rowOff>38100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28D69242-287A-D745-A079-EEF0FD2F7164}"/>
            </a:ext>
          </a:extLst>
        </xdr:cNvPr>
        <xdr:cNvSpPr/>
      </xdr:nvSpPr>
      <xdr:spPr>
        <a:xfrm>
          <a:off x="9055100" y="2273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--20.1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80C2-A0A4-024F-AC44-8E5FE0051F77}">
  <dimension ref="B1:M11"/>
  <sheetViews>
    <sheetView tabSelected="1" workbookViewId="0">
      <selection activeCell="G15" sqref="G15"/>
    </sheetView>
  </sheetViews>
  <sheetFormatPr baseColWidth="10" defaultRowHeight="20"/>
  <cols>
    <col min="7" max="7" width="11" bestFit="1" customWidth="1"/>
  </cols>
  <sheetData>
    <row r="1" spans="2:13">
      <c r="E1" t="s">
        <v>409</v>
      </c>
    </row>
    <row r="2" spans="2:13">
      <c r="B2" t="s">
        <v>392</v>
      </c>
      <c r="E2" s="1" t="s">
        <v>0</v>
      </c>
      <c r="F2" s="1" t="s">
        <v>1</v>
      </c>
      <c r="G2" s="75">
        <v>44074</v>
      </c>
      <c r="H2" s="75">
        <v>44075</v>
      </c>
      <c r="I2" s="75">
        <v>44076</v>
      </c>
      <c r="J2" s="75">
        <v>44077</v>
      </c>
      <c r="K2" s="75">
        <v>44078</v>
      </c>
      <c r="L2" s="75">
        <v>44081</v>
      </c>
      <c r="M2" s="75">
        <v>44082</v>
      </c>
    </row>
    <row r="3" spans="2:13">
      <c r="B3" t="s">
        <v>393</v>
      </c>
      <c r="E3" s="1">
        <v>4571</v>
      </c>
      <c r="F3" s="1" t="s">
        <v>404</v>
      </c>
      <c r="G3" s="76">
        <f>12300*412</f>
        <v>5067600</v>
      </c>
      <c r="H3" s="76"/>
      <c r="I3" s="76"/>
      <c r="J3" s="76"/>
      <c r="K3" s="76"/>
      <c r="L3" s="76"/>
      <c r="M3" s="76"/>
    </row>
    <row r="4" spans="2:13">
      <c r="B4" t="s">
        <v>394</v>
      </c>
      <c r="E4" s="1">
        <v>4556</v>
      </c>
      <c r="F4" s="1" t="s">
        <v>174</v>
      </c>
      <c r="G4" s="76">
        <f>400*956</f>
        <v>382400</v>
      </c>
      <c r="H4" s="76"/>
      <c r="I4" s="76"/>
      <c r="J4" s="76"/>
      <c r="K4" s="76"/>
      <c r="L4" s="76"/>
      <c r="M4" s="76"/>
    </row>
    <row r="5" spans="2:13">
      <c r="B5" t="s">
        <v>395</v>
      </c>
      <c r="E5" s="1">
        <v>3988</v>
      </c>
      <c r="F5" s="1" t="s">
        <v>172</v>
      </c>
      <c r="G5" s="76">
        <f>800*1581</f>
        <v>1264800</v>
      </c>
      <c r="H5" s="76"/>
      <c r="I5" s="76"/>
      <c r="J5" s="76"/>
      <c r="K5" s="76"/>
      <c r="L5" s="76"/>
      <c r="M5" s="76"/>
    </row>
    <row r="6" spans="2:13">
      <c r="B6" t="s">
        <v>396</v>
      </c>
      <c r="E6" s="1">
        <v>7722</v>
      </c>
      <c r="F6" s="1" t="s">
        <v>405</v>
      </c>
      <c r="G6" s="76">
        <f>6600*781</f>
        <v>5154600</v>
      </c>
      <c r="H6" s="76"/>
      <c r="I6" s="76"/>
      <c r="J6" s="76"/>
      <c r="K6" s="76"/>
      <c r="L6" s="76"/>
      <c r="M6" s="76"/>
    </row>
    <row r="7" spans="2:13">
      <c r="B7" t="s">
        <v>397</v>
      </c>
      <c r="E7" s="1">
        <v>4482</v>
      </c>
      <c r="F7" s="1" t="s">
        <v>127</v>
      </c>
      <c r="G7" s="76">
        <f>4000*805</f>
        <v>3220000</v>
      </c>
      <c r="H7" s="76"/>
      <c r="I7" s="76"/>
      <c r="J7" s="76"/>
      <c r="K7" s="76"/>
      <c r="L7" s="76"/>
      <c r="M7" s="76"/>
    </row>
    <row r="8" spans="2:13">
      <c r="B8" t="s">
        <v>398</v>
      </c>
      <c r="E8" s="1">
        <v>2178</v>
      </c>
      <c r="F8" s="1" t="s">
        <v>406</v>
      </c>
      <c r="G8" s="76">
        <f>5900*391</f>
        <v>2306900</v>
      </c>
      <c r="H8" s="76"/>
      <c r="I8" s="76"/>
      <c r="J8" s="76"/>
      <c r="K8" s="76"/>
      <c r="L8" s="76"/>
      <c r="M8" s="76"/>
    </row>
    <row r="9" spans="2:13">
      <c r="B9" t="s">
        <v>399</v>
      </c>
      <c r="E9" s="1">
        <v>4446</v>
      </c>
      <c r="F9" s="1" t="s">
        <v>407</v>
      </c>
      <c r="G9" s="76">
        <f>6200*2274</f>
        <v>14098800</v>
      </c>
      <c r="H9" s="76"/>
      <c r="I9" s="76"/>
      <c r="J9" s="76"/>
      <c r="K9" s="76"/>
      <c r="L9" s="76"/>
      <c r="M9" s="76"/>
    </row>
    <row r="10" spans="2:13">
      <c r="B10" t="s">
        <v>400</v>
      </c>
      <c r="E10" s="1">
        <v>3909</v>
      </c>
      <c r="F10" s="1" t="s">
        <v>408</v>
      </c>
      <c r="G10" s="76">
        <f>2800*696</f>
        <v>1948800</v>
      </c>
      <c r="H10" s="76"/>
      <c r="I10" s="76"/>
      <c r="J10" s="76"/>
      <c r="K10" s="76"/>
      <c r="L10" s="76"/>
      <c r="M10" s="76"/>
    </row>
    <row r="11" spans="2:13">
      <c r="B11" t="s">
        <v>401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5B89-B964-A04C-B3D7-6EBDB88F677A}">
  <dimension ref="A2:K36"/>
  <sheetViews>
    <sheetView workbookViewId="0">
      <selection activeCell="H16" sqref="H16"/>
    </sheetView>
  </sheetViews>
  <sheetFormatPr baseColWidth="10" defaultRowHeight="20"/>
  <cols>
    <col min="1" max="1" width="10.7109375" style="56"/>
    <col min="2" max="2" width="18.7109375" style="56" bestFit="1" customWidth="1"/>
    <col min="3" max="16384" width="10.7109375" style="56"/>
  </cols>
  <sheetData>
    <row r="2" spans="1:11">
      <c r="A2" s="48"/>
      <c r="B2" s="48"/>
      <c r="C2" s="74" t="s">
        <v>63</v>
      </c>
      <c r="D2" s="74"/>
      <c r="E2" s="74" t="s">
        <v>66</v>
      </c>
      <c r="F2" s="74"/>
      <c r="G2" s="74" t="s">
        <v>79</v>
      </c>
      <c r="H2" s="74"/>
      <c r="I2" s="74" t="s">
        <v>59</v>
      </c>
      <c r="J2" s="74"/>
      <c r="K2" s="48"/>
    </row>
    <row r="3" spans="1:11">
      <c r="A3" s="49" t="s">
        <v>369</v>
      </c>
      <c r="B3" s="50" t="s">
        <v>336</v>
      </c>
      <c r="C3" s="51" t="s">
        <v>373</v>
      </c>
      <c r="D3" s="50" t="s">
        <v>374</v>
      </c>
      <c r="E3" s="51" t="s">
        <v>373</v>
      </c>
      <c r="F3" s="50" t="s">
        <v>374</v>
      </c>
      <c r="G3" s="51" t="s">
        <v>373</v>
      </c>
      <c r="H3" s="50" t="s">
        <v>374</v>
      </c>
      <c r="I3" s="51" t="s">
        <v>373</v>
      </c>
      <c r="J3" s="50" t="s">
        <v>374</v>
      </c>
      <c r="K3" s="48"/>
    </row>
    <row r="4" spans="1:11">
      <c r="A4" s="52" t="s">
        <v>63</v>
      </c>
      <c r="B4" s="53" t="s">
        <v>371</v>
      </c>
      <c r="C4" s="54">
        <f>15.6</f>
        <v>15.6</v>
      </c>
      <c r="D4" s="54">
        <f>1</f>
        <v>1</v>
      </c>
      <c r="E4" s="54" t="str">
        <f t="shared" ref="E4:F5" si="0">"－"</f>
        <v>－</v>
      </c>
      <c r="F4" s="54" t="str">
        <f t="shared" si="0"/>
        <v>－</v>
      </c>
      <c r="G4" s="54" t="str">
        <f t="shared" ref="G4:H5" si="1">"－"</f>
        <v>－</v>
      </c>
      <c r="H4" s="54" t="str">
        <f t="shared" si="1"/>
        <v>－</v>
      </c>
      <c r="I4" s="54">
        <f>17.1</f>
        <v>17.100000000000001</v>
      </c>
      <c r="J4" s="54">
        <f>1.5</f>
        <v>1.5</v>
      </c>
      <c r="K4" s="48"/>
    </row>
    <row r="5" spans="1:11">
      <c r="A5" s="52" t="s">
        <v>66</v>
      </c>
      <c r="B5" s="53" t="s">
        <v>337</v>
      </c>
      <c r="C5" s="54">
        <f>6.2</f>
        <v>6.2</v>
      </c>
      <c r="D5" s="54">
        <f>0.3</f>
        <v>0.3</v>
      </c>
      <c r="E5" s="54" t="str">
        <f t="shared" si="0"/>
        <v>－</v>
      </c>
      <c r="F5" s="54" t="str">
        <f t="shared" si="0"/>
        <v>－</v>
      </c>
      <c r="G5" s="54" t="str">
        <f t="shared" si="1"/>
        <v>－</v>
      </c>
      <c r="H5" s="54" t="str">
        <f t="shared" si="1"/>
        <v>－</v>
      </c>
      <c r="I5" s="54" t="str">
        <f t="shared" ref="I5:J5" si="2">"－"</f>
        <v>－</v>
      </c>
      <c r="J5" s="54" t="str">
        <f t="shared" si="2"/>
        <v>－</v>
      </c>
      <c r="K5" s="48"/>
    </row>
    <row r="6" spans="1:11">
      <c r="A6" s="52" t="s">
        <v>79</v>
      </c>
      <c r="B6" s="53" t="s">
        <v>338</v>
      </c>
      <c r="C6" s="54">
        <f>8.3</f>
        <v>8.3000000000000007</v>
      </c>
      <c r="D6" s="54">
        <f>0.8</f>
        <v>0.8</v>
      </c>
      <c r="E6" s="54">
        <f>8.2</f>
        <v>8.1999999999999993</v>
      </c>
      <c r="F6" s="54">
        <f>0.6</f>
        <v>0.6</v>
      </c>
      <c r="G6" s="54">
        <f>19.5</f>
        <v>19.5</v>
      </c>
      <c r="H6" s="54">
        <f>2.1</f>
        <v>2.1</v>
      </c>
      <c r="I6" s="54">
        <f>8.1</f>
        <v>8.1</v>
      </c>
      <c r="J6" s="54">
        <f>0.6</f>
        <v>0.6</v>
      </c>
      <c r="K6" s="48"/>
    </row>
    <row r="7" spans="1:11">
      <c r="A7" s="52" t="s">
        <v>59</v>
      </c>
      <c r="B7" s="53" t="s">
        <v>339</v>
      </c>
      <c r="C7" s="54">
        <f>22</f>
        <v>22</v>
      </c>
      <c r="D7" s="54">
        <f>1.3</f>
        <v>1.3</v>
      </c>
      <c r="E7" s="54">
        <f>37.2</f>
        <v>37.200000000000003</v>
      </c>
      <c r="F7" s="54">
        <f>1</f>
        <v>1</v>
      </c>
      <c r="G7" s="54" t="str">
        <f>"－"</f>
        <v>－</v>
      </c>
      <c r="H7" s="54">
        <f>12</f>
        <v>12</v>
      </c>
      <c r="I7" s="54">
        <f>53.5</f>
        <v>53.5</v>
      </c>
      <c r="J7" s="54">
        <f>1</f>
        <v>1</v>
      </c>
      <c r="K7" s="48"/>
    </row>
    <row r="8" spans="1:11">
      <c r="A8" s="55"/>
      <c r="B8" s="53" t="s">
        <v>340</v>
      </c>
      <c r="C8" s="54">
        <f>23.7</f>
        <v>23.7</v>
      </c>
      <c r="D8" s="54">
        <f>0.7</f>
        <v>0.7</v>
      </c>
      <c r="E8" s="54" t="str">
        <f>"－"</f>
        <v>－</v>
      </c>
      <c r="F8" s="54">
        <f>0.5</f>
        <v>0.5</v>
      </c>
      <c r="G8" s="54" t="str">
        <f>"－"</f>
        <v>－</v>
      </c>
      <c r="H8" s="54" t="str">
        <f t="shared" ref="H8:H9" si="3">"－"</f>
        <v>－</v>
      </c>
      <c r="I8" s="54" t="str">
        <f>"－"</f>
        <v>－</v>
      </c>
      <c r="J8" s="54">
        <f>0.3</f>
        <v>0.3</v>
      </c>
      <c r="K8" s="48"/>
    </row>
    <row r="9" spans="1:11">
      <c r="A9" s="55"/>
      <c r="B9" s="53" t="s">
        <v>341</v>
      </c>
      <c r="C9" s="54">
        <f>12.5</f>
        <v>12.5</v>
      </c>
      <c r="D9" s="54">
        <f>0.6</f>
        <v>0.6</v>
      </c>
      <c r="E9" s="54">
        <f>9</f>
        <v>9</v>
      </c>
      <c r="F9" s="54">
        <f>0.5</f>
        <v>0.5</v>
      </c>
      <c r="G9" s="54" t="str">
        <f>"－"</f>
        <v>－</v>
      </c>
      <c r="H9" s="54" t="str">
        <f t="shared" si="3"/>
        <v>－</v>
      </c>
      <c r="I9" s="54">
        <f>9.9</f>
        <v>9.9</v>
      </c>
      <c r="J9" s="54">
        <f>0.5</f>
        <v>0.5</v>
      </c>
      <c r="K9" s="48"/>
    </row>
    <row r="10" spans="1:11">
      <c r="A10" s="55"/>
      <c r="B10" s="53" t="s">
        <v>342</v>
      </c>
      <c r="C10" s="54">
        <f>18.4</f>
        <v>18.399999999999999</v>
      </c>
      <c r="D10" s="54">
        <f>1.1</f>
        <v>1.1000000000000001</v>
      </c>
      <c r="E10" s="54">
        <f>12.7</f>
        <v>12.7</v>
      </c>
      <c r="F10" s="54">
        <f>0.6</f>
        <v>0.6</v>
      </c>
      <c r="G10" s="54">
        <f>21.6</f>
        <v>21.6</v>
      </c>
      <c r="H10" s="54">
        <f>3.1</f>
        <v>3.1</v>
      </c>
      <c r="I10" s="54">
        <f>14.7</f>
        <v>14.7</v>
      </c>
      <c r="J10" s="54">
        <f>0.9</f>
        <v>0.9</v>
      </c>
      <c r="K10" s="48"/>
    </row>
    <row r="11" spans="1:11">
      <c r="A11" s="55"/>
      <c r="B11" s="53" t="s">
        <v>343</v>
      </c>
      <c r="C11" s="54">
        <f>21.6</f>
        <v>21.6</v>
      </c>
      <c r="D11" s="54">
        <f>1.6</f>
        <v>1.6</v>
      </c>
      <c r="E11" s="54">
        <f>17.6</f>
        <v>17.600000000000001</v>
      </c>
      <c r="F11" s="54">
        <f>1.1</f>
        <v>1.1000000000000001</v>
      </c>
      <c r="G11" s="54" t="str">
        <f>"－"</f>
        <v>－</v>
      </c>
      <c r="H11" s="54">
        <f>9.4</f>
        <v>9.4</v>
      </c>
      <c r="I11" s="54">
        <f>36.9</f>
        <v>36.9</v>
      </c>
      <c r="J11" s="54">
        <f>2.1</f>
        <v>2.1</v>
      </c>
      <c r="K11" s="48"/>
    </row>
    <row r="12" spans="1:11">
      <c r="A12" s="55"/>
      <c r="B12" s="53" t="s">
        <v>344</v>
      </c>
      <c r="C12" s="54" t="str">
        <f>"－"</f>
        <v>－</v>
      </c>
      <c r="D12" s="54">
        <f>0.6</f>
        <v>0.6</v>
      </c>
      <c r="E12" s="54" t="str">
        <f>"－"</f>
        <v>－</v>
      </c>
      <c r="F12" s="54">
        <f>0.8</f>
        <v>0.8</v>
      </c>
      <c r="G12" s="54" t="str">
        <f>"－"</f>
        <v>－</v>
      </c>
      <c r="H12" s="54" t="str">
        <f t="shared" ref="H12:H15" si="4">"－"</f>
        <v>－</v>
      </c>
      <c r="I12" s="54" t="str">
        <f>"－"</f>
        <v>－</v>
      </c>
      <c r="J12" s="54" t="str">
        <f>"－"</f>
        <v>－</v>
      </c>
      <c r="K12" s="48"/>
    </row>
    <row r="13" spans="1:11">
      <c r="A13" s="55"/>
      <c r="B13" s="53" t="s">
        <v>345</v>
      </c>
      <c r="C13" s="54">
        <f>11.4</f>
        <v>11.4</v>
      </c>
      <c r="D13" s="54">
        <f>0.7</f>
        <v>0.7</v>
      </c>
      <c r="E13" s="54">
        <f>7.9</f>
        <v>7.9</v>
      </c>
      <c r="F13" s="54">
        <f>0.6</f>
        <v>0.6</v>
      </c>
      <c r="G13" s="54" t="str">
        <f>"－"</f>
        <v>－</v>
      </c>
      <c r="H13" s="54" t="str">
        <f t="shared" si="4"/>
        <v>－</v>
      </c>
      <c r="I13" s="54">
        <f>542.9</f>
        <v>542.9</v>
      </c>
      <c r="J13" s="54">
        <f>1.1</f>
        <v>1.1000000000000001</v>
      </c>
      <c r="K13" s="48"/>
    </row>
    <row r="14" spans="1:11">
      <c r="A14" s="55"/>
      <c r="B14" s="53" t="s">
        <v>346</v>
      </c>
      <c r="C14" s="54">
        <f>11.9</f>
        <v>11.9</v>
      </c>
      <c r="D14" s="54">
        <f>0.7</f>
        <v>0.7</v>
      </c>
      <c r="E14" s="54">
        <f>7.5</f>
        <v>7.5</v>
      </c>
      <c r="F14" s="54">
        <f>0.6</f>
        <v>0.6</v>
      </c>
      <c r="G14" s="54" t="str">
        <f>"－"</f>
        <v>－</v>
      </c>
      <c r="H14" s="54" t="str">
        <f t="shared" si="4"/>
        <v>－</v>
      </c>
      <c r="I14" s="54">
        <f>14.8</f>
        <v>14.8</v>
      </c>
      <c r="J14" s="54">
        <f>0.8</f>
        <v>0.8</v>
      </c>
      <c r="K14" s="48"/>
    </row>
    <row r="15" spans="1:11">
      <c r="A15" s="55"/>
      <c r="B15" s="53" t="s">
        <v>347</v>
      </c>
      <c r="C15" s="54">
        <f>20.9</f>
        <v>20.9</v>
      </c>
      <c r="D15" s="54">
        <f>0.4</f>
        <v>0.4</v>
      </c>
      <c r="E15" s="54">
        <f>7</f>
        <v>7</v>
      </c>
      <c r="F15" s="54">
        <f>0.3</f>
        <v>0.3</v>
      </c>
      <c r="G15" s="54" t="str">
        <f>"－"</f>
        <v>－</v>
      </c>
      <c r="H15" s="54" t="str">
        <f t="shared" si="4"/>
        <v>－</v>
      </c>
      <c r="I15" s="54">
        <f>7.8</f>
        <v>7.8</v>
      </c>
      <c r="J15" s="54">
        <f>0.7</f>
        <v>0.7</v>
      </c>
      <c r="K15" s="48"/>
    </row>
    <row r="16" spans="1:11">
      <c r="A16" s="55"/>
      <c r="B16" s="53" t="s">
        <v>348</v>
      </c>
      <c r="C16" s="54">
        <f>67.3</f>
        <v>67.3</v>
      </c>
      <c r="D16" s="54">
        <f>0.7</f>
        <v>0.7</v>
      </c>
      <c r="E16" s="54">
        <f>9.3</f>
        <v>9.3000000000000007</v>
      </c>
      <c r="F16" s="54">
        <f>0.5</f>
        <v>0.5</v>
      </c>
      <c r="G16" s="54">
        <f>19.5</f>
        <v>19.5</v>
      </c>
      <c r="H16" s="54">
        <f>1.4</f>
        <v>1.4</v>
      </c>
      <c r="I16" s="54">
        <f>17.3</f>
        <v>17.3</v>
      </c>
      <c r="J16" s="54">
        <f>0.5</f>
        <v>0.5</v>
      </c>
      <c r="K16" s="48"/>
    </row>
    <row r="17" spans="1:11">
      <c r="A17" s="55"/>
      <c r="B17" s="53" t="s">
        <v>349</v>
      </c>
      <c r="C17" s="54">
        <f>12.8</f>
        <v>12.8</v>
      </c>
      <c r="D17" s="54">
        <f>0.5</f>
        <v>0.5</v>
      </c>
      <c r="E17" s="54">
        <f>5.1</f>
        <v>5.0999999999999996</v>
      </c>
      <c r="F17" s="54">
        <f>0.4</f>
        <v>0.4</v>
      </c>
      <c r="G17" s="54">
        <f>51.2</f>
        <v>51.2</v>
      </c>
      <c r="H17" s="54">
        <f>6.9</f>
        <v>6.9</v>
      </c>
      <c r="I17" s="54">
        <f>11</f>
        <v>11</v>
      </c>
      <c r="J17" s="54">
        <f>0.6</f>
        <v>0.6</v>
      </c>
      <c r="K17" s="48"/>
    </row>
    <row r="18" spans="1:11">
      <c r="A18" s="55"/>
      <c r="B18" s="53" t="s">
        <v>350</v>
      </c>
      <c r="C18" s="54">
        <f>21.5</f>
        <v>21.5</v>
      </c>
      <c r="D18" s="54">
        <f>1.1</f>
        <v>1.1000000000000001</v>
      </c>
      <c r="E18" s="54">
        <f>13.1</f>
        <v>13.1</v>
      </c>
      <c r="F18" s="54">
        <f>0.6</f>
        <v>0.6</v>
      </c>
      <c r="G18" s="54" t="str">
        <f>"－"</f>
        <v>－</v>
      </c>
      <c r="H18" s="54">
        <f>3.9</f>
        <v>3.9</v>
      </c>
      <c r="I18" s="54">
        <f>18.6</f>
        <v>18.600000000000001</v>
      </c>
      <c r="J18" s="54">
        <f>0.7</f>
        <v>0.7</v>
      </c>
      <c r="K18" s="48"/>
    </row>
    <row r="19" spans="1:11">
      <c r="A19" s="55"/>
      <c r="B19" s="53" t="s">
        <v>351</v>
      </c>
      <c r="C19" s="54">
        <f>29.5</f>
        <v>29.5</v>
      </c>
      <c r="D19" s="54">
        <f>1.4</f>
        <v>1.4</v>
      </c>
      <c r="E19" s="54">
        <f>25.7</f>
        <v>25.7</v>
      </c>
      <c r="F19" s="54">
        <f>0.8</f>
        <v>0.8</v>
      </c>
      <c r="G19" s="54">
        <f>219.5</f>
        <v>219.5</v>
      </c>
      <c r="H19" s="54">
        <f>1.1</f>
        <v>1.1000000000000001</v>
      </c>
      <c r="I19" s="54">
        <f>16.8</f>
        <v>16.8</v>
      </c>
      <c r="J19" s="54">
        <f>0.8</f>
        <v>0.8</v>
      </c>
      <c r="K19" s="48"/>
    </row>
    <row r="20" spans="1:11">
      <c r="A20" s="55"/>
      <c r="B20" s="53" t="s">
        <v>352</v>
      </c>
      <c r="C20" s="54">
        <f>80.2</f>
        <v>80.2</v>
      </c>
      <c r="D20" s="54">
        <f>0.7</f>
        <v>0.7</v>
      </c>
      <c r="E20" s="54">
        <f>10.5</f>
        <v>10.5</v>
      </c>
      <c r="F20" s="54">
        <f>0.3</f>
        <v>0.3</v>
      </c>
      <c r="G20" s="54">
        <f>26.6</f>
        <v>26.6</v>
      </c>
      <c r="H20" s="54">
        <f>3</f>
        <v>3</v>
      </c>
      <c r="I20" s="54">
        <f>17</f>
        <v>17</v>
      </c>
      <c r="J20" s="54">
        <f>0.4</f>
        <v>0.4</v>
      </c>
      <c r="K20" s="48"/>
    </row>
    <row r="21" spans="1:11">
      <c r="A21" s="55"/>
      <c r="B21" s="53" t="s">
        <v>353</v>
      </c>
      <c r="C21" s="54">
        <f>22.7</f>
        <v>22.7</v>
      </c>
      <c r="D21" s="54">
        <f>1.4</f>
        <v>1.4</v>
      </c>
      <c r="E21" s="54">
        <f>184.8</f>
        <v>184.8</v>
      </c>
      <c r="F21" s="54">
        <f>0.5</f>
        <v>0.5</v>
      </c>
      <c r="G21" s="54">
        <f>558.8</f>
        <v>558.79999999999995</v>
      </c>
      <c r="H21" s="54">
        <f>6.6</f>
        <v>6.6</v>
      </c>
      <c r="I21" s="54">
        <f>20.5</f>
        <v>20.5</v>
      </c>
      <c r="J21" s="54">
        <f>1.7</f>
        <v>1.7</v>
      </c>
      <c r="K21" s="48"/>
    </row>
    <row r="22" spans="1:11">
      <c r="A22" s="55"/>
      <c r="B22" s="53" t="s">
        <v>354</v>
      </c>
      <c r="C22" s="54">
        <f>19.2</f>
        <v>19.2</v>
      </c>
      <c r="D22" s="54">
        <f>1.3</f>
        <v>1.3</v>
      </c>
      <c r="E22" s="54">
        <f>8.5</f>
        <v>8.5</v>
      </c>
      <c r="F22" s="54">
        <f>0.3</f>
        <v>0.3</v>
      </c>
      <c r="G22" s="54" t="str">
        <f>"－"</f>
        <v>－</v>
      </c>
      <c r="H22" s="54">
        <f>1.7</f>
        <v>1.7</v>
      </c>
      <c r="I22" s="54">
        <f>25.1</f>
        <v>25.1</v>
      </c>
      <c r="J22" s="54">
        <f>0.7</f>
        <v>0.7</v>
      </c>
      <c r="K22" s="48"/>
    </row>
    <row r="23" spans="1:11">
      <c r="A23" s="55"/>
      <c r="B23" s="53" t="s">
        <v>355</v>
      </c>
      <c r="C23" s="54">
        <f>12.3</f>
        <v>12.3</v>
      </c>
      <c r="D23" s="54">
        <f>0.8</f>
        <v>0.8</v>
      </c>
      <c r="E23" s="54">
        <f>9.2</f>
        <v>9.1999999999999993</v>
      </c>
      <c r="F23" s="54">
        <f>0.4</f>
        <v>0.4</v>
      </c>
      <c r="G23" s="54" t="str">
        <f>"－"</f>
        <v>－</v>
      </c>
      <c r="H23" s="54" t="str">
        <f t="shared" ref="H23:H26" si="5">"－"</f>
        <v>－</v>
      </c>
      <c r="I23" s="54" t="str">
        <f t="shared" ref="I23:J23" si="6">"－"</f>
        <v>－</v>
      </c>
      <c r="J23" s="54" t="str">
        <f t="shared" si="6"/>
        <v>－</v>
      </c>
      <c r="K23" s="48"/>
    </row>
    <row r="24" spans="1:11">
      <c r="A24" s="55"/>
      <c r="B24" s="53" t="s">
        <v>356</v>
      </c>
      <c r="C24" s="54">
        <f>13.4</f>
        <v>13.4</v>
      </c>
      <c r="D24" s="54">
        <f>1</f>
        <v>1</v>
      </c>
      <c r="E24" s="54">
        <f>10.6</f>
        <v>10.6</v>
      </c>
      <c r="F24" s="54">
        <f>0.5</f>
        <v>0.5</v>
      </c>
      <c r="G24" s="54" t="str">
        <f>"－"</f>
        <v>－</v>
      </c>
      <c r="H24" s="54" t="str">
        <f t="shared" si="5"/>
        <v>－</v>
      </c>
      <c r="I24" s="54">
        <f>15</f>
        <v>15</v>
      </c>
      <c r="J24" s="54">
        <f>0.4</f>
        <v>0.4</v>
      </c>
      <c r="K24" s="48"/>
    </row>
    <row r="25" spans="1:11">
      <c r="A25" s="55"/>
      <c r="B25" s="53" t="s">
        <v>357</v>
      </c>
      <c r="C25" s="54">
        <f>6.8</f>
        <v>6.8</v>
      </c>
      <c r="D25" s="54">
        <f>0.4</f>
        <v>0.4</v>
      </c>
      <c r="E25" s="54">
        <f>39.1</f>
        <v>39.1</v>
      </c>
      <c r="F25" s="54">
        <f>0.4</f>
        <v>0.4</v>
      </c>
      <c r="G25" s="54" t="str">
        <f>"－"</f>
        <v>－</v>
      </c>
      <c r="H25" s="54" t="str">
        <f t="shared" si="5"/>
        <v>－</v>
      </c>
      <c r="I25" s="54" t="str">
        <f>"－"</f>
        <v>－</v>
      </c>
      <c r="J25" s="54">
        <f>2</f>
        <v>2</v>
      </c>
      <c r="K25" s="48"/>
    </row>
    <row r="26" spans="1:11">
      <c r="A26" s="55"/>
      <c r="B26" s="53" t="s">
        <v>358</v>
      </c>
      <c r="C26" s="54">
        <f>10.9</f>
        <v>10.9</v>
      </c>
      <c r="D26" s="54">
        <f>0.7</f>
        <v>0.7</v>
      </c>
      <c r="E26" s="54" t="str">
        <f>"－"</f>
        <v>－</v>
      </c>
      <c r="F26" s="54">
        <f>1.1</f>
        <v>1.1000000000000001</v>
      </c>
      <c r="G26" s="54" t="str">
        <f>"－"</f>
        <v>－</v>
      </c>
      <c r="H26" s="54" t="str">
        <f t="shared" si="5"/>
        <v>－</v>
      </c>
      <c r="I26" s="54" t="str">
        <f>"－"</f>
        <v>－</v>
      </c>
      <c r="J26" s="54" t="str">
        <f>"－"</f>
        <v>－</v>
      </c>
      <c r="K26" s="48"/>
    </row>
    <row r="27" spans="1:11">
      <c r="A27" s="55"/>
      <c r="B27" s="53" t="s">
        <v>359</v>
      </c>
      <c r="C27" s="54">
        <f>12</f>
        <v>12</v>
      </c>
      <c r="D27" s="54">
        <f>0.8</f>
        <v>0.8</v>
      </c>
      <c r="E27" s="54">
        <f>11.7</f>
        <v>11.7</v>
      </c>
      <c r="F27" s="54">
        <f>0.4</f>
        <v>0.4</v>
      </c>
      <c r="G27" s="54">
        <f>41.1</f>
        <v>41.1</v>
      </c>
      <c r="H27" s="54">
        <f>11.2</f>
        <v>11.2</v>
      </c>
      <c r="I27" s="54">
        <f>9.5</f>
        <v>9.5</v>
      </c>
      <c r="J27" s="54">
        <f>0.7</f>
        <v>0.7</v>
      </c>
      <c r="K27" s="48"/>
    </row>
    <row r="28" spans="1:11">
      <c r="A28" s="55"/>
      <c r="B28" s="53" t="s">
        <v>360</v>
      </c>
      <c r="C28" s="54">
        <f>29.6</f>
        <v>29.6</v>
      </c>
      <c r="D28" s="54">
        <f>2.6</f>
        <v>2.6</v>
      </c>
      <c r="E28" s="54">
        <f>28.5</f>
        <v>28.5</v>
      </c>
      <c r="F28" s="54">
        <f>2.2</f>
        <v>2.2000000000000002</v>
      </c>
      <c r="G28" s="54">
        <f>209.9</f>
        <v>209.9</v>
      </c>
      <c r="H28" s="54">
        <f>8.1</f>
        <v>8.1</v>
      </c>
      <c r="I28" s="54">
        <f>19.6</f>
        <v>19.600000000000001</v>
      </c>
      <c r="J28" s="54">
        <f>1.7</f>
        <v>1.7</v>
      </c>
      <c r="K28" s="48"/>
    </row>
    <row r="29" spans="1:11">
      <c r="A29" s="55"/>
      <c r="B29" s="53" t="s">
        <v>361</v>
      </c>
      <c r="C29" s="54">
        <f>12.6</f>
        <v>12.6</v>
      </c>
      <c r="D29" s="54">
        <f>0.8</f>
        <v>0.8</v>
      </c>
      <c r="E29" s="54">
        <f>14.8</f>
        <v>14.8</v>
      </c>
      <c r="F29" s="54">
        <f>0.6</f>
        <v>0.6</v>
      </c>
      <c r="G29" s="54">
        <f>22.4</f>
        <v>22.4</v>
      </c>
      <c r="H29" s="54">
        <f>4.9</f>
        <v>4.9000000000000004</v>
      </c>
      <c r="I29" s="54">
        <f>13.8</f>
        <v>13.8</v>
      </c>
      <c r="J29" s="54">
        <f>0.7</f>
        <v>0.7</v>
      </c>
      <c r="K29" s="48"/>
    </row>
    <row r="30" spans="1:11">
      <c r="A30" s="55"/>
      <c r="B30" s="53" t="s">
        <v>362</v>
      </c>
      <c r="C30" s="54">
        <f>30.5</f>
        <v>30.5</v>
      </c>
      <c r="D30" s="54">
        <f>1.7</f>
        <v>1.7</v>
      </c>
      <c r="E30" s="54" t="str">
        <f>"－"</f>
        <v>－</v>
      </c>
      <c r="F30" s="54">
        <f>1.3</f>
        <v>1.3</v>
      </c>
      <c r="G30" s="54">
        <f>45.6</f>
        <v>45.6</v>
      </c>
      <c r="H30" s="54">
        <f>2.8</f>
        <v>2.8</v>
      </c>
      <c r="I30" s="54">
        <f>34.9</f>
        <v>34.9</v>
      </c>
      <c r="J30" s="54">
        <f>1.2</f>
        <v>1.2</v>
      </c>
      <c r="K30" s="48"/>
    </row>
    <row r="31" spans="1:11">
      <c r="A31" s="55"/>
      <c r="B31" s="53" t="s">
        <v>363</v>
      </c>
      <c r="C31" s="54">
        <f>9.4</f>
        <v>9.4</v>
      </c>
      <c r="D31" s="54">
        <f>0.3</f>
        <v>0.3</v>
      </c>
      <c r="E31" s="54" t="str">
        <f>"－"</f>
        <v>－</v>
      </c>
      <c r="F31" s="54" t="str">
        <f>"－"</f>
        <v>－</v>
      </c>
      <c r="G31" s="54" t="str">
        <f t="shared" ref="G31:H31" si="7">"－"</f>
        <v>－</v>
      </c>
      <c r="H31" s="54" t="str">
        <f t="shared" si="7"/>
        <v>－</v>
      </c>
      <c r="I31" s="54" t="str">
        <f t="shared" ref="I31:J31" si="8">"－"</f>
        <v>－</v>
      </c>
      <c r="J31" s="54" t="str">
        <f t="shared" si="8"/>
        <v>－</v>
      </c>
      <c r="K31" s="48"/>
    </row>
    <row r="32" spans="1:11">
      <c r="A32" s="55"/>
      <c r="B32" s="53" t="s">
        <v>364</v>
      </c>
      <c r="C32" s="54">
        <f>14.6</f>
        <v>14.6</v>
      </c>
      <c r="D32" s="54">
        <f>0.6</f>
        <v>0.6</v>
      </c>
      <c r="E32" s="54">
        <f>42.3</f>
        <v>42.3</v>
      </c>
      <c r="F32" s="54">
        <f>0.7</f>
        <v>0.7</v>
      </c>
      <c r="G32" s="54">
        <f>5.3</f>
        <v>5.3</v>
      </c>
      <c r="H32" s="54">
        <f>0.7</f>
        <v>0.7</v>
      </c>
      <c r="I32" s="54">
        <f>9.6</f>
        <v>9.6</v>
      </c>
      <c r="J32" s="54">
        <f>0.7</f>
        <v>0.7</v>
      </c>
      <c r="K32" s="48"/>
    </row>
    <row r="33" spans="1:11">
      <c r="A33" s="55"/>
      <c r="B33" s="53" t="s">
        <v>365</v>
      </c>
      <c r="C33" s="54">
        <f>13.5</f>
        <v>13.5</v>
      </c>
      <c r="D33" s="54">
        <f>0.9</f>
        <v>0.9</v>
      </c>
      <c r="E33" s="54" t="str">
        <f>"－"</f>
        <v>－</v>
      </c>
      <c r="F33" s="54" t="str">
        <f>"－"</f>
        <v>－</v>
      </c>
      <c r="G33" s="54">
        <f>146.2</f>
        <v>146.19999999999999</v>
      </c>
      <c r="H33" s="54">
        <f>1.9</f>
        <v>1.9</v>
      </c>
      <c r="I33" s="54">
        <f>16.5</f>
        <v>16.5</v>
      </c>
      <c r="J33" s="54">
        <f>4.2</f>
        <v>4.2</v>
      </c>
      <c r="K33" s="48"/>
    </row>
    <row r="34" spans="1:11">
      <c r="A34" s="55"/>
      <c r="B34" s="53" t="s">
        <v>366</v>
      </c>
      <c r="C34" s="54">
        <f>9.3</f>
        <v>9.3000000000000007</v>
      </c>
      <c r="D34" s="54">
        <f>0.8</f>
        <v>0.8</v>
      </c>
      <c r="E34" s="54" t="str">
        <f>"－"</f>
        <v>－</v>
      </c>
      <c r="F34" s="54">
        <f>0.2</f>
        <v>0.2</v>
      </c>
      <c r="G34" s="54">
        <f>44.3</f>
        <v>44.3</v>
      </c>
      <c r="H34" s="54">
        <f>6</f>
        <v>6</v>
      </c>
      <c r="I34" s="54">
        <f>10.5</f>
        <v>10.5</v>
      </c>
      <c r="J34" s="54">
        <f>0.6</f>
        <v>0.6</v>
      </c>
      <c r="K34" s="48"/>
    </row>
    <row r="35" spans="1:11">
      <c r="A35" s="55"/>
      <c r="B35" s="53" t="s">
        <v>367</v>
      </c>
      <c r="C35" s="54">
        <f>9</f>
        <v>9</v>
      </c>
      <c r="D35" s="54">
        <f>0.9</f>
        <v>0.9</v>
      </c>
      <c r="E35" s="54">
        <f>8.6</f>
        <v>8.6</v>
      </c>
      <c r="F35" s="54">
        <f>0.6</f>
        <v>0.6</v>
      </c>
      <c r="G35" s="54">
        <f>20.6</f>
        <v>20.6</v>
      </c>
      <c r="H35" s="54">
        <f>2.6</f>
        <v>2.6</v>
      </c>
      <c r="I35" s="54">
        <f>9.1</f>
        <v>9.1</v>
      </c>
      <c r="J35" s="54">
        <f>0.7</f>
        <v>0.7</v>
      </c>
      <c r="K35" s="48"/>
    </row>
    <row r="36" spans="1:11">
      <c r="A36" s="55"/>
      <c r="B36" s="53" t="s">
        <v>368</v>
      </c>
      <c r="C36" s="54">
        <f>21.4</f>
        <v>21.4</v>
      </c>
      <c r="D36" s="54">
        <f>1.9</f>
        <v>1.9</v>
      </c>
      <c r="E36" s="54">
        <f>26.4</f>
        <v>26.4</v>
      </c>
      <c r="F36" s="54">
        <f>1.1</f>
        <v>1.1000000000000001</v>
      </c>
      <c r="G36" s="54">
        <f>51.9</f>
        <v>51.9</v>
      </c>
      <c r="H36" s="54">
        <f>3.7</f>
        <v>3.7</v>
      </c>
      <c r="I36" s="54">
        <f>17</f>
        <v>17</v>
      </c>
      <c r="J36" s="54">
        <f>1.1</f>
        <v>1.1000000000000001</v>
      </c>
      <c r="K36" s="48"/>
    </row>
  </sheetData>
  <mergeCells count="4">
    <mergeCell ref="I2:J2"/>
    <mergeCell ref="C2:D2"/>
    <mergeCell ref="E2:F2"/>
    <mergeCell ref="G2:H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7E68-C738-E640-83F3-AD04EB664881}">
  <dimension ref="B2:AS103"/>
  <sheetViews>
    <sheetView workbookViewId="0">
      <pane xSplit="9" ySplit="4" topLeftCell="M5" activePane="bottomRight" state="frozen"/>
      <selection pane="topRight" activeCell="F1" sqref="F1"/>
      <selection pane="bottomLeft" activeCell="A4" sqref="A4"/>
      <selection pane="bottomRight" activeCell="B5" sqref="B5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8" t="s">
        <v>182</v>
      </c>
      <c r="AF2" s="68"/>
      <c r="AG2" s="69" t="s">
        <v>183</v>
      </c>
      <c r="AH2" s="72"/>
      <c r="AI2" s="72"/>
      <c r="AJ2" s="72"/>
      <c r="AK2" s="73"/>
      <c r="AL2" s="68" t="s">
        <v>184</v>
      </c>
      <c r="AM2" s="68"/>
      <c r="AN2" s="68"/>
    </row>
    <row r="3" spans="2:45">
      <c r="B3" s="68" t="s">
        <v>11</v>
      </c>
      <c r="C3" s="68"/>
      <c r="D3" s="68"/>
      <c r="E3" s="68"/>
      <c r="F3" s="68"/>
      <c r="G3" s="68"/>
      <c r="H3" s="68"/>
      <c r="I3" s="68"/>
      <c r="J3" s="69" t="s">
        <v>6</v>
      </c>
      <c r="K3" s="72"/>
      <c r="L3" s="72"/>
      <c r="M3" s="73"/>
      <c r="N3" s="68" t="s">
        <v>7</v>
      </c>
      <c r="O3" s="68"/>
      <c r="P3" s="68"/>
      <c r="Q3" s="68" t="s">
        <v>8</v>
      </c>
      <c r="R3" s="68"/>
      <c r="S3" s="69"/>
      <c r="T3" s="70" t="s">
        <v>14</v>
      </c>
      <c r="U3" s="68"/>
      <c r="V3" s="68"/>
      <c r="W3" s="68" t="s">
        <v>15</v>
      </c>
      <c r="X3" s="68"/>
      <c r="Y3" s="69"/>
      <c r="Z3" s="70" t="s">
        <v>13</v>
      </c>
      <c r="AA3" s="69"/>
      <c r="AB3" s="71" t="s">
        <v>27</v>
      </c>
      <c r="AC3" s="72"/>
      <c r="AD3" s="72"/>
      <c r="AE3" s="68"/>
      <c r="AF3" s="68"/>
      <c r="AG3" s="68" t="s">
        <v>46</v>
      </c>
      <c r="AH3" s="68"/>
      <c r="AI3" s="68" t="s">
        <v>179</v>
      </c>
      <c r="AJ3" s="68"/>
      <c r="AK3" s="29" t="s">
        <v>190</v>
      </c>
      <c r="AL3" s="68"/>
      <c r="AM3" s="68"/>
      <c r="AN3" s="68"/>
      <c r="AO3" t="s">
        <v>48</v>
      </c>
      <c r="AR3" s="68" t="s">
        <v>372</v>
      </c>
      <c r="AS3" s="68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 t="s">
        <v>375</v>
      </c>
      <c r="C5" s="23" t="s">
        <v>176</v>
      </c>
      <c r="D5" s="23" t="s">
        <v>370</v>
      </c>
      <c r="E5" s="23" t="s">
        <v>353</v>
      </c>
      <c r="F5" s="23">
        <v>738</v>
      </c>
      <c r="G5" s="23">
        <v>9.32</v>
      </c>
      <c r="H5" s="23">
        <v>1.02</v>
      </c>
      <c r="I5" s="23"/>
      <c r="J5" s="23">
        <v>10546</v>
      </c>
      <c r="K5" s="23">
        <v>637</v>
      </c>
      <c r="L5" s="23">
        <v>24.4</v>
      </c>
      <c r="M5" s="30">
        <f>F5/L5</f>
        <v>30.245901639344265</v>
      </c>
      <c r="N5" s="23">
        <v>13000</v>
      </c>
      <c r="O5" s="23">
        <v>1900</v>
      </c>
      <c r="P5" s="23">
        <v>92.8</v>
      </c>
      <c r="Q5" s="23">
        <v>13500</v>
      </c>
      <c r="R5" s="23">
        <v>2000</v>
      </c>
      <c r="S5" s="25">
        <v>96.3</v>
      </c>
      <c r="T5" s="12">
        <f t="shared" ref="T5:T25" si="0">ABS(N5-J5)/J5*100</f>
        <v>23.269486061065809</v>
      </c>
      <c r="U5" s="13">
        <f t="shared" ref="U5:U25" si="1">ABS(O5-K5)/K5*100</f>
        <v>198.27315541601257</v>
      </c>
      <c r="V5" s="13">
        <f t="shared" ref="V5:V25" si="2">ABS(P5-L5)/L5*100</f>
        <v>280.32786885245906</v>
      </c>
      <c r="W5" s="13">
        <f t="shared" ref="W5:Y20" si="3">ABS(Q5-N5)/N5*100</f>
        <v>3.8461538461538463</v>
      </c>
      <c r="X5" s="13">
        <f t="shared" si="3"/>
        <v>5.2631578947368416</v>
      </c>
      <c r="Y5" s="14">
        <f t="shared" si="3"/>
        <v>3.771551724137931</v>
      </c>
      <c r="Z5" s="15">
        <f>M5*P5</f>
        <v>2806.8196721311479</v>
      </c>
      <c r="AA5" s="18">
        <f>M5*S5</f>
        <v>2912.6803278688526</v>
      </c>
      <c r="AB5" s="9">
        <v>931</v>
      </c>
      <c r="AC5" s="14">
        <f t="shared" ref="AC5:AC25" si="4">(AA5-AB5)/AB5*100+100</f>
        <v>312.85502984627851</v>
      </c>
      <c r="AD5" s="21">
        <f t="shared" ref="AD5:AD25" si="5">AB5/F5*100</f>
        <v>126.15176151761518</v>
      </c>
      <c r="AE5" s="34">
        <f>G5/AR5</f>
        <v>0.45463414634146343</v>
      </c>
      <c r="AF5" s="35">
        <f>H5/AS5</f>
        <v>0.6</v>
      </c>
      <c r="AG5" s="36">
        <f>IF(T5+U5&gt;=40,1,0)</f>
        <v>1</v>
      </c>
      <c r="AH5" s="36">
        <f>IF(W5+X5&gt;=40,1,0)</f>
        <v>0</v>
      </c>
      <c r="AI5" s="28">
        <f>IF(T5&lt;=U5,1,0)</f>
        <v>1</v>
      </c>
      <c r="AJ5" s="28">
        <f>IF(W5&lt;=X5,1,0)</f>
        <v>1</v>
      </c>
      <c r="AK5" s="29" t="str">
        <f>IF(AND(AC5&gt;=150,AG5+AH5+AI5+AJ5&gt;=3),"○","×")</f>
        <v>○</v>
      </c>
      <c r="AL5" s="1" t="s">
        <v>186</v>
      </c>
      <c r="AM5" s="1" t="s">
        <v>106</v>
      </c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30" t="e">
        <f t="shared" ref="M6:M25" si="6">F6/L6</f>
        <v>#DIV/0!</v>
      </c>
      <c r="N6" s="23"/>
      <c r="O6" s="23"/>
      <c r="P6" s="23"/>
      <c r="Q6" s="23"/>
      <c r="R6" s="23"/>
      <c r="S6" s="25"/>
      <c r="T6" s="12" t="e">
        <f t="shared" si="0"/>
        <v>#DIV/0!</v>
      </c>
      <c r="U6" s="13" t="e">
        <f t="shared" si="1"/>
        <v>#DIV/0!</v>
      </c>
      <c r="V6" s="13" t="e">
        <f t="shared" si="2"/>
        <v>#DIV/0!</v>
      </c>
      <c r="W6" s="13" t="e">
        <f t="shared" si="3"/>
        <v>#DIV/0!</v>
      </c>
      <c r="X6" s="13" t="e">
        <f t="shared" si="3"/>
        <v>#DIV/0!</v>
      </c>
      <c r="Y6" s="14" t="e">
        <f t="shared" si="3"/>
        <v>#DIV/0!</v>
      </c>
      <c r="Z6" s="15" t="e">
        <f t="shared" ref="Z6:Z25" si="7">M6*P6</f>
        <v>#DIV/0!</v>
      </c>
      <c r="AA6" s="18" t="e">
        <f t="shared" ref="AA6:AA25" si="8">M6*S6</f>
        <v>#DIV/0!</v>
      </c>
      <c r="AB6" s="9"/>
      <c r="AC6" s="14" t="e">
        <f t="shared" si="4"/>
        <v>#DIV/0!</v>
      </c>
      <c r="AD6" s="21" t="e">
        <f t="shared" si="5"/>
        <v>#DIV/0!</v>
      </c>
      <c r="AE6" s="34" t="e">
        <f t="shared" ref="AE6:AE25" si="9">G6/AR6</f>
        <v>#VALUE!</v>
      </c>
      <c r="AF6" s="35" t="e">
        <f t="shared" ref="AF6:AF25" si="10">H6/AS6</f>
        <v>#VALUE!</v>
      </c>
      <c r="AG6" s="36" t="e">
        <f t="shared" ref="AG6:AG25" si="11">IF(T6+U6&gt;=40,1,0)</f>
        <v>#DIV/0!</v>
      </c>
      <c r="AH6" s="36" t="e">
        <f t="shared" ref="AH6:AH25" si="12">IF(W6+X6&gt;=40,1,0)</f>
        <v>#DIV/0!</v>
      </c>
      <c r="AI6" s="29" t="e">
        <f t="shared" ref="AI6:AI25" si="13">IF(T6&lt;=U6,1,0)</f>
        <v>#DIV/0!</v>
      </c>
      <c r="AJ6" s="29" t="e">
        <f t="shared" ref="AJ6:AJ25" si="14">IF(W6&lt;=X6,1,0)</f>
        <v>#DIV/0!</v>
      </c>
      <c r="AK6" s="29" t="e">
        <f t="shared" ref="AK6:AK25" si="15">IF(AND(AC6&gt;=150,AG6+AH6+AI6+AJ6&gt;=3),"○","×")</f>
        <v>#DIV/0!</v>
      </c>
      <c r="AL6" s="1"/>
      <c r="AM6" s="1"/>
      <c r="AN6" s="19"/>
      <c r="AR6" s="2" t="str">
        <f>IF(D6="東1",VLOOKUP(E6,参照!$B$4:$J$36,2,FALSE),IF(D6="東2",VLOOKUP(E6,参照!$B$4:$J$36,4,FALSE),IF(D6="M",VLOOKUP(E6,参照!$B$4:$J$36,6,FALSE), IF(D6="JQ",VLOOKUP(E6,参照!$B$4:$J$36,8,FALSE),"-") )))</f>
        <v>-</v>
      </c>
      <c r="AS6" s="2" t="str">
        <f>IF(D6="東1",VLOOKUP(E6,参照!$B$4:$J$36,3,FALSE),IF(D6="東2",VLOOKUP(E6,参照!$B$4:$J$36,5,FALSE),IF(D6="M",VLOOKUP(E6,参照!$B$4:$J$36,7,FALSE), IF(D6="JQ",VLOOKUP(E6,参照!$B$4:$J$36,9,FALSE),"-") )))</f>
        <v>-</v>
      </c>
    </row>
    <row r="7" spans="2:4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30" t="e">
        <f t="shared" si="6"/>
        <v>#DIV/0!</v>
      </c>
      <c r="N7" s="23"/>
      <c r="O7" s="23"/>
      <c r="P7" s="23"/>
      <c r="Q7" s="23"/>
      <c r="R7" s="23"/>
      <c r="S7" s="25"/>
      <c r="T7" s="12" t="e">
        <f t="shared" si="0"/>
        <v>#DIV/0!</v>
      </c>
      <c r="U7" s="13" t="e">
        <f t="shared" si="1"/>
        <v>#DIV/0!</v>
      </c>
      <c r="V7" s="13" t="e">
        <f t="shared" si="2"/>
        <v>#DIV/0!</v>
      </c>
      <c r="W7" s="13" t="e">
        <f t="shared" si="3"/>
        <v>#DIV/0!</v>
      </c>
      <c r="X7" s="13" t="e">
        <f t="shared" si="3"/>
        <v>#DIV/0!</v>
      </c>
      <c r="Y7" s="14" t="e">
        <f t="shared" si="3"/>
        <v>#DIV/0!</v>
      </c>
      <c r="Z7" s="15" t="e">
        <f t="shared" si="7"/>
        <v>#DIV/0!</v>
      </c>
      <c r="AA7" s="18" t="e">
        <f t="shared" si="8"/>
        <v>#DIV/0!</v>
      </c>
      <c r="AB7" s="9"/>
      <c r="AC7" s="26" t="e">
        <f t="shared" si="4"/>
        <v>#DIV/0!</v>
      </c>
      <c r="AD7" s="21" t="e">
        <f t="shared" si="5"/>
        <v>#DIV/0!</v>
      </c>
      <c r="AE7" s="34" t="e">
        <f t="shared" si="9"/>
        <v>#VALUE!</v>
      </c>
      <c r="AF7" s="35" t="e">
        <f t="shared" si="10"/>
        <v>#VALUE!</v>
      </c>
      <c r="AG7" s="36" t="e">
        <f t="shared" si="11"/>
        <v>#DIV/0!</v>
      </c>
      <c r="AH7" s="36" t="e">
        <f t="shared" si="12"/>
        <v>#DIV/0!</v>
      </c>
      <c r="AI7" s="29" t="e">
        <f t="shared" si="13"/>
        <v>#DIV/0!</v>
      </c>
      <c r="AJ7" s="29" t="e">
        <f t="shared" si="14"/>
        <v>#DIV/0!</v>
      </c>
      <c r="AK7" s="29" t="e">
        <f t="shared" si="15"/>
        <v>#DIV/0!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30" t="e">
        <f t="shared" si="6"/>
        <v>#DIV/0!</v>
      </c>
      <c r="N8" s="23"/>
      <c r="O8" s="23"/>
      <c r="P8" s="23"/>
      <c r="Q8" s="23"/>
      <c r="R8" s="23"/>
      <c r="S8" s="25"/>
      <c r="T8" s="12" t="e">
        <f t="shared" si="0"/>
        <v>#DIV/0!</v>
      </c>
      <c r="U8" s="13" t="e">
        <f t="shared" si="1"/>
        <v>#DIV/0!</v>
      </c>
      <c r="V8" s="13" t="e">
        <f t="shared" si="2"/>
        <v>#DIV/0!</v>
      </c>
      <c r="W8" s="13" t="e">
        <f t="shared" si="3"/>
        <v>#DIV/0!</v>
      </c>
      <c r="X8" s="13" t="e">
        <f t="shared" si="3"/>
        <v>#DIV/0!</v>
      </c>
      <c r="Y8" s="14" t="e">
        <f t="shared" si="3"/>
        <v>#DIV/0!</v>
      </c>
      <c r="Z8" s="15" t="e">
        <f t="shared" si="7"/>
        <v>#DIV/0!</v>
      </c>
      <c r="AA8" s="18" t="e">
        <f t="shared" si="8"/>
        <v>#DIV/0!</v>
      </c>
      <c r="AB8" s="9"/>
      <c r="AC8" s="26" t="e">
        <f t="shared" si="4"/>
        <v>#DIV/0!</v>
      </c>
      <c r="AD8" s="21" t="e">
        <f t="shared" si="5"/>
        <v>#DIV/0!</v>
      </c>
      <c r="AE8" s="34" t="e">
        <f t="shared" si="9"/>
        <v>#VALUE!</v>
      </c>
      <c r="AF8" s="35" t="e">
        <f t="shared" si="10"/>
        <v>#VALUE!</v>
      </c>
      <c r="AG8" s="36" t="e">
        <f t="shared" si="11"/>
        <v>#DIV/0!</v>
      </c>
      <c r="AH8" s="36" t="e">
        <f t="shared" si="12"/>
        <v>#DIV/0!</v>
      </c>
      <c r="AI8" s="29" t="e">
        <f t="shared" si="13"/>
        <v>#DIV/0!</v>
      </c>
      <c r="AJ8" s="29" t="e">
        <f t="shared" si="14"/>
        <v>#DIV/0!</v>
      </c>
      <c r="AK8" s="29" t="e">
        <f t="shared" si="15"/>
        <v>#DIV/0!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</row>
    <row r="9" spans="2:4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6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1"/>
        <v>#DIV/0!</v>
      </c>
      <c r="V9" s="13" t="e">
        <f t="shared" si="2"/>
        <v>#DIV/0!</v>
      </c>
      <c r="W9" s="13" t="e">
        <f t="shared" si="3"/>
        <v>#DIV/0!</v>
      </c>
      <c r="X9" s="13" t="e">
        <f t="shared" si="3"/>
        <v>#DIV/0!</v>
      </c>
      <c r="Y9" s="14" t="e">
        <f t="shared" si="3"/>
        <v>#DIV/0!</v>
      </c>
      <c r="Z9" s="15" t="e">
        <f t="shared" si="7"/>
        <v>#DIV/0!</v>
      </c>
      <c r="AA9" s="18" t="e">
        <f t="shared" si="8"/>
        <v>#DIV/0!</v>
      </c>
      <c r="AB9" s="9"/>
      <c r="AC9" s="26" t="e">
        <f t="shared" si="4"/>
        <v>#DIV/0!</v>
      </c>
      <c r="AD9" s="21" t="e">
        <f t="shared" si="5"/>
        <v>#DIV/0!</v>
      </c>
      <c r="AE9" s="34" t="e">
        <f t="shared" si="9"/>
        <v>#VALUE!</v>
      </c>
      <c r="AF9" s="35" t="e">
        <f t="shared" si="10"/>
        <v>#VALUE!</v>
      </c>
      <c r="AG9" s="36" t="e">
        <f t="shared" si="11"/>
        <v>#DIV/0!</v>
      </c>
      <c r="AH9" s="36" t="e">
        <f t="shared" si="12"/>
        <v>#DIV/0!</v>
      </c>
      <c r="AI9" s="29" t="e">
        <f t="shared" si="13"/>
        <v>#DIV/0!</v>
      </c>
      <c r="AJ9" s="29" t="e">
        <f t="shared" si="14"/>
        <v>#DIV/0!</v>
      </c>
      <c r="AK9" s="29" t="e">
        <f t="shared" si="15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0" t="e">
        <f t="shared" si="6"/>
        <v>#DIV/0!</v>
      </c>
      <c r="N10" s="23"/>
      <c r="O10" s="23"/>
      <c r="P10" s="23"/>
      <c r="Q10" s="23"/>
      <c r="R10" s="23"/>
      <c r="S10" s="25"/>
      <c r="T10" s="12" t="e">
        <f t="shared" si="0"/>
        <v>#DIV/0!</v>
      </c>
      <c r="U10" s="13" t="e">
        <f t="shared" si="1"/>
        <v>#DIV/0!</v>
      </c>
      <c r="V10" s="13" t="e">
        <f t="shared" si="2"/>
        <v>#DIV/0!</v>
      </c>
      <c r="W10" s="13" t="e">
        <f t="shared" si="3"/>
        <v>#DIV/0!</v>
      </c>
      <c r="X10" s="13" t="e">
        <f t="shared" si="3"/>
        <v>#DIV/0!</v>
      </c>
      <c r="Y10" s="14" t="e">
        <f t="shared" si="3"/>
        <v>#DIV/0!</v>
      </c>
      <c r="Z10" s="15" t="e">
        <f t="shared" si="7"/>
        <v>#DIV/0!</v>
      </c>
      <c r="AA10" s="18" t="e">
        <f t="shared" si="8"/>
        <v>#DIV/0!</v>
      </c>
      <c r="AB10" s="9"/>
      <c r="AC10" s="26" t="e">
        <f t="shared" si="4"/>
        <v>#DIV/0!</v>
      </c>
      <c r="AD10" s="21" t="e">
        <f t="shared" si="5"/>
        <v>#DIV/0!</v>
      </c>
      <c r="AE10" s="34" t="e">
        <f t="shared" si="9"/>
        <v>#VALUE!</v>
      </c>
      <c r="AF10" s="35" t="e">
        <f t="shared" si="10"/>
        <v>#VALUE!</v>
      </c>
      <c r="AG10" s="36" t="e">
        <f t="shared" si="11"/>
        <v>#DIV/0!</v>
      </c>
      <c r="AH10" s="36" t="e">
        <f t="shared" si="12"/>
        <v>#DIV/0!</v>
      </c>
      <c r="AI10" s="29" t="e">
        <f t="shared" si="13"/>
        <v>#DIV/0!</v>
      </c>
      <c r="AJ10" s="29" t="e">
        <f t="shared" si="14"/>
        <v>#DIV/0!</v>
      </c>
      <c r="AK10" s="29" t="e">
        <f t="shared" si="15"/>
        <v>#DIV/0!</v>
      </c>
      <c r="AL10" s="1"/>
      <c r="AM10" s="1"/>
      <c r="AN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</row>
    <row r="11" spans="2:4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30" t="e">
        <f t="shared" si="6"/>
        <v>#DIV/0!</v>
      </c>
      <c r="N11" s="23"/>
      <c r="O11" s="23"/>
      <c r="P11" s="23"/>
      <c r="Q11" s="23"/>
      <c r="R11" s="23"/>
      <c r="S11" s="25"/>
      <c r="T11" s="12" t="e">
        <f t="shared" si="0"/>
        <v>#DIV/0!</v>
      </c>
      <c r="U11" s="13" t="e">
        <f t="shared" si="1"/>
        <v>#DIV/0!</v>
      </c>
      <c r="V11" s="13" t="e">
        <f t="shared" si="2"/>
        <v>#DIV/0!</v>
      </c>
      <c r="W11" s="13" t="e">
        <f t="shared" si="3"/>
        <v>#DIV/0!</v>
      </c>
      <c r="X11" s="13" t="e">
        <f t="shared" si="3"/>
        <v>#DIV/0!</v>
      </c>
      <c r="Y11" s="14" t="e">
        <f t="shared" si="3"/>
        <v>#DIV/0!</v>
      </c>
      <c r="Z11" s="15" t="e">
        <f t="shared" si="7"/>
        <v>#DIV/0!</v>
      </c>
      <c r="AA11" s="18" t="e">
        <f t="shared" si="8"/>
        <v>#DIV/0!</v>
      </c>
      <c r="AB11" s="9"/>
      <c r="AC11" s="26" t="e">
        <f t="shared" si="4"/>
        <v>#DIV/0!</v>
      </c>
      <c r="AD11" s="21" t="e">
        <f t="shared" si="5"/>
        <v>#DIV/0!</v>
      </c>
      <c r="AE11" s="34" t="e">
        <f t="shared" si="9"/>
        <v>#VALUE!</v>
      </c>
      <c r="AF11" s="35" t="e">
        <f t="shared" si="10"/>
        <v>#VALUE!</v>
      </c>
      <c r="AG11" s="36" t="e">
        <f t="shared" si="11"/>
        <v>#DIV/0!</v>
      </c>
      <c r="AH11" s="36" t="e">
        <f t="shared" si="12"/>
        <v>#DIV/0!</v>
      </c>
      <c r="AI11" s="29" t="e">
        <f t="shared" si="13"/>
        <v>#DIV/0!</v>
      </c>
      <c r="AJ11" s="29" t="e">
        <f t="shared" si="14"/>
        <v>#DIV/0!</v>
      </c>
      <c r="AK11" s="29" t="e">
        <f t="shared" si="15"/>
        <v>#DIV/0!</v>
      </c>
      <c r="AL11" s="1"/>
      <c r="AM11" s="1"/>
      <c r="AN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</row>
    <row r="12" spans="2:4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0" t="e">
        <f t="shared" si="6"/>
        <v>#DIV/0!</v>
      </c>
      <c r="N12" s="23"/>
      <c r="O12" s="23"/>
      <c r="P12" s="23"/>
      <c r="Q12" s="23"/>
      <c r="R12" s="23"/>
      <c r="S12" s="25"/>
      <c r="T12" s="12" t="e">
        <f t="shared" si="0"/>
        <v>#DIV/0!</v>
      </c>
      <c r="U12" s="13" t="e">
        <f t="shared" si="1"/>
        <v>#DIV/0!</v>
      </c>
      <c r="V12" s="13" t="e">
        <f t="shared" si="2"/>
        <v>#DIV/0!</v>
      </c>
      <c r="W12" s="13" t="e">
        <f t="shared" si="3"/>
        <v>#DIV/0!</v>
      </c>
      <c r="X12" s="13" t="e">
        <f t="shared" si="3"/>
        <v>#DIV/0!</v>
      </c>
      <c r="Y12" s="14" t="e">
        <f t="shared" si="3"/>
        <v>#DIV/0!</v>
      </c>
      <c r="Z12" s="15" t="e">
        <f t="shared" si="7"/>
        <v>#DIV/0!</v>
      </c>
      <c r="AA12" s="18" t="e">
        <f t="shared" si="8"/>
        <v>#DIV/0!</v>
      </c>
      <c r="AB12" s="9"/>
      <c r="AC12" s="26" t="e">
        <f t="shared" si="4"/>
        <v>#DIV/0!</v>
      </c>
      <c r="AD12" s="21" t="e">
        <f t="shared" si="5"/>
        <v>#DIV/0!</v>
      </c>
      <c r="AE12" s="34" t="e">
        <f t="shared" si="9"/>
        <v>#VALUE!</v>
      </c>
      <c r="AF12" s="35" t="e">
        <f t="shared" si="10"/>
        <v>#VALUE!</v>
      </c>
      <c r="AG12" s="36" t="e">
        <f t="shared" si="11"/>
        <v>#DIV/0!</v>
      </c>
      <c r="AH12" s="36" t="e">
        <f t="shared" si="12"/>
        <v>#DIV/0!</v>
      </c>
      <c r="AI12" s="29" t="e">
        <f t="shared" si="13"/>
        <v>#DIV/0!</v>
      </c>
      <c r="AJ12" s="29" t="e">
        <f t="shared" si="14"/>
        <v>#DIV/0!</v>
      </c>
      <c r="AK12" s="29" t="e">
        <f t="shared" si="15"/>
        <v>#DIV/0!</v>
      </c>
      <c r="AL12" s="1"/>
      <c r="AM12" s="1"/>
      <c r="AN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</row>
    <row r="13" spans="2:4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0" t="e">
        <f t="shared" si="6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1"/>
        <v>#DIV/0!</v>
      </c>
      <c r="V13" s="13" t="e">
        <f t="shared" si="2"/>
        <v>#DIV/0!</v>
      </c>
      <c r="W13" s="13" t="e">
        <f t="shared" si="3"/>
        <v>#DIV/0!</v>
      </c>
      <c r="X13" s="13" t="e">
        <f t="shared" si="3"/>
        <v>#DIV/0!</v>
      </c>
      <c r="Y13" s="14" t="e">
        <f t="shared" si="3"/>
        <v>#DIV/0!</v>
      </c>
      <c r="Z13" s="15" t="e">
        <f t="shared" si="7"/>
        <v>#DIV/0!</v>
      </c>
      <c r="AA13" s="18" t="e">
        <f t="shared" si="8"/>
        <v>#DIV/0!</v>
      </c>
      <c r="AB13" s="9"/>
      <c r="AC13" s="26" t="e">
        <f t="shared" si="4"/>
        <v>#DIV/0!</v>
      </c>
      <c r="AD13" s="21" t="e">
        <f t="shared" si="5"/>
        <v>#DIV/0!</v>
      </c>
      <c r="AE13" s="34" t="e">
        <f t="shared" si="9"/>
        <v>#VALUE!</v>
      </c>
      <c r="AF13" s="35" t="e">
        <f t="shared" si="10"/>
        <v>#VALUE!</v>
      </c>
      <c r="AG13" s="36" t="e">
        <f t="shared" si="11"/>
        <v>#DIV/0!</v>
      </c>
      <c r="AH13" s="36" t="e">
        <f t="shared" si="12"/>
        <v>#DIV/0!</v>
      </c>
      <c r="AI13" s="29" t="e">
        <f t="shared" si="13"/>
        <v>#DIV/0!</v>
      </c>
      <c r="AJ13" s="29" t="e">
        <f t="shared" si="14"/>
        <v>#DIV/0!</v>
      </c>
      <c r="AK13" s="29" t="e">
        <f t="shared" si="15"/>
        <v>#DIV/0!</v>
      </c>
      <c r="AL13" s="1"/>
      <c r="AM13" s="1"/>
      <c r="AN13" s="19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6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1"/>
        <v>#DIV/0!</v>
      </c>
      <c r="V14" s="13" t="e">
        <f t="shared" si="2"/>
        <v>#DIV/0!</v>
      </c>
      <c r="W14" s="13" t="e">
        <f t="shared" si="3"/>
        <v>#DIV/0!</v>
      </c>
      <c r="X14" s="13" t="e">
        <f t="shared" si="3"/>
        <v>#DIV/0!</v>
      </c>
      <c r="Y14" s="14" t="e">
        <f t="shared" si="3"/>
        <v>#DIV/0!</v>
      </c>
      <c r="Z14" s="15" t="e">
        <f t="shared" si="7"/>
        <v>#DIV/0!</v>
      </c>
      <c r="AA14" s="18" t="e">
        <f t="shared" si="8"/>
        <v>#DIV/0!</v>
      </c>
      <c r="AB14" s="9"/>
      <c r="AC14" s="26" t="e">
        <f t="shared" si="4"/>
        <v>#DIV/0!</v>
      </c>
      <c r="AD14" s="21" t="e">
        <f t="shared" si="5"/>
        <v>#DIV/0!</v>
      </c>
      <c r="AE14" s="34" t="e">
        <f t="shared" si="9"/>
        <v>#VALUE!</v>
      </c>
      <c r="AF14" s="35" t="e">
        <f t="shared" si="10"/>
        <v>#VALUE!</v>
      </c>
      <c r="AG14" s="36" t="e">
        <f t="shared" si="11"/>
        <v>#DIV/0!</v>
      </c>
      <c r="AH14" s="36" t="e">
        <f t="shared" si="12"/>
        <v>#DIV/0!</v>
      </c>
      <c r="AI14" s="29" t="e">
        <f t="shared" si="13"/>
        <v>#DIV/0!</v>
      </c>
      <c r="AJ14" s="29" t="e">
        <f t="shared" si="14"/>
        <v>#DIV/0!</v>
      </c>
      <c r="AK14" s="29" t="e">
        <f t="shared" si="15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6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1"/>
        <v>#DIV/0!</v>
      </c>
      <c r="V15" s="13" t="e">
        <f t="shared" si="2"/>
        <v>#DIV/0!</v>
      </c>
      <c r="W15" s="13" t="e">
        <f t="shared" si="3"/>
        <v>#DIV/0!</v>
      </c>
      <c r="X15" s="13" t="e">
        <f t="shared" si="3"/>
        <v>#DIV/0!</v>
      </c>
      <c r="Y15" s="14" t="e">
        <f t="shared" si="3"/>
        <v>#DIV/0!</v>
      </c>
      <c r="Z15" s="15" t="e">
        <f t="shared" si="7"/>
        <v>#DIV/0!</v>
      </c>
      <c r="AA15" s="18" t="e">
        <f t="shared" si="8"/>
        <v>#DIV/0!</v>
      </c>
      <c r="AB15" s="9"/>
      <c r="AC15" s="26" t="e">
        <f t="shared" si="4"/>
        <v>#DIV/0!</v>
      </c>
      <c r="AD15" s="21" t="e">
        <f t="shared" si="5"/>
        <v>#DIV/0!</v>
      </c>
      <c r="AE15" s="34" t="e">
        <f t="shared" si="9"/>
        <v>#VALUE!</v>
      </c>
      <c r="AF15" s="35" t="e">
        <f t="shared" si="10"/>
        <v>#VALUE!</v>
      </c>
      <c r="AG15" s="36" t="e">
        <f t="shared" si="11"/>
        <v>#DIV/0!</v>
      </c>
      <c r="AH15" s="36" t="e">
        <f t="shared" si="12"/>
        <v>#DIV/0!</v>
      </c>
      <c r="AI15" s="29" t="e">
        <f t="shared" si="13"/>
        <v>#DIV/0!</v>
      </c>
      <c r="AJ15" s="29" t="e">
        <f t="shared" si="14"/>
        <v>#DIV/0!</v>
      </c>
      <c r="AK15" s="29" t="e">
        <f t="shared" si="15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6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1"/>
        <v>#DIV/0!</v>
      </c>
      <c r="V16" s="13" t="e">
        <f t="shared" si="2"/>
        <v>#DIV/0!</v>
      </c>
      <c r="W16" s="13" t="e">
        <f t="shared" si="3"/>
        <v>#DIV/0!</v>
      </c>
      <c r="X16" s="13" t="e">
        <f t="shared" si="3"/>
        <v>#DIV/0!</v>
      </c>
      <c r="Y16" s="14" t="e">
        <f t="shared" si="3"/>
        <v>#DIV/0!</v>
      </c>
      <c r="Z16" s="15" t="e">
        <f t="shared" si="7"/>
        <v>#DIV/0!</v>
      </c>
      <c r="AA16" s="18" t="e">
        <f t="shared" si="8"/>
        <v>#DIV/0!</v>
      </c>
      <c r="AB16" s="9"/>
      <c r="AC16" s="26" t="e">
        <f t="shared" si="4"/>
        <v>#DIV/0!</v>
      </c>
      <c r="AD16" s="21" t="e">
        <f t="shared" si="5"/>
        <v>#DIV/0!</v>
      </c>
      <c r="AE16" s="34" t="e">
        <f t="shared" si="9"/>
        <v>#VALUE!</v>
      </c>
      <c r="AF16" s="35" t="e">
        <f t="shared" si="10"/>
        <v>#VALUE!</v>
      </c>
      <c r="AG16" s="36" t="e">
        <f t="shared" si="11"/>
        <v>#DIV/0!</v>
      </c>
      <c r="AH16" s="36" t="e">
        <f t="shared" si="12"/>
        <v>#DIV/0!</v>
      </c>
      <c r="AI16" s="29" t="e">
        <f t="shared" si="13"/>
        <v>#DIV/0!</v>
      </c>
      <c r="AJ16" s="29" t="e">
        <f t="shared" si="14"/>
        <v>#DIV/0!</v>
      </c>
      <c r="AK16" s="29" t="e">
        <f t="shared" si="15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6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1"/>
        <v>#DIV/0!</v>
      </c>
      <c r="V17" s="13" t="e">
        <f t="shared" si="2"/>
        <v>#DIV/0!</v>
      </c>
      <c r="W17" s="13" t="e">
        <f t="shared" si="3"/>
        <v>#DIV/0!</v>
      </c>
      <c r="X17" s="13" t="e">
        <f t="shared" si="3"/>
        <v>#DIV/0!</v>
      </c>
      <c r="Y17" s="14" t="e">
        <f t="shared" si="3"/>
        <v>#DIV/0!</v>
      </c>
      <c r="Z17" s="15" t="e">
        <f t="shared" si="7"/>
        <v>#DIV/0!</v>
      </c>
      <c r="AA17" s="18" t="e">
        <f t="shared" si="8"/>
        <v>#DIV/0!</v>
      </c>
      <c r="AB17" s="9"/>
      <c r="AC17" s="26" t="e">
        <f t="shared" si="4"/>
        <v>#DIV/0!</v>
      </c>
      <c r="AD17" s="21" t="e">
        <f t="shared" si="5"/>
        <v>#DIV/0!</v>
      </c>
      <c r="AE17" s="34" t="e">
        <f t="shared" si="9"/>
        <v>#VALUE!</v>
      </c>
      <c r="AF17" s="35" t="e">
        <f t="shared" si="10"/>
        <v>#VALUE!</v>
      </c>
      <c r="AG17" s="36" t="e">
        <f t="shared" si="11"/>
        <v>#DIV/0!</v>
      </c>
      <c r="AH17" s="36" t="e">
        <f t="shared" si="12"/>
        <v>#DIV/0!</v>
      </c>
      <c r="AI17" s="29" t="e">
        <f t="shared" si="13"/>
        <v>#DIV/0!</v>
      </c>
      <c r="AJ17" s="29" t="e">
        <f t="shared" si="14"/>
        <v>#DIV/0!</v>
      </c>
      <c r="AK17" s="29" t="e">
        <f t="shared" si="15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6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1"/>
        <v>#DIV/0!</v>
      </c>
      <c r="V18" s="13" t="e">
        <f t="shared" si="2"/>
        <v>#DIV/0!</v>
      </c>
      <c r="W18" s="13" t="e">
        <f t="shared" si="3"/>
        <v>#DIV/0!</v>
      </c>
      <c r="X18" s="13" t="e">
        <f t="shared" si="3"/>
        <v>#DIV/0!</v>
      </c>
      <c r="Y18" s="14" t="e">
        <f t="shared" si="3"/>
        <v>#DIV/0!</v>
      </c>
      <c r="Z18" s="15" t="e">
        <f t="shared" si="7"/>
        <v>#DIV/0!</v>
      </c>
      <c r="AA18" s="18" t="e">
        <f t="shared" si="8"/>
        <v>#DIV/0!</v>
      </c>
      <c r="AB18" s="9"/>
      <c r="AC18" s="26" t="e">
        <f t="shared" si="4"/>
        <v>#DIV/0!</v>
      </c>
      <c r="AD18" s="21" t="e">
        <f t="shared" si="5"/>
        <v>#DIV/0!</v>
      </c>
      <c r="AE18" s="34" t="e">
        <f t="shared" si="9"/>
        <v>#VALUE!</v>
      </c>
      <c r="AF18" s="35" t="e">
        <f t="shared" si="10"/>
        <v>#VALUE!</v>
      </c>
      <c r="AG18" s="36" t="e">
        <f t="shared" si="11"/>
        <v>#DIV/0!</v>
      </c>
      <c r="AH18" s="36" t="e">
        <f t="shared" si="12"/>
        <v>#DIV/0!</v>
      </c>
      <c r="AI18" s="29" t="e">
        <f t="shared" si="13"/>
        <v>#DIV/0!</v>
      </c>
      <c r="AJ18" s="29" t="e">
        <f t="shared" si="14"/>
        <v>#DIV/0!</v>
      </c>
      <c r="AK18" s="29" t="e">
        <f t="shared" si="15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6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1"/>
        <v>#DIV/0!</v>
      </c>
      <c r="V19" s="13" t="e">
        <f t="shared" si="2"/>
        <v>#DIV/0!</v>
      </c>
      <c r="W19" s="13" t="e">
        <f t="shared" si="3"/>
        <v>#DIV/0!</v>
      </c>
      <c r="X19" s="13" t="e">
        <f t="shared" si="3"/>
        <v>#DIV/0!</v>
      </c>
      <c r="Y19" s="14" t="e">
        <f t="shared" si="3"/>
        <v>#DIV/0!</v>
      </c>
      <c r="Z19" s="15" t="e">
        <f t="shared" si="7"/>
        <v>#DIV/0!</v>
      </c>
      <c r="AA19" s="18" t="e">
        <f t="shared" si="8"/>
        <v>#DIV/0!</v>
      </c>
      <c r="AB19" s="9"/>
      <c r="AC19" s="26" t="e">
        <f t="shared" si="4"/>
        <v>#DIV/0!</v>
      </c>
      <c r="AD19" s="21" t="e">
        <f t="shared" si="5"/>
        <v>#DIV/0!</v>
      </c>
      <c r="AE19" s="34" t="e">
        <f t="shared" si="9"/>
        <v>#VALUE!</v>
      </c>
      <c r="AF19" s="35" t="e">
        <f t="shared" si="10"/>
        <v>#VALUE!</v>
      </c>
      <c r="AG19" s="36" t="e">
        <f t="shared" si="11"/>
        <v>#DIV/0!</v>
      </c>
      <c r="AH19" s="36" t="e">
        <f t="shared" si="12"/>
        <v>#DIV/0!</v>
      </c>
      <c r="AI19" s="29" t="e">
        <f t="shared" si="13"/>
        <v>#DIV/0!</v>
      </c>
      <c r="AJ19" s="29" t="e">
        <f t="shared" si="14"/>
        <v>#DIV/0!</v>
      </c>
      <c r="AK19" s="29" t="e">
        <f t="shared" si="15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6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1"/>
        <v>#DIV/0!</v>
      </c>
      <c r="V20" s="13" t="e">
        <f t="shared" si="2"/>
        <v>#DIV/0!</v>
      </c>
      <c r="W20" s="13" t="e">
        <f t="shared" si="3"/>
        <v>#DIV/0!</v>
      </c>
      <c r="X20" s="13" t="e">
        <f t="shared" si="3"/>
        <v>#DIV/0!</v>
      </c>
      <c r="Y20" s="14" t="e">
        <f t="shared" si="3"/>
        <v>#DIV/0!</v>
      </c>
      <c r="Z20" s="15" t="e">
        <f t="shared" si="7"/>
        <v>#DIV/0!</v>
      </c>
      <c r="AA20" s="18" t="e">
        <f t="shared" si="8"/>
        <v>#DIV/0!</v>
      </c>
      <c r="AB20" s="9"/>
      <c r="AC20" s="26" t="e">
        <f t="shared" si="4"/>
        <v>#DIV/0!</v>
      </c>
      <c r="AD20" s="21" t="e">
        <f t="shared" si="5"/>
        <v>#DIV/0!</v>
      </c>
      <c r="AE20" s="34" t="e">
        <f t="shared" si="9"/>
        <v>#VALUE!</v>
      </c>
      <c r="AF20" s="35" t="e">
        <f t="shared" si="10"/>
        <v>#VALUE!</v>
      </c>
      <c r="AG20" s="36" t="e">
        <f t="shared" si="11"/>
        <v>#DIV/0!</v>
      </c>
      <c r="AH20" s="36" t="e">
        <f t="shared" si="12"/>
        <v>#DIV/0!</v>
      </c>
      <c r="AI20" s="29" t="e">
        <f t="shared" si="13"/>
        <v>#DIV/0!</v>
      </c>
      <c r="AJ20" s="29" t="e">
        <f t="shared" si="14"/>
        <v>#DIV/0!</v>
      </c>
      <c r="AK20" s="29" t="e">
        <f t="shared" si="15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6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1"/>
        <v>#DIV/0!</v>
      </c>
      <c r="V21" s="13" t="e">
        <f t="shared" si="2"/>
        <v>#DIV/0!</v>
      </c>
      <c r="W21" s="13" t="e">
        <f t="shared" ref="W21:Y25" si="16">ABS(Q21-N21)/N21*100</f>
        <v>#DIV/0!</v>
      </c>
      <c r="X21" s="13" t="e">
        <f t="shared" si="16"/>
        <v>#DIV/0!</v>
      </c>
      <c r="Y21" s="14" t="e">
        <f t="shared" si="16"/>
        <v>#DIV/0!</v>
      </c>
      <c r="Z21" s="15" t="e">
        <f t="shared" si="7"/>
        <v>#DIV/0!</v>
      </c>
      <c r="AA21" s="18" t="e">
        <f t="shared" si="8"/>
        <v>#DIV/0!</v>
      </c>
      <c r="AB21" s="9"/>
      <c r="AC21" s="26" t="e">
        <f t="shared" si="4"/>
        <v>#DIV/0!</v>
      </c>
      <c r="AD21" s="21" t="e">
        <f t="shared" si="5"/>
        <v>#DIV/0!</v>
      </c>
      <c r="AE21" s="34" t="e">
        <f t="shared" si="9"/>
        <v>#VALUE!</v>
      </c>
      <c r="AF21" s="35" t="e">
        <f t="shared" si="10"/>
        <v>#VALUE!</v>
      </c>
      <c r="AG21" s="36" t="e">
        <f t="shared" si="11"/>
        <v>#DIV/0!</v>
      </c>
      <c r="AH21" s="36" t="e">
        <f t="shared" si="12"/>
        <v>#DIV/0!</v>
      </c>
      <c r="AI21" s="29" t="e">
        <f t="shared" si="13"/>
        <v>#DIV/0!</v>
      </c>
      <c r="AJ21" s="29" t="e">
        <f t="shared" si="14"/>
        <v>#DIV/0!</v>
      </c>
      <c r="AK21" s="29" t="e">
        <f t="shared" si="15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6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1"/>
        <v>#DIV/0!</v>
      </c>
      <c r="V22" s="13" t="e">
        <f t="shared" si="2"/>
        <v>#DIV/0!</v>
      </c>
      <c r="W22" s="13" t="e">
        <f t="shared" si="16"/>
        <v>#DIV/0!</v>
      </c>
      <c r="X22" s="13" t="e">
        <f t="shared" si="16"/>
        <v>#DIV/0!</v>
      </c>
      <c r="Y22" s="14" t="e">
        <f t="shared" si="16"/>
        <v>#DIV/0!</v>
      </c>
      <c r="Z22" s="15" t="e">
        <f t="shared" si="7"/>
        <v>#DIV/0!</v>
      </c>
      <c r="AA22" s="18" t="e">
        <f t="shared" si="8"/>
        <v>#DIV/0!</v>
      </c>
      <c r="AB22" s="9"/>
      <c r="AC22" s="26" t="e">
        <f t="shared" si="4"/>
        <v>#DIV/0!</v>
      </c>
      <c r="AD22" s="21" t="e">
        <f t="shared" si="5"/>
        <v>#DIV/0!</v>
      </c>
      <c r="AE22" s="34" t="e">
        <f t="shared" si="9"/>
        <v>#VALUE!</v>
      </c>
      <c r="AF22" s="35" t="e">
        <f t="shared" si="10"/>
        <v>#VALUE!</v>
      </c>
      <c r="AG22" s="36" t="e">
        <f t="shared" si="11"/>
        <v>#DIV/0!</v>
      </c>
      <c r="AH22" s="36" t="e">
        <f t="shared" si="12"/>
        <v>#DIV/0!</v>
      </c>
      <c r="AI22" s="29" t="e">
        <f t="shared" si="13"/>
        <v>#DIV/0!</v>
      </c>
      <c r="AJ22" s="29" t="e">
        <f t="shared" si="14"/>
        <v>#DIV/0!</v>
      </c>
      <c r="AK22" s="29" t="e">
        <f t="shared" si="15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6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1"/>
        <v>#DIV/0!</v>
      </c>
      <c r="V23" s="13" t="e">
        <f t="shared" si="2"/>
        <v>#DIV/0!</v>
      </c>
      <c r="W23" s="13" t="e">
        <f t="shared" si="16"/>
        <v>#DIV/0!</v>
      </c>
      <c r="X23" s="13" t="e">
        <f t="shared" si="16"/>
        <v>#DIV/0!</v>
      </c>
      <c r="Y23" s="14" t="e">
        <f t="shared" si="16"/>
        <v>#DIV/0!</v>
      </c>
      <c r="Z23" s="15" t="e">
        <f t="shared" si="7"/>
        <v>#DIV/0!</v>
      </c>
      <c r="AA23" s="18" t="e">
        <f t="shared" si="8"/>
        <v>#DIV/0!</v>
      </c>
      <c r="AB23" s="9"/>
      <c r="AC23" s="26" t="e">
        <f t="shared" si="4"/>
        <v>#DIV/0!</v>
      </c>
      <c r="AD23" s="21" t="e">
        <f t="shared" si="5"/>
        <v>#DIV/0!</v>
      </c>
      <c r="AE23" s="34" t="e">
        <f t="shared" si="9"/>
        <v>#VALUE!</v>
      </c>
      <c r="AF23" s="35" t="e">
        <f t="shared" si="10"/>
        <v>#VALUE!</v>
      </c>
      <c r="AG23" s="36" t="e">
        <f t="shared" si="11"/>
        <v>#DIV/0!</v>
      </c>
      <c r="AH23" s="36" t="e">
        <f t="shared" si="12"/>
        <v>#DIV/0!</v>
      </c>
      <c r="AI23" s="29" t="e">
        <f t="shared" si="13"/>
        <v>#DIV/0!</v>
      </c>
      <c r="AJ23" s="29" t="e">
        <f t="shared" si="14"/>
        <v>#DIV/0!</v>
      </c>
      <c r="AK23" s="29" t="e">
        <f t="shared" si="15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6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1"/>
        <v>#DIV/0!</v>
      </c>
      <c r="V24" s="13" t="e">
        <f t="shared" si="2"/>
        <v>#DIV/0!</v>
      </c>
      <c r="W24" s="13" t="e">
        <f t="shared" si="16"/>
        <v>#DIV/0!</v>
      </c>
      <c r="X24" s="13" t="e">
        <f t="shared" si="16"/>
        <v>#DIV/0!</v>
      </c>
      <c r="Y24" s="14" t="e">
        <f t="shared" si="16"/>
        <v>#DIV/0!</v>
      </c>
      <c r="Z24" s="15" t="e">
        <f t="shared" si="7"/>
        <v>#DIV/0!</v>
      </c>
      <c r="AA24" s="18" t="e">
        <f t="shared" si="8"/>
        <v>#DIV/0!</v>
      </c>
      <c r="AB24" s="9"/>
      <c r="AC24" s="26" t="e">
        <f t="shared" si="4"/>
        <v>#DIV/0!</v>
      </c>
      <c r="AD24" s="21" t="e">
        <f t="shared" si="5"/>
        <v>#DIV/0!</v>
      </c>
      <c r="AE24" s="34" t="e">
        <f t="shared" si="9"/>
        <v>#VALUE!</v>
      </c>
      <c r="AF24" s="35" t="e">
        <f t="shared" si="10"/>
        <v>#VALUE!</v>
      </c>
      <c r="AG24" s="36" t="e">
        <f t="shared" si="11"/>
        <v>#DIV/0!</v>
      </c>
      <c r="AH24" s="36" t="e">
        <f t="shared" si="12"/>
        <v>#DIV/0!</v>
      </c>
      <c r="AI24" s="29" t="e">
        <f t="shared" si="13"/>
        <v>#DIV/0!</v>
      </c>
      <c r="AJ24" s="29" t="e">
        <f t="shared" si="14"/>
        <v>#DIV/0!</v>
      </c>
      <c r="AK24" s="29" t="e">
        <f t="shared" si="15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6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1"/>
        <v>#DIV/0!</v>
      </c>
      <c r="V25" s="13" t="e">
        <f t="shared" si="2"/>
        <v>#DIV/0!</v>
      </c>
      <c r="W25" s="13" t="e">
        <f t="shared" si="16"/>
        <v>#DIV/0!</v>
      </c>
      <c r="X25" s="13" t="e">
        <f t="shared" si="16"/>
        <v>#DIV/0!</v>
      </c>
      <c r="Y25" s="14" t="e">
        <f t="shared" si="16"/>
        <v>#DIV/0!</v>
      </c>
      <c r="Z25" s="15" t="e">
        <f t="shared" si="7"/>
        <v>#DIV/0!</v>
      </c>
      <c r="AA25" s="18" t="e">
        <f t="shared" si="8"/>
        <v>#DIV/0!</v>
      </c>
      <c r="AB25" s="9"/>
      <c r="AC25" s="26" t="e">
        <f t="shared" si="4"/>
        <v>#DIV/0!</v>
      </c>
      <c r="AD25" s="21" t="e">
        <f t="shared" si="5"/>
        <v>#DIV/0!</v>
      </c>
      <c r="AE25" s="34" t="e">
        <f t="shared" si="9"/>
        <v>#VALUE!</v>
      </c>
      <c r="AF25" s="35" t="e">
        <f t="shared" si="10"/>
        <v>#VALUE!</v>
      </c>
      <c r="AG25" s="36" t="e">
        <f t="shared" si="11"/>
        <v>#DIV/0!</v>
      </c>
      <c r="AH25" s="36" t="e">
        <f t="shared" si="12"/>
        <v>#DIV/0!</v>
      </c>
      <c r="AI25" s="29" t="e">
        <f t="shared" si="13"/>
        <v>#DIV/0!</v>
      </c>
      <c r="AJ25" s="29" t="e">
        <f t="shared" si="14"/>
        <v>#DIV/0!</v>
      </c>
      <c r="AK25" s="29" t="e">
        <f t="shared" si="15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ref="M26:M89" si="17">F26/L26</f>
        <v>#DIV/0!</v>
      </c>
      <c r="N26" s="23"/>
      <c r="O26" s="23"/>
      <c r="P26" s="23"/>
      <c r="Q26" s="23"/>
      <c r="R26" s="23"/>
      <c r="S26" s="25"/>
      <c r="T26" s="12" t="e">
        <f t="shared" ref="T26:T89" si="18">ABS(N26-J26)/J26*100</f>
        <v>#DIV/0!</v>
      </c>
      <c r="U26" s="13" t="e">
        <f t="shared" ref="U26:U89" si="19">ABS(O26-K26)/K26*100</f>
        <v>#DIV/0!</v>
      </c>
      <c r="V26" s="13" t="e">
        <f t="shared" ref="V26:V89" si="20">ABS(P26-L26)/L26*100</f>
        <v>#DIV/0!</v>
      </c>
      <c r="W26" s="13" t="e">
        <f t="shared" ref="W26:W89" si="21">ABS(Q26-N26)/N26*100</f>
        <v>#DIV/0!</v>
      </c>
      <c r="X26" s="13" t="e">
        <f t="shared" ref="X26:X89" si="22">ABS(R26-O26)/O26*100</f>
        <v>#DIV/0!</v>
      </c>
      <c r="Y26" s="14" t="e">
        <f t="shared" ref="Y26:Y89" si="23">ABS(S26-P26)/P26*100</f>
        <v>#DIV/0!</v>
      </c>
      <c r="Z26" s="15" t="e">
        <f t="shared" ref="Z26:Z89" si="24">M26*P26</f>
        <v>#DIV/0!</v>
      </c>
      <c r="AA26" s="18" t="e">
        <f t="shared" ref="AA26:AA89" si="25">M26*S26</f>
        <v>#DIV/0!</v>
      </c>
      <c r="AB26" s="9"/>
      <c r="AC26" s="26" t="e">
        <f t="shared" ref="AC26:AC89" si="26">(AA26-AB26)/AB26*100+100</f>
        <v>#DIV/0!</v>
      </c>
      <c r="AD26" s="21" t="e">
        <f t="shared" ref="AD26:AD89" si="27">AB26/F26*100</f>
        <v>#DIV/0!</v>
      </c>
      <c r="AE26" s="34" t="e">
        <f t="shared" ref="AE26:AE89" si="28">G26/AR26</f>
        <v>#VALUE!</v>
      </c>
      <c r="AF26" s="35" t="e">
        <f t="shared" ref="AF26:AF89" si="29">H26/AS26</f>
        <v>#VALUE!</v>
      </c>
      <c r="AG26" s="36" t="e">
        <f t="shared" ref="AG26:AG89" si="30">IF(T26+U26&gt;=40,1,0)</f>
        <v>#DIV/0!</v>
      </c>
      <c r="AH26" s="36" t="e">
        <f t="shared" ref="AH26:AH89" si="31">IF(W26+X26&gt;=40,1,0)</f>
        <v>#DIV/0!</v>
      </c>
      <c r="AI26" s="47" t="e">
        <f t="shared" ref="AI26:AI89" si="32">IF(T26&lt;=U26,1,0)</f>
        <v>#DIV/0!</v>
      </c>
      <c r="AJ26" s="47" t="e">
        <f t="shared" ref="AJ26:AJ89" si="33">IF(W26&lt;=X26,1,0)</f>
        <v>#DIV/0!</v>
      </c>
      <c r="AK26" s="47" t="e">
        <f t="shared" ref="AK26:AK89" si="34">IF(AND(AC26&gt;=150,AG26+AH26+AI26+AJ26&gt;=3),"○","×")</f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17"/>
        <v>#DIV/0!</v>
      </c>
      <c r="N27" s="23"/>
      <c r="O27" s="23"/>
      <c r="P27" s="23"/>
      <c r="Q27" s="23"/>
      <c r="R27" s="23"/>
      <c r="S27" s="25"/>
      <c r="T27" s="12" t="e">
        <f t="shared" si="18"/>
        <v>#DIV/0!</v>
      </c>
      <c r="U27" s="13" t="e">
        <f t="shared" si="19"/>
        <v>#DIV/0!</v>
      </c>
      <c r="V27" s="13" t="e">
        <f t="shared" si="20"/>
        <v>#DIV/0!</v>
      </c>
      <c r="W27" s="13" t="e">
        <f t="shared" si="21"/>
        <v>#DIV/0!</v>
      </c>
      <c r="X27" s="13" t="e">
        <f t="shared" si="22"/>
        <v>#DIV/0!</v>
      </c>
      <c r="Y27" s="14" t="e">
        <f t="shared" si="23"/>
        <v>#DIV/0!</v>
      </c>
      <c r="Z27" s="15" t="e">
        <f t="shared" si="24"/>
        <v>#DIV/0!</v>
      </c>
      <c r="AA27" s="18" t="e">
        <f t="shared" si="25"/>
        <v>#DIV/0!</v>
      </c>
      <c r="AB27" s="9"/>
      <c r="AC27" s="26" t="e">
        <f t="shared" si="26"/>
        <v>#DIV/0!</v>
      </c>
      <c r="AD27" s="21" t="e">
        <f t="shared" si="27"/>
        <v>#DIV/0!</v>
      </c>
      <c r="AE27" s="34" t="e">
        <f t="shared" si="28"/>
        <v>#VALUE!</v>
      </c>
      <c r="AF27" s="35" t="e">
        <f t="shared" si="29"/>
        <v>#VALUE!</v>
      </c>
      <c r="AG27" s="36" t="e">
        <f t="shared" si="30"/>
        <v>#DIV/0!</v>
      </c>
      <c r="AH27" s="36" t="e">
        <f t="shared" si="31"/>
        <v>#DIV/0!</v>
      </c>
      <c r="AI27" s="47" t="e">
        <f t="shared" si="32"/>
        <v>#DIV/0!</v>
      </c>
      <c r="AJ27" s="47" t="e">
        <f t="shared" si="33"/>
        <v>#DIV/0!</v>
      </c>
      <c r="AK27" s="47" t="e">
        <f t="shared" si="34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17"/>
        <v>#DIV/0!</v>
      </c>
      <c r="N28" s="23"/>
      <c r="O28" s="23"/>
      <c r="P28" s="23"/>
      <c r="Q28" s="23"/>
      <c r="R28" s="23"/>
      <c r="S28" s="25"/>
      <c r="T28" s="12" t="e">
        <f t="shared" si="18"/>
        <v>#DIV/0!</v>
      </c>
      <c r="U28" s="13" t="e">
        <f t="shared" si="19"/>
        <v>#DIV/0!</v>
      </c>
      <c r="V28" s="13" t="e">
        <f t="shared" si="20"/>
        <v>#DIV/0!</v>
      </c>
      <c r="W28" s="13" t="e">
        <f t="shared" si="21"/>
        <v>#DIV/0!</v>
      </c>
      <c r="X28" s="13" t="e">
        <f t="shared" si="22"/>
        <v>#DIV/0!</v>
      </c>
      <c r="Y28" s="14" t="e">
        <f t="shared" si="23"/>
        <v>#DIV/0!</v>
      </c>
      <c r="Z28" s="15" t="e">
        <f t="shared" si="24"/>
        <v>#DIV/0!</v>
      </c>
      <c r="AA28" s="18" t="e">
        <f t="shared" si="25"/>
        <v>#DIV/0!</v>
      </c>
      <c r="AB28" s="9"/>
      <c r="AC28" s="26" t="e">
        <f t="shared" si="26"/>
        <v>#DIV/0!</v>
      </c>
      <c r="AD28" s="21" t="e">
        <f t="shared" si="27"/>
        <v>#DIV/0!</v>
      </c>
      <c r="AE28" s="34" t="e">
        <f t="shared" si="28"/>
        <v>#VALUE!</v>
      </c>
      <c r="AF28" s="35" t="e">
        <f t="shared" si="29"/>
        <v>#VALUE!</v>
      </c>
      <c r="AG28" s="36" t="e">
        <f t="shared" si="30"/>
        <v>#DIV/0!</v>
      </c>
      <c r="AH28" s="36" t="e">
        <f t="shared" si="31"/>
        <v>#DIV/0!</v>
      </c>
      <c r="AI28" s="47" t="e">
        <f t="shared" si="32"/>
        <v>#DIV/0!</v>
      </c>
      <c r="AJ28" s="47" t="e">
        <f t="shared" si="33"/>
        <v>#DIV/0!</v>
      </c>
      <c r="AK28" s="47" t="e">
        <f t="shared" si="34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17"/>
        <v>#DIV/0!</v>
      </c>
      <c r="N29" s="23"/>
      <c r="O29" s="23"/>
      <c r="P29" s="23"/>
      <c r="Q29" s="23"/>
      <c r="R29" s="23"/>
      <c r="S29" s="25"/>
      <c r="T29" s="12" t="e">
        <f t="shared" si="18"/>
        <v>#DIV/0!</v>
      </c>
      <c r="U29" s="13" t="e">
        <f t="shared" si="19"/>
        <v>#DIV/0!</v>
      </c>
      <c r="V29" s="13" t="e">
        <f t="shared" si="20"/>
        <v>#DIV/0!</v>
      </c>
      <c r="W29" s="13" t="e">
        <f t="shared" si="21"/>
        <v>#DIV/0!</v>
      </c>
      <c r="X29" s="13" t="e">
        <f t="shared" si="22"/>
        <v>#DIV/0!</v>
      </c>
      <c r="Y29" s="14" t="e">
        <f t="shared" si="23"/>
        <v>#DIV/0!</v>
      </c>
      <c r="Z29" s="15" t="e">
        <f t="shared" si="24"/>
        <v>#DIV/0!</v>
      </c>
      <c r="AA29" s="18" t="e">
        <f t="shared" si="25"/>
        <v>#DIV/0!</v>
      </c>
      <c r="AB29" s="9"/>
      <c r="AC29" s="26" t="e">
        <f t="shared" si="26"/>
        <v>#DIV/0!</v>
      </c>
      <c r="AD29" s="21" t="e">
        <f t="shared" si="27"/>
        <v>#DIV/0!</v>
      </c>
      <c r="AE29" s="34" t="e">
        <f t="shared" si="28"/>
        <v>#VALUE!</v>
      </c>
      <c r="AF29" s="35" t="e">
        <f t="shared" si="29"/>
        <v>#VALUE!</v>
      </c>
      <c r="AG29" s="36" t="e">
        <f t="shared" si="30"/>
        <v>#DIV/0!</v>
      </c>
      <c r="AH29" s="36" t="e">
        <f t="shared" si="31"/>
        <v>#DIV/0!</v>
      </c>
      <c r="AI29" s="47" t="e">
        <f t="shared" si="32"/>
        <v>#DIV/0!</v>
      </c>
      <c r="AJ29" s="47" t="e">
        <f t="shared" si="33"/>
        <v>#DIV/0!</v>
      </c>
      <c r="AK29" s="47" t="e">
        <f t="shared" si="34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17"/>
        <v>#DIV/0!</v>
      </c>
      <c r="N30" s="23"/>
      <c r="O30" s="23"/>
      <c r="P30" s="23"/>
      <c r="Q30" s="23"/>
      <c r="R30" s="23"/>
      <c r="S30" s="25"/>
      <c r="T30" s="12" t="e">
        <f t="shared" si="18"/>
        <v>#DIV/0!</v>
      </c>
      <c r="U30" s="13" t="e">
        <f t="shared" si="19"/>
        <v>#DIV/0!</v>
      </c>
      <c r="V30" s="13" t="e">
        <f t="shared" si="20"/>
        <v>#DIV/0!</v>
      </c>
      <c r="W30" s="13" t="e">
        <f t="shared" si="21"/>
        <v>#DIV/0!</v>
      </c>
      <c r="X30" s="13" t="e">
        <f t="shared" si="22"/>
        <v>#DIV/0!</v>
      </c>
      <c r="Y30" s="14" t="e">
        <f t="shared" si="23"/>
        <v>#DIV/0!</v>
      </c>
      <c r="Z30" s="15" t="e">
        <f t="shared" si="24"/>
        <v>#DIV/0!</v>
      </c>
      <c r="AA30" s="18" t="e">
        <f t="shared" si="25"/>
        <v>#DIV/0!</v>
      </c>
      <c r="AB30" s="9"/>
      <c r="AC30" s="26" t="e">
        <f t="shared" si="26"/>
        <v>#DIV/0!</v>
      </c>
      <c r="AD30" s="21" t="e">
        <f t="shared" si="27"/>
        <v>#DIV/0!</v>
      </c>
      <c r="AE30" s="34" t="e">
        <f t="shared" si="28"/>
        <v>#VALUE!</v>
      </c>
      <c r="AF30" s="35" t="e">
        <f t="shared" si="29"/>
        <v>#VALUE!</v>
      </c>
      <c r="AG30" s="36" t="e">
        <f t="shared" si="30"/>
        <v>#DIV/0!</v>
      </c>
      <c r="AH30" s="36" t="e">
        <f t="shared" si="31"/>
        <v>#DIV/0!</v>
      </c>
      <c r="AI30" s="47" t="e">
        <f t="shared" si="32"/>
        <v>#DIV/0!</v>
      </c>
      <c r="AJ30" s="47" t="e">
        <f t="shared" si="33"/>
        <v>#DIV/0!</v>
      </c>
      <c r="AK30" s="47" t="e">
        <f t="shared" si="34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17"/>
        <v>#DIV/0!</v>
      </c>
      <c r="N31" s="23"/>
      <c r="O31" s="23"/>
      <c r="P31" s="23"/>
      <c r="Q31" s="23"/>
      <c r="R31" s="23"/>
      <c r="S31" s="25"/>
      <c r="T31" s="12" t="e">
        <f t="shared" si="18"/>
        <v>#DIV/0!</v>
      </c>
      <c r="U31" s="13" t="e">
        <f t="shared" si="19"/>
        <v>#DIV/0!</v>
      </c>
      <c r="V31" s="13" t="e">
        <f t="shared" si="20"/>
        <v>#DIV/0!</v>
      </c>
      <c r="W31" s="13" t="e">
        <f t="shared" si="21"/>
        <v>#DIV/0!</v>
      </c>
      <c r="X31" s="13" t="e">
        <f t="shared" si="22"/>
        <v>#DIV/0!</v>
      </c>
      <c r="Y31" s="14" t="e">
        <f t="shared" si="23"/>
        <v>#DIV/0!</v>
      </c>
      <c r="Z31" s="15" t="e">
        <f t="shared" si="24"/>
        <v>#DIV/0!</v>
      </c>
      <c r="AA31" s="18" t="e">
        <f t="shared" si="25"/>
        <v>#DIV/0!</v>
      </c>
      <c r="AB31" s="9"/>
      <c r="AC31" s="26" t="e">
        <f t="shared" si="26"/>
        <v>#DIV/0!</v>
      </c>
      <c r="AD31" s="21" t="e">
        <f t="shared" si="27"/>
        <v>#DIV/0!</v>
      </c>
      <c r="AE31" s="34" t="e">
        <f t="shared" si="28"/>
        <v>#VALUE!</v>
      </c>
      <c r="AF31" s="35" t="e">
        <f t="shared" si="29"/>
        <v>#VALUE!</v>
      </c>
      <c r="AG31" s="36" t="e">
        <f t="shared" si="30"/>
        <v>#DIV/0!</v>
      </c>
      <c r="AH31" s="36" t="e">
        <f t="shared" si="31"/>
        <v>#DIV/0!</v>
      </c>
      <c r="AI31" s="47" t="e">
        <f t="shared" si="32"/>
        <v>#DIV/0!</v>
      </c>
      <c r="AJ31" s="47" t="e">
        <f t="shared" si="33"/>
        <v>#DIV/0!</v>
      </c>
      <c r="AK31" s="47" t="e">
        <f t="shared" si="34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17"/>
        <v>#DIV/0!</v>
      </c>
      <c r="N32" s="23"/>
      <c r="O32" s="23"/>
      <c r="P32" s="23"/>
      <c r="Q32" s="23"/>
      <c r="R32" s="23"/>
      <c r="S32" s="25"/>
      <c r="T32" s="12" t="e">
        <f t="shared" si="18"/>
        <v>#DIV/0!</v>
      </c>
      <c r="U32" s="13" t="e">
        <f t="shared" si="19"/>
        <v>#DIV/0!</v>
      </c>
      <c r="V32" s="13" t="e">
        <f t="shared" si="20"/>
        <v>#DIV/0!</v>
      </c>
      <c r="W32" s="13" t="e">
        <f t="shared" si="21"/>
        <v>#DIV/0!</v>
      </c>
      <c r="X32" s="13" t="e">
        <f t="shared" si="22"/>
        <v>#DIV/0!</v>
      </c>
      <c r="Y32" s="14" t="e">
        <f t="shared" si="23"/>
        <v>#DIV/0!</v>
      </c>
      <c r="Z32" s="15" t="e">
        <f t="shared" si="24"/>
        <v>#DIV/0!</v>
      </c>
      <c r="AA32" s="18" t="e">
        <f t="shared" si="25"/>
        <v>#DIV/0!</v>
      </c>
      <c r="AB32" s="9"/>
      <c r="AC32" s="26" t="e">
        <f t="shared" si="26"/>
        <v>#DIV/0!</v>
      </c>
      <c r="AD32" s="21" t="e">
        <f t="shared" si="27"/>
        <v>#DIV/0!</v>
      </c>
      <c r="AE32" s="34" t="e">
        <f t="shared" si="28"/>
        <v>#VALUE!</v>
      </c>
      <c r="AF32" s="35" t="e">
        <f t="shared" si="29"/>
        <v>#VALUE!</v>
      </c>
      <c r="AG32" s="36" t="e">
        <f t="shared" si="30"/>
        <v>#DIV/0!</v>
      </c>
      <c r="AH32" s="36" t="e">
        <f t="shared" si="31"/>
        <v>#DIV/0!</v>
      </c>
      <c r="AI32" s="47" t="e">
        <f t="shared" si="32"/>
        <v>#DIV/0!</v>
      </c>
      <c r="AJ32" s="47" t="e">
        <f t="shared" si="33"/>
        <v>#DIV/0!</v>
      </c>
      <c r="AK32" s="47" t="e">
        <f t="shared" si="34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17"/>
        <v>#DIV/0!</v>
      </c>
      <c r="N33" s="23"/>
      <c r="O33" s="23"/>
      <c r="P33" s="23"/>
      <c r="Q33" s="23"/>
      <c r="R33" s="23"/>
      <c r="S33" s="25"/>
      <c r="T33" s="12" t="e">
        <f t="shared" si="18"/>
        <v>#DIV/0!</v>
      </c>
      <c r="U33" s="13" t="e">
        <f t="shared" si="19"/>
        <v>#DIV/0!</v>
      </c>
      <c r="V33" s="13" t="e">
        <f t="shared" si="20"/>
        <v>#DIV/0!</v>
      </c>
      <c r="W33" s="13" t="e">
        <f t="shared" si="21"/>
        <v>#DIV/0!</v>
      </c>
      <c r="X33" s="13" t="e">
        <f t="shared" si="22"/>
        <v>#DIV/0!</v>
      </c>
      <c r="Y33" s="14" t="e">
        <f t="shared" si="23"/>
        <v>#DIV/0!</v>
      </c>
      <c r="Z33" s="15" t="e">
        <f t="shared" si="24"/>
        <v>#DIV/0!</v>
      </c>
      <c r="AA33" s="18" t="e">
        <f t="shared" si="25"/>
        <v>#DIV/0!</v>
      </c>
      <c r="AB33" s="9"/>
      <c r="AC33" s="26" t="e">
        <f t="shared" si="26"/>
        <v>#DIV/0!</v>
      </c>
      <c r="AD33" s="21" t="e">
        <f t="shared" si="27"/>
        <v>#DIV/0!</v>
      </c>
      <c r="AE33" s="34" t="e">
        <f t="shared" si="28"/>
        <v>#VALUE!</v>
      </c>
      <c r="AF33" s="35" t="e">
        <f t="shared" si="29"/>
        <v>#VALUE!</v>
      </c>
      <c r="AG33" s="36" t="e">
        <f t="shared" si="30"/>
        <v>#DIV/0!</v>
      </c>
      <c r="AH33" s="36" t="e">
        <f t="shared" si="31"/>
        <v>#DIV/0!</v>
      </c>
      <c r="AI33" s="47" t="e">
        <f t="shared" si="32"/>
        <v>#DIV/0!</v>
      </c>
      <c r="AJ33" s="47" t="e">
        <f t="shared" si="33"/>
        <v>#DIV/0!</v>
      </c>
      <c r="AK33" s="47" t="e">
        <f t="shared" si="34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17"/>
        <v>#DIV/0!</v>
      </c>
      <c r="N34" s="23"/>
      <c r="O34" s="23"/>
      <c r="P34" s="23"/>
      <c r="Q34" s="23"/>
      <c r="R34" s="23"/>
      <c r="S34" s="25"/>
      <c r="T34" s="12" t="e">
        <f t="shared" si="18"/>
        <v>#DIV/0!</v>
      </c>
      <c r="U34" s="13" t="e">
        <f t="shared" si="19"/>
        <v>#DIV/0!</v>
      </c>
      <c r="V34" s="13" t="e">
        <f t="shared" si="20"/>
        <v>#DIV/0!</v>
      </c>
      <c r="W34" s="13" t="e">
        <f t="shared" si="21"/>
        <v>#DIV/0!</v>
      </c>
      <c r="X34" s="13" t="e">
        <f t="shared" si="22"/>
        <v>#DIV/0!</v>
      </c>
      <c r="Y34" s="14" t="e">
        <f t="shared" si="23"/>
        <v>#DIV/0!</v>
      </c>
      <c r="Z34" s="15" t="e">
        <f t="shared" si="24"/>
        <v>#DIV/0!</v>
      </c>
      <c r="AA34" s="18" t="e">
        <f t="shared" si="25"/>
        <v>#DIV/0!</v>
      </c>
      <c r="AB34" s="9"/>
      <c r="AC34" s="26" t="e">
        <f t="shared" si="26"/>
        <v>#DIV/0!</v>
      </c>
      <c r="AD34" s="21" t="e">
        <f t="shared" si="27"/>
        <v>#DIV/0!</v>
      </c>
      <c r="AE34" s="34" t="e">
        <f t="shared" si="28"/>
        <v>#VALUE!</v>
      </c>
      <c r="AF34" s="35" t="e">
        <f t="shared" si="29"/>
        <v>#VALUE!</v>
      </c>
      <c r="AG34" s="36" t="e">
        <f t="shared" si="30"/>
        <v>#DIV/0!</v>
      </c>
      <c r="AH34" s="36" t="e">
        <f t="shared" si="31"/>
        <v>#DIV/0!</v>
      </c>
      <c r="AI34" s="47" t="e">
        <f t="shared" si="32"/>
        <v>#DIV/0!</v>
      </c>
      <c r="AJ34" s="47" t="e">
        <f t="shared" si="33"/>
        <v>#DIV/0!</v>
      </c>
      <c r="AK34" s="47" t="e">
        <f t="shared" si="34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17"/>
        <v>#DIV/0!</v>
      </c>
      <c r="N35" s="23"/>
      <c r="O35" s="23"/>
      <c r="P35" s="23"/>
      <c r="Q35" s="23"/>
      <c r="R35" s="23"/>
      <c r="S35" s="25"/>
      <c r="T35" s="12" t="e">
        <f t="shared" si="18"/>
        <v>#DIV/0!</v>
      </c>
      <c r="U35" s="13" t="e">
        <f t="shared" si="19"/>
        <v>#DIV/0!</v>
      </c>
      <c r="V35" s="13" t="e">
        <f t="shared" si="20"/>
        <v>#DIV/0!</v>
      </c>
      <c r="W35" s="13" t="e">
        <f t="shared" si="21"/>
        <v>#DIV/0!</v>
      </c>
      <c r="X35" s="13" t="e">
        <f t="shared" si="22"/>
        <v>#DIV/0!</v>
      </c>
      <c r="Y35" s="14" t="e">
        <f t="shared" si="23"/>
        <v>#DIV/0!</v>
      </c>
      <c r="Z35" s="15" t="e">
        <f t="shared" si="24"/>
        <v>#DIV/0!</v>
      </c>
      <c r="AA35" s="18" t="e">
        <f t="shared" si="25"/>
        <v>#DIV/0!</v>
      </c>
      <c r="AB35" s="9"/>
      <c r="AC35" s="26" t="e">
        <f t="shared" si="26"/>
        <v>#DIV/0!</v>
      </c>
      <c r="AD35" s="21" t="e">
        <f t="shared" si="27"/>
        <v>#DIV/0!</v>
      </c>
      <c r="AE35" s="34" t="e">
        <f t="shared" si="28"/>
        <v>#VALUE!</v>
      </c>
      <c r="AF35" s="35" t="e">
        <f t="shared" si="29"/>
        <v>#VALUE!</v>
      </c>
      <c r="AG35" s="36" t="e">
        <f t="shared" si="30"/>
        <v>#DIV/0!</v>
      </c>
      <c r="AH35" s="36" t="e">
        <f t="shared" si="31"/>
        <v>#DIV/0!</v>
      </c>
      <c r="AI35" s="47" t="e">
        <f t="shared" si="32"/>
        <v>#DIV/0!</v>
      </c>
      <c r="AJ35" s="47" t="e">
        <f t="shared" si="33"/>
        <v>#DIV/0!</v>
      </c>
      <c r="AK35" s="47" t="e">
        <f t="shared" si="34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17"/>
        <v>#DIV/0!</v>
      </c>
      <c r="N36" s="23"/>
      <c r="O36" s="23"/>
      <c r="P36" s="23"/>
      <c r="Q36" s="23"/>
      <c r="R36" s="23"/>
      <c r="S36" s="25"/>
      <c r="T36" s="12" t="e">
        <f t="shared" si="18"/>
        <v>#DIV/0!</v>
      </c>
      <c r="U36" s="13" t="e">
        <f t="shared" si="19"/>
        <v>#DIV/0!</v>
      </c>
      <c r="V36" s="13" t="e">
        <f t="shared" si="20"/>
        <v>#DIV/0!</v>
      </c>
      <c r="W36" s="13" t="e">
        <f t="shared" si="21"/>
        <v>#DIV/0!</v>
      </c>
      <c r="X36" s="13" t="e">
        <f t="shared" si="22"/>
        <v>#DIV/0!</v>
      </c>
      <c r="Y36" s="14" t="e">
        <f t="shared" si="23"/>
        <v>#DIV/0!</v>
      </c>
      <c r="Z36" s="15" t="e">
        <f t="shared" si="24"/>
        <v>#DIV/0!</v>
      </c>
      <c r="AA36" s="18" t="e">
        <f t="shared" si="25"/>
        <v>#DIV/0!</v>
      </c>
      <c r="AB36" s="9"/>
      <c r="AC36" s="26" t="e">
        <f t="shared" si="26"/>
        <v>#DIV/0!</v>
      </c>
      <c r="AD36" s="21" t="e">
        <f t="shared" si="27"/>
        <v>#DIV/0!</v>
      </c>
      <c r="AE36" s="34" t="e">
        <f t="shared" si="28"/>
        <v>#VALUE!</v>
      </c>
      <c r="AF36" s="35" t="e">
        <f t="shared" si="29"/>
        <v>#VALUE!</v>
      </c>
      <c r="AG36" s="36" t="e">
        <f t="shared" si="30"/>
        <v>#DIV/0!</v>
      </c>
      <c r="AH36" s="36" t="e">
        <f t="shared" si="31"/>
        <v>#DIV/0!</v>
      </c>
      <c r="AI36" s="47" t="e">
        <f t="shared" si="32"/>
        <v>#DIV/0!</v>
      </c>
      <c r="AJ36" s="47" t="e">
        <f t="shared" si="33"/>
        <v>#DIV/0!</v>
      </c>
      <c r="AK36" s="47" t="e">
        <f t="shared" si="34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17"/>
        <v>#DIV/0!</v>
      </c>
      <c r="N37" s="23"/>
      <c r="O37" s="23"/>
      <c r="P37" s="23"/>
      <c r="Q37" s="23"/>
      <c r="R37" s="23"/>
      <c r="S37" s="25"/>
      <c r="T37" s="12" t="e">
        <f t="shared" si="18"/>
        <v>#DIV/0!</v>
      </c>
      <c r="U37" s="13" t="e">
        <f t="shared" si="19"/>
        <v>#DIV/0!</v>
      </c>
      <c r="V37" s="13" t="e">
        <f t="shared" si="20"/>
        <v>#DIV/0!</v>
      </c>
      <c r="W37" s="13" t="e">
        <f t="shared" si="21"/>
        <v>#DIV/0!</v>
      </c>
      <c r="X37" s="13" t="e">
        <f t="shared" si="22"/>
        <v>#DIV/0!</v>
      </c>
      <c r="Y37" s="14" t="e">
        <f t="shared" si="23"/>
        <v>#DIV/0!</v>
      </c>
      <c r="Z37" s="15" t="e">
        <f t="shared" si="24"/>
        <v>#DIV/0!</v>
      </c>
      <c r="AA37" s="18" t="e">
        <f t="shared" si="25"/>
        <v>#DIV/0!</v>
      </c>
      <c r="AB37" s="9"/>
      <c r="AC37" s="26" t="e">
        <f t="shared" si="26"/>
        <v>#DIV/0!</v>
      </c>
      <c r="AD37" s="21" t="e">
        <f t="shared" si="27"/>
        <v>#DIV/0!</v>
      </c>
      <c r="AE37" s="34" t="e">
        <f t="shared" si="28"/>
        <v>#VALUE!</v>
      </c>
      <c r="AF37" s="35" t="e">
        <f t="shared" si="29"/>
        <v>#VALUE!</v>
      </c>
      <c r="AG37" s="36" t="e">
        <f t="shared" si="30"/>
        <v>#DIV/0!</v>
      </c>
      <c r="AH37" s="36" t="e">
        <f t="shared" si="31"/>
        <v>#DIV/0!</v>
      </c>
      <c r="AI37" s="47" t="e">
        <f t="shared" si="32"/>
        <v>#DIV/0!</v>
      </c>
      <c r="AJ37" s="47" t="e">
        <f t="shared" si="33"/>
        <v>#DIV/0!</v>
      </c>
      <c r="AK37" s="47" t="e">
        <f t="shared" si="34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17"/>
        <v>#DIV/0!</v>
      </c>
      <c r="N38" s="23"/>
      <c r="O38" s="23"/>
      <c r="P38" s="23"/>
      <c r="Q38" s="23"/>
      <c r="R38" s="23"/>
      <c r="S38" s="25"/>
      <c r="T38" s="12" t="e">
        <f t="shared" si="18"/>
        <v>#DIV/0!</v>
      </c>
      <c r="U38" s="13" t="e">
        <f t="shared" si="19"/>
        <v>#DIV/0!</v>
      </c>
      <c r="V38" s="13" t="e">
        <f t="shared" si="20"/>
        <v>#DIV/0!</v>
      </c>
      <c r="W38" s="13" t="e">
        <f t="shared" si="21"/>
        <v>#DIV/0!</v>
      </c>
      <c r="X38" s="13" t="e">
        <f t="shared" si="22"/>
        <v>#DIV/0!</v>
      </c>
      <c r="Y38" s="14" t="e">
        <f t="shared" si="23"/>
        <v>#DIV/0!</v>
      </c>
      <c r="Z38" s="15" t="e">
        <f t="shared" si="24"/>
        <v>#DIV/0!</v>
      </c>
      <c r="AA38" s="18" t="e">
        <f t="shared" si="25"/>
        <v>#DIV/0!</v>
      </c>
      <c r="AB38" s="9"/>
      <c r="AC38" s="26" t="e">
        <f t="shared" si="26"/>
        <v>#DIV/0!</v>
      </c>
      <c r="AD38" s="21" t="e">
        <f t="shared" si="27"/>
        <v>#DIV/0!</v>
      </c>
      <c r="AE38" s="34" t="e">
        <f t="shared" si="28"/>
        <v>#VALUE!</v>
      </c>
      <c r="AF38" s="35" t="e">
        <f t="shared" si="29"/>
        <v>#VALUE!</v>
      </c>
      <c r="AG38" s="36" t="e">
        <f t="shared" si="30"/>
        <v>#DIV/0!</v>
      </c>
      <c r="AH38" s="36" t="e">
        <f t="shared" si="31"/>
        <v>#DIV/0!</v>
      </c>
      <c r="AI38" s="47" t="e">
        <f t="shared" si="32"/>
        <v>#DIV/0!</v>
      </c>
      <c r="AJ38" s="47" t="e">
        <f t="shared" si="33"/>
        <v>#DIV/0!</v>
      </c>
      <c r="AK38" s="47" t="e">
        <f t="shared" si="34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17"/>
        <v>#DIV/0!</v>
      </c>
      <c r="N39" s="23"/>
      <c r="O39" s="23"/>
      <c r="P39" s="23"/>
      <c r="Q39" s="23"/>
      <c r="R39" s="23"/>
      <c r="S39" s="25"/>
      <c r="T39" s="12" t="e">
        <f t="shared" si="18"/>
        <v>#DIV/0!</v>
      </c>
      <c r="U39" s="13" t="e">
        <f t="shared" si="19"/>
        <v>#DIV/0!</v>
      </c>
      <c r="V39" s="13" t="e">
        <f t="shared" si="20"/>
        <v>#DIV/0!</v>
      </c>
      <c r="W39" s="13" t="e">
        <f t="shared" si="21"/>
        <v>#DIV/0!</v>
      </c>
      <c r="X39" s="13" t="e">
        <f t="shared" si="22"/>
        <v>#DIV/0!</v>
      </c>
      <c r="Y39" s="14" t="e">
        <f t="shared" si="23"/>
        <v>#DIV/0!</v>
      </c>
      <c r="Z39" s="15" t="e">
        <f t="shared" si="24"/>
        <v>#DIV/0!</v>
      </c>
      <c r="AA39" s="18" t="e">
        <f t="shared" si="25"/>
        <v>#DIV/0!</v>
      </c>
      <c r="AB39" s="9"/>
      <c r="AC39" s="26" t="e">
        <f t="shared" si="26"/>
        <v>#DIV/0!</v>
      </c>
      <c r="AD39" s="21" t="e">
        <f t="shared" si="27"/>
        <v>#DIV/0!</v>
      </c>
      <c r="AE39" s="34" t="e">
        <f t="shared" si="28"/>
        <v>#VALUE!</v>
      </c>
      <c r="AF39" s="35" t="e">
        <f t="shared" si="29"/>
        <v>#VALUE!</v>
      </c>
      <c r="AG39" s="36" t="e">
        <f t="shared" si="30"/>
        <v>#DIV/0!</v>
      </c>
      <c r="AH39" s="36" t="e">
        <f t="shared" si="31"/>
        <v>#DIV/0!</v>
      </c>
      <c r="AI39" s="47" t="e">
        <f t="shared" si="32"/>
        <v>#DIV/0!</v>
      </c>
      <c r="AJ39" s="47" t="e">
        <f t="shared" si="33"/>
        <v>#DIV/0!</v>
      </c>
      <c r="AK39" s="47" t="e">
        <f t="shared" si="34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17"/>
        <v>#DIV/0!</v>
      </c>
      <c r="N40" s="23"/>
      <c r="O40" s="23"/>
      <c r="P40" s="23"/>
      <c r="Q40" s="23"/>
      <c r="R40" s="23"/>
      <c r="S40" s="25"/>
      <c r="T40" s="12" t="e">
        <f t="shared" si="18"/>
        <v>#DIV/0!</v>
      </c>
      <c r="U40" s="13" t="e">
        <f t="shared" si="19"/>
        <v>#DIV/0!</v>
      </c>
      <c r="V40" s="13" t="e">
        <f t="shared" si="20"/>
        <v>#DIV/0!</v>
      </c>
      <c r="W40" s="13" t="e">
        <f t="shared" si="21"/>
        <v>#DIV/0!</v>
      </c>
      <c r="X40" s="13" t="e">
        <f t="shared" si="22"/>
        <v>#DIV/0!</v>
      </c>
      <c r="Y40" s="14" t="e">
        <f t="shared" si="23"/>
        <v>#DIV/0!</v>
      </c>
      <c r="Z40" s="15" t="e">
        <f t="shared" si="24"/>
        <v>#DIV/0!</v>
      </c>
      <c r="AA40" s="18" t="e">
        <f t="shared" si="25"/>
        <v>#DIV/0!</v>
      </c>
      <c r="AB40" s="9"/>
      <c r="AC40" s="26" t="e">
        <f t="shared" si="26"/>
        <v>#DIV/0!</v>
      </c>
      <c r="AD40" s="21" t="e">
        <f t="shared" si="27"/>
        <v>#DIV/0!</v>
      </c>
      <c r="AE40" s="34" t="e">
        <f t="shared" si="28"/>
        <v>#VALUE!</v>
      </c>
      <c r="AF40" s="35" t="e">
        <f t="shared" si="29"/>
        <v>#VALUE!</v>
      </c>
      <c r="AG40" s="36" t="e">
        <f t="shared" si="30"/>
        <v>#DIV/0!</v>
      </c>
      <c r="AH40" s="36" t="e">
        <f t="shared" si="31"/>
        <v>#DIV/0!</v>
      </c>
      <c r="AI40" s="47" t="e">
        <f t="shared" si="32"/>
        <v>#DIV/0!</v>
      </c>
      <c r="AJ40" s="47" t="e">
        <f t="shared" si="33"/>
        <v>#DIV/0!</v>
      </c>
      <c r="AK40" s="47" t="e">
        <f t="shared" si="34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17"/>
        <v>#DIV/0!</v>
      </c>
      <c r="N41" s="23"/>
      <c r="O41" s="23"/>
      <c r="P41" s="23"/>
      <c r="Q41" s="23"/>
      <c r="R41" s="23"/>
      <c r="S41" s="25"/>
      <c r="T41" s="12" t="e">
        <f t="shared" si="18"/>
        <v>#DIV/0!</v>
      </c>
      <c r="U41" s="13" t="e">
        <f t="shared" si="19"/>
        <v>#DIV/0!</v>
      </c>
      <c r="V41" s="13" t="e">
        <f t="shared" si="20"/>
        <v>#DIV/0!</v>
      </c>
      <c r="W41" s="13" t="e">
        <f t="shared" si="21"/>
        <v>#DIV/0!</v>
      </c>
      <c r="X41" s="13" t="e">
        <f t="shared" si="22"/>
        <v>#DIV/0!</v>
      </c>
      <c r="Y41" s="14" t="e">
        <f t="shared" si="23"/>
        <v>#DIV/0!</v>
      </c>
      <c r="Z41" s="15" t="e">
        <f t="shared" si="24"/>
        <v>#DIV/0!</v>
      </c>
      <c r="AA41" s="18" t="e">
        <f t="shared" si="25"/>
        <v>#DIV/0!</v>
      </c>
      <c r="AB41" s="9"/>
      <c r="AC41" s="26" t="e">
        <f t="shared" si="26"/>
        <v>#DIV/0!</v>
      </c>
      <c r="AD41" s="21" t="e">
        <f t="shared" si="27"/>
        <v>#DIV/0!</v>
      </c>
      <c r="AE41" s="34" t="e">
        <f t="shared" si="28"/>
        <v>#VALUE!</v>
      </c>
      <c r="AF41" s="35" t="e">
        <f t="shared" si="29"/>
        <v>#VALUE!</v>
      </c>
      <c r="AG41" s="36" t="e">
        <f t="shared" si="30"/>
        <v>#DIV/0!</v>
      </c>
      <c r="AH41" s="36" t="e">
        <f t="shared" si="31"/>
        <v>#DIV/0!</v>
      </c>
      <c r="AI41" s="47" t="e">
        <f t="shared" si="32"/>
        <v>#DIV/0!</v>
      </c>
      <c r="AJ41" s="47" t="e">
        <f t="shared" si="33"/>
        <v>#DIV/0!</v>
      </c>
      <c r="AK41" s="47" t="e">
        <f t="shared" si="34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17"/>
        <v>#DIV/0!</v>
      </c>
      <c r="N42" s="23"/>
      <c r="O42" s="23"/>
      <c r="P42" s="23"/>
      <c r="Q42" s="23"/>
      <c r="R42" s="23"/>
      <c r="S42" s="25"/>
      <c r="T42" s="12" t="e">
        <f t="shared" si="18"/>
        <v>#DIV/0!</v>
      </c>
      <c r="U42" s="13" t="e">
        <f t="shared" si="19"/>
        <v>#DIV/0!</v>
      </c>
      <c r="V42" s="13" t="e">
        <f t="shared" si="20"/>
        <v>#DIV/0!</v>
      </c>
      <c r="W42" s="13" t="e">
        <f t="shared" si="21"/>
        <v>#DIV/0!</v>
      </c>
      <c r="X42" s="13" t="e">
        <f t="shared" si="22"/>
        <v>#DIV/0!</v>
      </c>
      <c r="Y42" s="14" t="e">
        <f t="shared" si="23"/>
        <v>#DIV/0!</v>
      </c>
      <c r="Z42" s="15" t="e">
        <f t="shared" si="24"/>
        <v>#DIV/0!</v>
      </c>
      <c r="AA42" s="18" t="e">
        <f t="shared" si="25"/>
        <v>#DIV/0!</v>
      </c>
      <c r="AB42" s="9"/>
      <c r="AC42" s="26" t="e">
        <f t="shared" si="26"/>
        <v>#DIV/0!</v>
      </c>
      <c r="AD42" s="21" t="e">
        <f t="shared" si="27"/>
        <v>#DIV/0!</v>
      </c>
      <c r="AE42" s="34" t="e">
        <f t="shared" si="28"/>
        <v>#VALUE!</v>
      </c>
      <c r="AF42" s="35" t="e">
        <f t="shared" si="29"/>
        <v>#VALUE!</v>
      </c>
      <c r="AG42" s="36" t="e">
        <f t="shared" si="30"/>
        <v>#DIV/0!</v>
      </c>
      <c r="AH42" s="36" t="e">
        <f t="shared" si="31"/>
        <v>#DIV/0!</v>
      </c>
      <c r="AI42" s="47" t="e">
        <f t="shared" si="32"/>
        <v>#DIV/0!</v>
      </c>
      <c r="AJ42" s="47" t="e">
        <f t="shared" si="33"/>
        <v>#DIV/0!</v>
      </c>
      <c r="AK42" s="47" t="e">
        <f t="shared" si="34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17"/>
        <v>#DIV/0!</v>
      </c>
      <c r="N43" s="23"/>
      <c r="O43" s="23"/>
      <c r="P43" s="23"/>
      <c r="Q43" s="23"/>
      <c r="R43" s="23"/>
      <c r="S43" s="25"/>
      <c r="T43" s="12" t="e">
        <f t="shared" si="18"/>
        <v>#DIV/0!</v>
      </c>
      <c r="U43" s="13" t="e">
        <f t="shared" si="19"/>
        <v>#DIV/0!</v>
      </c>
      <c r="V43" s="13" t="e">
        <f t="shared" si="20"/>
        <v>#DIV/0!</v>
      </c>
      <c r="W43" s="13" t="e">
        <f t="shared" si="21"/>
        <v>#DIV/0!</v>
      </c>
      <c r="X43" s="13" t="e">
        <f t="shared" si="22"/>
        <v>#DIV/0!</v>
      </c>
      <c r="Y43" s="14" t="e">
        <f t="shared" si="23"/>
        <v>#DIV/0!</v>
      </c>
      <c r="Z43" s="15" t="e">
        <f t="shared" si="24"/>
        <v>#DIV/0!</v>
      </c>
      <c r="AA43" s="18" t="e">
        <f t="shared" si="25"/>
        <v>#DIV/0!</v>
      </c>
      <c r="AB43" s="9"/>
      <c r="AC43" s="26" t="e">
        <f t="shared" si="26"/>
        <v>#DIV/0!</v>
      </c>
      <c r="AD43" s="21" t="e">
        <f t="shared" si="27"/>
        <v>#DIV/0!</v>
      </c>
      <c r="AE43" s="34" t="e">
        <f t="shared" si="28"/>
        <v>#VALUE!</v>
      </c>
      <c r="AF43" s="35" t="e">
        <f t="shared" si="29"/>
        <v>#VALUE!</v>
      </c>
      <c r="AG43" s="36" t="e">
        <f t="shared" si="30"/>
        <v>#DIV/0!</v>
      </c>
      <c r="AH43" s="36" t="e">
        <f t="shared" si="31"/>
        <v>#DIV/0!</v>
      </c>
      <c r="AI43" s="47" t="e">
        <f t="shared" si="32"/>
        <v>#DIV/0!</v>
      </c>
      <c r="AJ43" s="47" t="e">
        <f t="shared" si="33"/>
        <v>#DIV/0!</v>
      </c>
      <c r="AK43" s="47" t="e">
        <f t="shared" si="34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17"/>
        <v>#DIV/0!</v>
      </c>
      <c r="N44" s="23"/>
      <c r="O44" s="23"/>
      <c r="P44" s="23"/>
      <c r="Q44" s="23"/>
      <c r="R44" s="23"/>
      <c r="S44" s="25"/>
      <c r="T44" s="12" t="e">
        <f t="shared" si="18"/>
        <v>#DIV/0!</v>
      </c>
      <c r="U44" s="13" t="e">
        <f t="shared" si="19"/>
        <v>#DIV/0!</v>
      </c>
      <c r="V44" s="13" t="e">
        <f t="shared" si="20"/>
        <v>#DIV/0!</v>
      </c>
      <c r="W44" s="13" t="e">
        <f t="shared" si="21"/>
        <v>#DIV/0!</v>
      </c>
      <c r="X44" s="13" t="e">
        <f t="shared" si="22"/>
        <v>#DIV/0!</v>
      </c>
      <c r="Y44" s="14" t="e">
        <f t="shared" si="23"/>
        <v>#DIV/0!</v>
      </c>
      <c r="Z44" s="15" t="e">
        <f t="shared" si="24"/>
        <v>#DIV/0!</v>
      </c>
      <c r="AA44" s="18" t="e">
        <f t="shared" si="25"/>
        <v>#DIV/0!</v>
      </c>
      <c r="AB44" s="9"/>
      <c r="AC44" s="26" t="e">
        <f t="shared" si="26"/>
        <v>#DIV/0!</v>
      </c>
      <c r="AD44" s="21" t="e">
        <f t="shared" si="27"/>
        <v>#DIV/0!</v>
      </c>
      <c r="AE44" s="34" t="e">
        <f t="shared" si="28"/>
        <v>#VALUE!</v>
      </c>
      <c r="AF44" s="35" t="e">
        <f t="shared" si="29"/>
        <v>#VALUE!</v>
      </c>
      <c r="AG44" s="36" t="e">
        <f t="shared" si="30"/>
        <v>#DIV/0!</v>
      </c>
      <c r="AH44" s="36" t="e">
        <f t="shared" si="31"/>
        <v>#DIV/0!</v>
      </c>
      <c r="AI44" s="47" t="e">
        <f t="shared" si="32"/>
        <v>#DIV/0!</v>
      </c>
      <c r="AJ44" s="47" t="e">
        <f t="shared" si="33"/>
        <v>#DIV/0!</v>
      </c>
      <c r="AK44" s="47" t="e">
        <f t="shared" si="34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17"/>
        <v>#DIV/0!</v>
      </c>
      <c r="N45" s="23"/>
      <c r="O45" s="23"/>
      <c r="P45" s="23"/>
      <c r="Q45" s="23"/>
      <c r="R45" s="23"/>
      <c r="S45" s="25"/>
      <c r="T45" s="12" t="e">
        <f t="shared" si="18"/>
        <v>#DIV/0!</v>
      </c>
      <c r="U45" s="13" t="e">
        <f t="shared" si="19"/>
        <v>#DIV/0!</v>
      </c>
      <c r="V45" s="13" t="e">
        <f t="shared" si="20"/>
        <v>#DIV/0!</v>
      </c>
      <c r="W45" s="13" t="e">
        <f t="shared" si="21"/>
        <v>#DIV/0!</v>
      </c>
      <c r="X45" s="13" t="e">
        <f t="shared" si="22"/>
        <v>#DIV/0!</v>
      </c>
      <c r="Y45" s="14" t="e">
        <f t="shared" si="23"/>
        <v>#DIV/0!</v>
      </c>
      <c r="Z45" s="15" t="e">
        <f t="shared" si="24"/>
        <v>#DIV/0!</v>
      </c>
      <c r="AA45" s="18" t="e">
        <f t="shared" si="25"/>
        <v>#DIV/0!</v>
      </c>
      <c r="AB45" s="9"/>
      <c r="AC45" s="26" t="e">
        <f t="shared" si="26"/>
        <v>#DIV/0!</v>
      </c>
      <c r="AD45" s="21" t="e">
        <f t="shared" si="27"/>
        <v>#DIV/0!</v>
      </c>
      <c r="AE45" s="34" t="e">
        <f t="shared" si="28"/>
        <v>#VALUE!</v>
      </c>
      <c r="AF45" s="35" t="e">
        <f t="shared" si="29"/>
        <v>#VALUE!</v>
      </c>
      <c r="AG45" s="36" t="e">
        <f t="shared" si="30"/>
        <v>#DIV/0!</v>
      </c>
      <c r="AH45" s="36" t="e">
        <f t="shared" si="31"/>
        <v>#DIV/0!</v>
      </c>
      <c r="AI45" s="47" t="e">
        <f t="shared" si="32"/>
        <v>#DIV/0!</v>
      </c>
      <c r="AJ45" s="47" t="e">
        <f t="shared" si="33"/>
        <v>#DIV/0!</v>
      </c>
      <c r="AK45" s="47" t="e">
        <f t="shared" si="34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17"/>
        <v>#DIV/0!</v>
      </c>
      <c r="N46" s="23"/>
      <c r="O46" s="23"/>
      <c r="P46" s="23"/>
      <c r="Q46" s="23"/>
      <c r="R46" s="23"/>
      <c r="S46" s="25"/>
      <c r="T46" s="12" t="e">
        <f t="shared" si="18"/>
        <v>#DIV/0!</v>
      </c>
      <c r="U46" s="13" t="e">
        <f t="shared" si="19"/>
        <v>#DIV/0!</v>
      </c>
      <c r="V46" s="13" t="e">
        <f t="shared" si="20"/>
        <v>#DIV/0!</v>
      </c>
      <c r="W46" s="13" t="e">
        <f t="shared" si="21"/>
        <v>#DIV/0!</v>
      </c>
      <c r="X46" s="13" t="e">
        <f t="shared" si="22"/>
        <v>#DIV/0!</v>
      </c>
      <c r="Y46" s="14" t="e">
        <f t="shared" si="23"/>
        <v>#DIV/0!</v>
      </c>
      <c r="Z46" s="15" t="e">
        <f t="shared" si="24"/>
        <v>#DIV/0!</v>
      </c>
      <c r="AA46" s="18" t="e">
        <f t="shared" si="25"/>
        <v>#DIV/0!</v>
      </c>
      <c r="AB46" s="9"/>
      <c r="AC46" s="26" t="e">
        <f t="shared" si="26"/>
        <v>#DIV/0!</v>
      </c>
      <c r="AD46" s="21" t="e">
        <f t="shared" si="27"/>
        <v>#DIV/0!</v>
      </c>
      <c r="AE46" s="34" t="e">
        <f t="shared" si="28"/>
        <v>#VALUE!</v>
      </c>
      <c r="AF46" s="35" t="e">
        <f t="shared" si="29"/>
        <v>#VALUE!</v>
      </c>
      <c r="AG46" s="36" t="e">
        <f t="shared" si="30"/>
        <v>#DIV/0!</v>
      </c>
      <c r="AH46" s="36" t="e">
        <f t="shared" si="31"/>
        <v>#DIV/0!</v>
      </c>
      <c r="AI46" s="47" t="e">
        <f t="shared" si="32"/>
        <v>#DIV/0!</v>
      </c>
      <c r="AJ46" s="47" t="e">
        <f t="shared" si="33"/>
        <v>#DIV/0!</v>
      </c>
      <c r="AK46" s="47" t="e">
        <f t="shared" si="34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17"/>
        <v>#DIV/0!</v>
      </c>
      <c r="N47" s="23"/>
      <c r="O47" s="23"/>
      <c r="P47" s="23"/>
      <c r="Q47" s="23"/>
      <c r="R47" s="23"/>
      <c r="S47" s="25"/>
      <c r="T47" s="12" t="e">
        <f t="shared" si="18"/>
        <v>#DIV/0!</v>
      </c>
      <c r="U47" s="13" t="e">
        <f t="shared" si="19"/>
        <v>#DIV/0!</v>
      </c>
      <c r="V47" s="13" t="e">
        <f t="shared" si="20"/>
        <v>#DIV/0!</v>
      </c>
      <c r="W47" s="13" t="e">
        <f t="shared" si="21"/>
        <v>#DIV/0!</v>
      </c>
      <c r="X47" s="13" t="e">
        <f t="shared" si="22"/>
        <v>#DIV/0!</v>
      </c>
      <c r="Y47" s="14" t="e">
        <f t="shared" si="23"/>
        <v>#DIV/0!</v>
      </c>
      <c r="Z47" s="15" t="e">
        <f t="shared" si="24"/>
        <v>#DIV/0!</v>
      </c>
      <c r="AA47" s="18" t="e">
        <f t="shared" si="25"/>
        <v>#DIV/0!</v>
      </c>
      <c r="AB47" s="9"/>
      <c r="AC47" s="26" t="e">
        <f t="shared" si="26"/>
        <v>#DIV/0!</v>
      </c>
      <c r="AD47" s="21" t="e">
        <f t="shared" si="27"/>
        <v>#DIV/0!</v>
      </c>
      <c r="AE47" s="34" t="e">
        <f t="shared" si="28"/>
        <v>#VALUE!</v>
      </c>
      <c r="AF47" s="35" t="e">
        <f t="shared" si="29"/>
        <v>#VALUE!</v>
      </c>
      <c r="AG47" s="36" t="e">
        <f t="shared" si="30"/>
        <v>#DIV/0!</v>
      </c>
      <c r="AH47" s="36" t="e">
        <f t="shared" si="31"/>
        <v>#DIV/0!</v>
      </c>
      <c r="AI47" s="47" t="e">
        <f t="shared" si="32"/>
        <v>#DIV/0!</v>
      </c>
      <c r="AJ47" s="47" t="e">
        <f t="shared" si="33"/>
        <v>#DIV/0!</v>
      </c>
      <c r="AK47" s="47" t="e">
        <f t="shared" si="34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17"/>
        <v>#DIV/0!</v>
      </c>
      <c r="N48" s="23"/>
      <c r="O48" s="23"/>
      <c r="P48" s="23"/>
      <c r="Q48" s="23"/>
      <c r="R48" s="23"/>
      <c r="S48" s="25"/>
      <c r="T48" s="12" t="e">
        <f t="shared" si="18"/>
        <v>#DIV/0!</v>
      </c>
      <c r="U48" s="13" t="e">
        <f t="shared" si="19"/>
        <v>#DIV/0!</v>
      </c>
      <c r="V48" s="13" t="e">
        <f t="shared" si="20"/>
        <v>#DIV/0!</v>
      </c>
      <c r="W48" s="13" t="e">
        <f t="shared" si="21"/>
        <v>#DIV/0!</v>
      </c>
      <c r="X48" s="13" t="e">
        <f t="shared" si="22"/>
        <v>#DIV/0!</v>
      </c>
      <c r="Y48" s="14" t="e">
        <f t="shared" si="23"/>
        <v>#DIV/0!</v>
      </c>
      <c r="Z48" s="15" t="e">
        <f t="shared" si="24"/>
        <v>#DIV/0!</v>
      </c>
      <c r="AA48" s="18" t="e">
        <f t="shared" si="25"/>
        <v>#DIV/0!</v>
      </c>
      <c r="AB48" s="9"/>
      <c r="AC48" s="26" t="e">
        <f t="shared" si="26"/>
        <v>#DIV/0!</v>
      </c>
      <c r="AD48" s="21" t="e">
        <f t="shared" si="27"/>
        <v>#DIV/0!</v>
      </c>
      <c r="AE48" s="34" t="e">
        <f t="shared" si="28"/>
        <v>#VALUE!</v>
      </c>
      <c r="AF48" s="35" t="e">
        <f t="shared" si="29"/>
        <v>#VALUE!</v>
      </c>
      <c r="AG48" s="36" t="e">
        <f t="shared" si="30"/>
        <v>#DIV/0!</v>
      </c>
      <c r="AH48" s="36" t="e">
        <f t="shared" si="31"/>
        <v>#DIV/0!</v>
      </c>
      <c r="AI48" s="47" t="e">
        <f t="shared" si="32"/>
        <v>#DIV/0!</v>
      </c>
      <c r="AJ48" s="47" t="e">
        <f t="shared" si="33"/>
        <v>#DIV/0!</v>
      </c>
      <c r="AK48" s="47" t="e">
        <f t="shared" si="34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17"/>
        <v>#DIV/0!</v>
      </c>
      <c r="N49" s="23"/>
      <c r="O49" s="23"/>
      <c r="P49" s="23"/>
      <c r="Q49" s="23"/>
      <c r="R49" s="23"/>
      <c r="S49" s="25"/>
      <c r="T49" s="12" t="e">
        <f t="shared" si="18"/>
        <v>#DIV/0!</v>
      </c>
      <c r="U49" s="13" t="e">
        <f t="shared" si="19"/>
        <v>#DIV/0!</v>
      </c>
      <c r="V49" s="13" t="e">
        <f t="shared" si="20"/>
        <v>#DIV/0!</v>
      </c>
      <c r="W49" s="13" t="e">
        <f t="shared" si="21"/>
        <v>#DIV/0!</v>
      </c>
      <c r="X49" s="13" t="e">
        <f t="shared" si="22"/>
        <v>#DIV/0!</v>
      </c>
      <c r="Y49" s="14" t="e">
        <f t="shared" si="23"/>
        <v>#DIV/0!</v>
      </c>
      <c r="Z49" s="15" t="e">
        <f t="shared" si="24"/>
        <v>#DIV/0!</v>
      </c>
      <c r="AA49" s="18" t="e">
        <f t="shared" si="25"/>
        <v>#DIV/0!</v>
      </c>
      <c r="AB49" s="9"/>
      <c r="AC49" s="26" t="e">
        <f t="shared" si="26"/>
        <v>#DIV/0!</v>
      </c>
      <c r="AD49" s="21" t="e">
        <f t="shared" si="27"/>
        <v>#DIV/0!</v>
      </c>
      <c r="AE49" s="34" t="e">
        <f t="shared" si="28"/>
        <v>#VALUE!</v>
      </c>
      <c r="AF49" s="35" t="e">
        <f t="shared" si="29"/>
        <v>#VALUE!</v>
      </c>
      <c r="AG49" s="36" t="e">
        <f t="shared" si="30"/>
        <v>#DIV/0!</v>
      </c>
      <c r="AH49" s="36" t="e">
        <f t="shared" si="31"/>
        <v>#DIV/0!</v>
      </c>
      <c r="AI49" s="47" t="e">
        <f t="shared" si="32"/>
        <v>#DIV/0!</v>
      </c>
      <c r="AJ49" s="47" t="e">
        <f t="shared" si="33"/>
        <v>#DIV/0!</v>
      </c>
      <c r="AK49" s="47" t="e">
        <f t="shared" si="34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17"/>
        <v>#DIV/0!</v>
      </c>
      <c r="N50" s="23"/>
      <c r="O50" s="23"/>
      <c r="P50" s="23"/>
      <c r="Q50" s="23"/>
      <c r="R50" s="23"/>
      <c r="S50" s="25"/>
      <c r="T50" s="12" t="e">
        <f t="shared" si="18"/>
        <v>#DIV/0!</v>
      </c>
      <c r="U50" s="13" t="e">
        <f t="shared" si="19"/>
        <v>#DIV/0!</v>
      </c>
      <c r="V50" s="13" t="e">
        <f t="shared" si="20"/>
        <v>#DIV/0!</v>
      </c>
      <c r="W50" s="13" t="e">
        <f t="shared" si="21"/>
        <v>#DIV/0!</v>
      </c>
      <c r="X50" s="13" t="e">
        <f t="shared" si="22"/>
        <v>#DIV/0!</v>
      </c>
      <c r="Y50" s="14" t="e">
        <f t="shared" si="23"/>
        <v>#DIV/0!</v>
      </c>
      <c r="Z50" s="15" t="e">
        <f t="shared" si="24"/>
        <v>#DIV/0!</v>
      </c>
      <c r="AA50" s="18" t="e">
        <f t="shared" si="25"/>
        <v>#DIV/0!</v>
      </c>
      <c r="AB50" s="9"/>
      <c r="AC50" s="26" t="e">
        <f t="shared" si="26"/>
        <v>#DIV/0!</v>
      </c>
      <c r="AD50" s="21" t="e">
        <f t="shared" si="27"/>
        <v>#DIV/0!</v>
      </c>
      <c r="AE50" s="34" t="e">
        <f t="shared" si="28"/>
        <v>#VALUE!</v>
      </c>
      <c r="AF50" s="35" t="e">
        <f t="shared" si="29"/>
        <v>#VALUE!</v>
      </c>
      <c r="AG50" s="36" t="e">
        <f t="shared" si="30"/>
        <v>#DIV/0!</v>
      </c>
      <c r="AH50" s="36" t="e">
        <f t="shared" si="31"/>
        <v>#DIV/0!</v>
      </c>
      <c r="AI50" s="47" t="e">
        <f t="shared" si="32"/>
        <v>#DIV/0!</v>
      </c>
      <c r="AJ50" s="47" t="e">
        <f t="shared" si="33"/>
        <v>#DIV/0!</v>
      </c>
      <c r="AK50" s="47" t="e">
        <f t="shared" si="34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17"/>
        <v>#DIV/0!</v>
      </c>
      <c r="N51" s="23"/>
      <c r="O51" s="23"/>
      <c r="P51" s="23"/>
      <c r="Q51" s="23"/>
      <c r="R51" s="23"/>
      <c r="S51" s="25"/>
      <c r="T51" s="12" t="e">
        <f t="shared" si="18"/>
        <v>#DIV/0!</v>
      </c>
      <c r="U51" s="13" t="e">
        <f t="shared" si="19"/>
        <v>#DIV/0!</v>
      </c>
      <c r="V51" s="13" t="e">
        <f t="shared" si="20"/>
        <v>#DIV/0!</v>
      </c>
      <c r="W51" s="13" t="e">
        <f t="shared" si="21"/>
        <v>#DIV/0!</v>
      </c>
      <c r="X51" s="13" t="e">
        <f t="shared" si="22"/>
        <v>#DIV/0!</v>
      </c>
      <c r="Y51" s="14" t="e">
        <f t="shared" si="23"/>
        <v>#DIV/0!</v>
      </c>
      <c r="Z51" s="15" t="e">
        <f t="shared" si="24"/>
        <v>#DIV/0!</v>
      </c>
      <c r="AA51" s="18" t="e">
        <f t="shared" si="25"/>
        <v>#DIV/0!</v>
      </c>
      <c r="AB51" s="9"/>
      <c r="AC51" s="26" t="e">
        <f t="shared" si="26"/>
        <v>#DIV/0!</v>
      </c>
      <c r="AD51" s="21" t="e">
        <f t="shared" si="27"/>
        <v>#DIV/0!</v>
      </c>
      <c r="AE51" s="34" t="e">
        <f t="shared" si="28"/>
        <v>#VALUE!</v>
      </c>
      <c r="AF51" s="35" t="e">
        <f t="shared" si="29"/>
        <v>#VALUE!</v>
      </c>
      <c r="AG51" s="36" t="e">
        <f t="shared" si="30"/>
        <v>#DIV/0!</v>
      </c>
      <c r="AH51" s="36" t="e">
        <f t="shared" si="31"/>
        <v>#DIV/0!</v>
      </c>
      <c r="AI51" s="47" t="e">
        <f t="shared" si="32"/>
        <v>#DIV/0!</v>
      </c>
      <c r="AJ51" s="47" t="e">
        <f t="shared" si="33"/>
        <v>#DIV/0!</v>
      </c>
      <c r="AK51" s="47" t="e">
        <f t="shared" si="34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17"/>
        <v>#DIV/0!</v>
      </c>
      <c r="N52" s="23"/>
      <c r="O52" s="23"/>
      <c r="P52" s="23"/>
      <c r="Q52" s="23"/>
      <c r="R52" s="23"/>
      <c r="S52" s="25"/>
      <c r="T52" s="12" t="e">
        <f t="shared" si="18"/>
        <v>#DIV/0!</v>
      </c>
      <c r="U52" s="13" t="e">
        <f t="shared" si="19"/>
        <v>#DIV/0!</v>
      </c>
      <c r="V52" s="13" t="e">
        <f t="shared" si="20"/>
        <v>#DIV/0!</v>
      </c>
      <c r="W52" s="13" t="e">
        <f t="shared" si="21"/>
        <v>#DIV/0!</v>
      </c>
      <c r="X52" s="13" t="e">
        <f t="shared" si="22"/>
        <v>#DIV/0!</v>
      </c>
      <c r="Y52" s="14" t="e">
        <f t="shared" si="23"/>
        <v>#DIV/0!</v>
      </c>
      <c r="Z52" s="15" t="e">
        <f t="shared" si="24"/>
        <v>#DIV/0!</v>
      </c>
      <c r="AA52" s="18" t="e">
        <f t="shared" si="25"/>
        <v>#DIV/0!</v>
      </c>
      <c r="AB52" s="9"/>
      <c r="AC52" s="26" t="e">
        <f t="shared" si="26"/>
        <v>#DIV/0!</v>
      </c>
      <c r="AD52" s="21" t="e">
        <f t="shared" si="27"/>
        <v>#DIV/0!</v>
      </c>
      <c r="AE52" s="34" t="e">
        <f t="shared" si="28"/>
        <v>#VALUE!</v>
      </c>
      <c r="AF52" s="35" t="e">
        <f t="shared" si="29"/>
        <v>#VALUE!</v>
      </c>
      <c r="AG52" s="36" t="e">
        <f t="shared" si="30"/>
        <v>#DIV/0!</v>
      </c>
      <c r="AH52" s="36" t="e">
        <f t="shared" si="31"/>
        <v>#DIV/0!</v>
      </c>
      <c r="AI52" s="47" t="e">
        <f t="shared" si="32"/>
        <v>#DIV/0!</v>
      </c>
      <c r="AJ52" s="47" t="e">
        <f t="shared" si="33"/>
        <v>#DIV/0!</v>
      </c>
      <c r="AK52" s="47" t="e">
        <f t="shared" si="34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17"/>
        <v>#DIV/0!</v>
      </c>
      <c r="N53" s="23"/>
      <c r="O53" s="23"/>
      <c r="P53" s="23"/>
      <c r="Q53" s="23"/>
      <c r="R53" s="23"/>
      <c r="S53" s="25"/>
      <c r="T53" s="12" t="e">
        <f t="shared" si="18"/>
        <v>#DIV/0!</v>
      </c>
      <c r="U53" s="13" t="e">
        <f t="shared" si="19"/>
        <v>#DIV/0!</v>
      </c>
      <c r="V53" s="13" t="e">
        <f t="shared" si="20"/>
        <v>#DIV/0!</v>
      </c>
      <c r="W53" s="13" t="e">
        <f t="shared" si="21"/>
        <v>#DIV/0!</v>
      </c>
      <c r="X53" s="13" t="e">
        <f t="shared" si="22"/>
        <v>#DIV/0!</v>
      </c>
      <c r="Y53" s="14" t="e">
        <f t="shared" si="23"/>
        <v>#DIV/0!</v>
      </c>
      <c r="Z53" s="15" t="e">
        <f t="shared" si="24"/>
        <v>#DIV/0!</v>
      </c>
      <c r="AA53" s="18" t="e">
        <f t="shared" si="25"/>
        <v>#DIV/0!</v>
      </c>
      <c r="AB53" s="9"/>
      <c r="AC53" s="26" t="e">
        <f t="shared" si="26"/>
        <v>#DIV/0!</v>
      </c>
      <c r="AD53" s="21" t="e">
        <f t="shared" si="27"/>
        <v>#DIV/0!</v>
      </c>
      <c r="AE53" s="34" t="e">
        <f t="shared" si="28"/>
        <v>#VALUE!</v>
      </c>
      <c r="AF53" s="35" t="e">
        <f t="shared" si="29"/>
        <v>#VALUE!</v>
      </c>
      <c r="AG53" s="36" t="e">
        <f t="shared" si="30"/>
        <v>#DIV/0!</v>
      </c>
      <c r="AH53" s="36" t="e">
        <f t="shared" si="31"/>
        <v>#DIV/0!</v>
      </c>
      <c r="AI53" s="47" t="e">
        <f t="shared" si="32"/>
        <v>#DIV/0!</v>
      </c>
      <c r="AJ53" s="47" t="e">
        <f t="shared" si="33"/>
        <v>#DIV/0!</v>
      </c>
      <c r="AK53" s="47" t="e">
        <f t="shared" si="34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17"/>
        <v>#DIV/0!</v>
      </c>
      <c r="N54" s="23"/>
      <c r="O54" s="23"/>
      <c r="P54" s="23"/>
      <c r="Q54" s="23"/>
      <c r="R54" s="23"/>
      <c r="S54" s="25"/>
      <c r="T54" s="12" t="e">
        <f t="shared" si="18"/>
        <v>#DIV/0!</v>
      </c>
      <c r="U54" s="13" t="e">
        <f t="shared" si="19"/>
        <v>#DIV/0!</v>
      </c>
      <c r="V54" s="13" t="e">
        <f t="shared" si="20"/>
        <v>#DIV/0!</v>
      </c>
      <c r="W54" s="13" t="e">
        <f t="shared" si="21"/>
        <v>#DIV/0!</v>
      </c>
      <c r="X54" s="13" t="e">
        <f t="shared" si="22"/>
        <v>#DIV/0!</v>
      </c>
      <c r="Y54" s="14" t="e">
        <f t="shared" si="23"/>
        <v>#DIV/0!</v>
      </c>
      <c r="Z54" s="15" t="e">
        <f t="shared" si="24"/>
        <v>#DIV/0!</v>
      </c>
      <c r="AA54" s="18" t="e">
        <f t="shared" si="25"/>
        <v>#DIV/0!</v>
      </c>
      <c r="AB54" s="9"/>
      <c r="AC54" s="26" t="e">
        <f t="shared" si="26"/>
        <v>#DIV/0!</v>
      </c>
      <c r="AD54" s="21" t="e">
        <f t="shared" si="27"/>
        <v>#DIV/0!</v>
      </c>
      <c r="AE54" s="34" t="e">
        <f t="shared" si="28"/>
        <v>#VALUE!</v>
      </c>
      <c r="AF54" s="35" t="e">
        <f t="shared" si="29"/>
        <v>#VALUE!</v>
      </c>
      <c r="AG54" s="36" t="e">
        <f t="shared" si="30"/>
        <v>#DIV/0!</v>
      </c>
      <c r="AH54" s="36" t="e">
        <f t="shared" si="31"/>
        <v>#DIV/0!</v>
      </c>
      <c r="AI54" s="47" t="e">
        <f t="shared" si="32"/>
        <v>#DIV/0!</v>
      </c>
      <c r="AJ54" s="47" t="e">
        <f t="shared" si="33"/>
        <v>#DIV/0!</v>
      </c>
      <c r="AK54" s="47" t="e">
        <f t="shared" si="34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17"/>
        <v>#DIV/0!</v>
      </c>
      <c r="N55" s="23"/>
      <c r="O55" s="23"/>
      <c r="P55" s="23"/>
      <c r="Q55" s="23"/>
      <c r="R55" s="23"/>
      <c r="S55" s="25"/>
      <c r="T55" s="12" t="e">
        <f t="shared" si="18"/>
        <v>#DIV/0!</v>
      </c>
      <c r="U55" s="13" t="e">
        <f t="shared" si="19"/>
        <v>#DIV/0!</v>
      </c>
      <c r="V55" s="13" t="e">
        <f t="shared" si="20"/>
        <v>#DIV/0!</v>
      </c>
      <c r="W55" s="13" t="e">
        <f t="shared" si="21"/>
        <v>#DIV/0!</v>
      </c>
      <c r="X55" s="13" t="e">
        <f t="shared" si="22"/>
        <v>#DIV/0!</v>
      </c>
      <c r="Y55" s="14" t="e">
        <f t="shared" si="23"/>
        <v>#DIV/0!</v>
      </c>
      <c r="Z55" s="15" t="e">
        <f t="shared" si="24"/>
        <v>#DIV/0!</v>
      </c>
      <c r="AA55" s="18" t="e">
        <f t="shared" si="25"/>
        <v>#DIV/0!</v>
      </c>
      <c r="AB55" s="9"/>
      <c r="AC55" s="26" t="e">
        <f t="shared" si="26"/>
        <v>#DIV/0!</v>
      </c>
      <c r="AD55" s="21" t="e">
        <f t="shared" si="27"/>
        <v>#DIV/0!</v>
      </c>
      <c r="AE55" s="34" t="e">
        <f t="shared" si="28"/>
        <v>#VALUE!</v>
      </c>
      <c r="AF55" s="35" t="e">
        <f t="shared" si="29"/>
        <v>#VALUE!</v>
      </c>
      <c r="AG55" s="36" t="e">
        <f t="shared" si="30"/>
        <v>#DIV/0!</v>
      </c>
      <c r="AH55" s="36" t="e">
        <f t="shared" si="31"/>
        <v>#DIV/0!</v>
      </c>
      <c r="AI55" s="47" t="e">
        <f t="shared" si="32"/>
        <v>#DIV/0!</v>
      </c>
      <c r="AJ55" s="47" t="e">
        <f t="shared" si="33"/>
        <v>#DIV/0!</v>
      </c>
      <c r="AK55" s="47" t="e">
        <f t="shared" si="34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17"/>
        <v>#DIV/0!</v>
      </c>
      <c r="N56" s="23"/>
      <c r="O56" s="23"/>
      <c r="P56" s="23"/>
      <c r="Q56" s="23"/>
      <c r="R56" s="23"/>
      <c r="S56" s="25"/>
      <c r="T56" s="12" t="e">
        <f t="shared" si="18"/>
        <v>#DIV/0!</v>
      </c>
      <c r="U56" s="13" t="e">
        <f t="shared" si="19"/>
        <v>#DIV/0!</v>
      </c>
      <c r="V56" s="13" t="e">
        <f t="shared" si="20"/>
        <v>#DIV/0!</v>
      </c>
      <c r="W56" s="13" t="e">
        <f t="shared" si="21"/>
        <v>#DIV/0!</v>
      </c>
      <c r="X56" s="13" t="e">
        <f t="shared" si="22"/>
        <v>#DIV/0!</v>
      </c>
      <c r="Y56" s="14" t="e">
        <f t="shared" si="23"/>
        <v>#DIV/0!</v>
      </c>
      <c r="Z56" s="15" t="e">
        <f t="shared" si="24"/>
        <v>#DIV/0!</v>
      </c>
      <c r="AA56" s="18" t="e">
        <f t="shared" si="25"/>
        <v>#DIV/0!</v>
      </c>
      <c r="AB56" s="9"/>
      <c r="AC56" s="26" t="e">
        <f t="shared" si="26"/>
        <v>#DIV/0!</v>
      </c>
      <c r="AD56" s="21" t="e">
        <f t="shared" si="27"/>
        <v>#DIV/0!</v>
      </c>
      <c r="AE56" s="34" t="e">
        <f t="shared" si="28"/>
        <v>#VALUE!</v>
      </c>
      <c r="AF56" s="35" t="e">
        <f t="shared" si="29"/>
        <v>#VALUE!</v>
      </c>
      <c r="AG56" s="36" t="e">
        <f t="shared" si="30"/>
        <v>#DIV/0!</v>
      </c>
      <c r="AH56" s="36" t="e">
        <f t="shared" si="31"/>
        <v>#DIV/0!</v>
      </c>
      <c r="AI56" s="47" t="e">
        <f t="shared" si="32"/>
        <v>#DIV/0!</v>
      </c>
      <c r="AJ56" s="47" t="e">
        <f t="shared" si="33"/>
        <v>#DIV/0!</v>
      </c>
      <c r="AK56" s="47" t="e">
        <f t="shared" si="34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17"/>
        <v>#DIV/0!</v>
      </c>
      <c r="N57" s="23"/>
      <c r="O57" s="23"/>
      <c r="P57" s="23"/>
      <c r="Q57" s="23"/>
      <c r="R57" s="23"/>
      <c r="S57" s="25"/>
      <c r="T57" s="12" t="e">
        <f t="shared" si="18"/>
        <v>#DIV/0!</v>
      </c>
      <c r="U57" s="13" t="e">
        <f t="shared" si="19"/>
        <v>#DIV/0!</v>
      </c>
      <c r="V57" s="13" t="e">
        <f t="shared" si="20"/>
        <v>#DIV/0!</v>
      </c>
      <c r="W57" s="13" t="e">
        <f t="shared" si="21"/>
        <v>#DIV/0!</v>
      </c>
      <c r="X57" s="13" t="e">
        <f t="shared" si="22"/>
        <v>#DIV/0!</v>
      </c>
      <c r="Y57" s="14" t="e">
        <f t="shared" si="23"/>
        <v>#DIV/0!</v>
      </c>
      <c r="Z57" s="15" t="e">
        <f t="shared" si="24"/>
        <v>#DIV/0!</v>
      </c>
      <c r="AA57" s="18" t="e">
        <f t="shared" si="25"/>
        <v>#DIV/0!</v>
      </c>
      <c r="AB57" s="9"/>
      <c r="AC57" s="26" t="e">
        <f t="shared" si="26"/>
        <v>#DIV/0!</v>
      </c>
      <c r="AD57" s="21" t="e">
        <f t="shared" si="27"/>
        <v>#DIV/0!</v>
      </c>
      <c r="AE57" s="34" t="e">
        <f t="shared" si="28"/>
        <v>#VALUE!</v>
      </c>
      <c r="AF57" s="35" t="e">
        <f t="shared" si="29"/>
        <v>#VALUE!</v>
      </c>
      <c r="AG57" s="36" t="e">
        <f t="shared" si="30"/>
        <v>#DIV/0!</v>
      </c>
      <c r="AH57" s="36" t="e">
        <f t="shared" si="31"/>
        <v>#DIV/0!</v>
      </c>
      <c r="AI57" s="47" t="e">
        <f t="shared" si="32"/>
        <v>#DIV/0!</v>
      </c>
      <c r="AJ57" s="47" t="e">
        <f t="shared" si="33"/>
        <v>#DIV/0!</v>
      </c>
      <c r="AK57" s="47" t="e">
        <f t="shared" si="34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17"/>
        <v>#DIV/0!</v>
      </c>
      <c r="N58" s="23"/>
      <c r="O58" s="23"/>
      <c r="P58" s="23"/>
      <c r="Q58" s="23"/>
      <c r="R58" s="23"/>
      <c r="S58" s="25"/>
      <c r="T58" s="12" t="e">
        <f t="shared" si="18"/>
        <v>#DIV/0!</v>
      </c>
      <c r="U58" s="13" t="e">
        <f t="shared" si="19"/>
        <v>#DIV/0!</v>
      </c>
      <c r="V58" s="13" t="e">
        <f t="shared" si="20"/>
        <v>#DIV/0!</v>
      </c>
      <c r="W58" s="13" t="e">
        <f t="shared" si="21"/>
        <v>#DIV/0!</v>
      </c>
      <c r="X58" s="13" t="e">
        <f t="shared" si="22"/>
        <v>#DIV/0!</v>
      </c>
      <c r="Y58" s="14" t="e">
        <f t="shared" si="23"/>
        <v>#DIV/0!</v>
      </c>
      <c r="Z58" s="15" t="e">
        <f t="shared" si="24"/>
        <v>#DIV/0!</v>
      </c>
      <c r="AA58" s="18" t="e">
        <f t="shared" si="25"/>
        <v>#DIV/0!</v>
      </c>
      <c r="AB58" s="9"/>
      <c r="AC58" s="26" t="e">
        <f t="shared" si="26"/>
        <v>#DIV/0!</v>
      </c>
      <c r="AD58" s="21" t="e">
        <f t="shared" si="27"/>
        <v>#DIV/0!</v>
      </c>
      <c r="AE58" s="34" t="e">
        <f t="shared" si="28"/>
        <v>#VALUE!</v>
      </c>
      <c r="AF58" s="35" t="e">
        <f t="shared" si="29"/>
        <v>#VALUE!</v>
      </c>
      <c r="AG58" s="36" t="e">
        <f t="shared" si="30"/>
        <v>#DIV/0!</v>
      </c>
      <c r="AH58" s="36" t="e">
        <f t="shared" si="31"/>
        <v>#DIV/0!</v>
      </c>
      <c r="AI58" s="47" t="e">
        <f t="shared" si="32"/>
        <v>#DIV/0!</v>
      </c>
      <c r="AJ58" s="47" t="e">
        <f t="shared" si="33"/>
        <v>#DIV/0!</v>
      </c>
      <c r="AK58" s="47" t="e">
        <f t="shared" si="34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17"/>
        <v>#DIV/0!</v>
      </c>
      <c r="N59" s="23"/>
      <c r="O59" s="23"/>
      <c r="P59" s="23"/>
      <c r="Q59" s="23"/>
      <c r="R59" s="23"/>
      <c r="S59" s="25"/>
      <c r="T59" s="12" t="e">
        <f t="shared" si="18"/>
        <v>#DIV/0!</v>
      </c>
      <c r="U59" s="13" t="e">
        <f t="shared" si="19"/>
        <v>#DIV/0!</v>
      </c>
      <c r="V59" s="13" t="e">
        <f t="shared" si="20"/>
        <v>#DIV/0!</v>
      </c>
      <c r="W59" s="13" t="e">
        <f t="shared" si="21"/>
        <v>#DIV/0!</v>
      </c>
      <c r="X59" s="13" t="e">
        <f t="shared" si="22"/>
        <v>#DIV/0!</v>
      </c>
      <c r="Y59" s="14" t="e">
        <f t="shared" si="23"/>
        <v>#DIV/0!</v>
      </c>
      <c r="Z59" s="15" t="e">
        <f t="shared" si="24"/>
        <v>#DIV/0!</v>
      </c>
      <c r="AA59" s="18" t="e">
        <f t="shared" si="25"/>
        <v>#DIV/0!</v>
      </c>
      <c r="AB59" s="9"/>
      <c r="AC59" s="26" t="e">
        <f t="shared" si="26"/>
        <v>#DIV/0!</v>
      </c>
      <c r="AD59" s="21" t="e">
        <f t="shared" si="27"/>
        <v>#DIV/0!</v>
      </c>
      <c r="AE59" s="34" t="e">
        <f t="shared" si="28"/>
        <v>#VALUE!</v>
      </c>
      <c r="AF59" s="35" t="e">
        <f t="shared" si="29"/>
        <v>#VALUE!</v>
      </c>
      <c r="AG59" s="36" t="e">
        <f t="shared" si="30"/>
        <v>#DIV/0!</v>
      </c>
      <c r="AH59" s="36" t="e">
        <f t="shared" si="31"/>
        <v>#DIV/0!</v>
      </c>
      <c r="AI59" s="47" t="e">
        <f t="shared" si="32"/>
        <v>#DIV/0!</v>
      </c>
      <c r="AJ59" s="47" t="e">
        <f t="shared" si="33"/>
        <v>#DIV/0!</v>
      </c>
      <c r="AK59" s="47" t="e">
        <f t="shared" si="34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17"/>
        <v>#DIV/0!</v>
      </c>
      <c r="N60" s="23"/>
      <c r="O60" s="23"/>
      <c r="P60" s="23"/>
      <c r="Q60" s="23"/>
      <c r="R60" s="23"/>
      <c r="S60" s="25"/>
      <c r="T60" s="12" t="e">
        <f t="shared" si="18"/>
        <v>#DIV/0!</v>
      </c>
      <c r="U60" s="13" t="e">
        <f t="shared" si="19"/>
        <v>#DIV/0!</v>
      </c>
      <c r="V60" s="13" t="e">
        <f t="shared" si="20"/>
        <v>#DIV/0!</v>
      </c>
      <c r="W60" s="13" t="e">
        <f t="shared" si="21"/>
        <v>#DIV/0!</v>
      </c>
      <c r="X60" s="13" t="e">
        <f t="shared" si="22"/>
        <v>#DIV/0!</v>
      </c>
      <c r="Y60" s="14" t="e">
        <f t="shared" si="23"/>
        <v>#DIV/0!</v>
      </c>
      <c r="Z60" s="15" t="e">
        <f t="shared" si="24"/>
        <v>#DIV/0!</v>
      </c>
      <c r="AA60" s="18" t="e">
        <f t="shared" si="25"/>
        <v>#DIV/0!</v>
      </c>
      <c r="AB60" s="9"/>
      <c r="AC60" s="26" t="e">
        <f t="shared" si="26"/>
        <v>#DIV/0!</v>
      </c>
      <c r="AD60" s="21" t="e">
        <f t="shared" si="27"/>
        <v>#DIV/0!</v>
      </c>
      <c r="AE60" s="34" t="e">
        <f t="shared" si="28"/>
        <v>#VALUE!</v>
      </c>
      <c r="AF60" s="35" t="e">
        <f t="shared" si="29"/>
        <v>#VALUE!</v>
      </c>
      <c r="AG60" s="36" t="e">
        <f t="shared" si="30"/>
        <v>#DIV/0!</v>
      </c>
      <c r="AH60" s="36" t="e">
        <f t="shared" si="31"/>
        <v>#DIV/0!</v>
      </c>
      <c r="AI60" s="47" t="e">
        <f t="shared" si="32"/>
        <v>#DIV/0!</v>
      </c>
      <c r="AJ60" s="47" t="e">
        <f t="shared" si="33"/>
        <v>#DIV/0!</v>
      </c>
      <c r="AK60" s="47" t="e">
        <f t="shared" si="34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17"/>
        <v>#DIV/0!</v>
      </c>
      <c r="N61" s="23"/>
      <c r="O61" s="23"/>
      <c r="P61" s="23"/>
      <c r="Q61" s="23"/>
      <c r="R61" s="23"/>
      <c r="S61" s="25"/>
      <c r="T61" s="12" t="e">
        <f t="shared" si="18"/>
        <v>#DIV/0!</v>
      </c>
      <c r="U61" s="13" t="e">
        <f t="shared" si="19"/>
        <v>#DIV/0!</v>
      </c>
      <c r="V61" s="13" t="e">
        <f t="shared" si="20"/>
        <v>#DIV/0!</v>
      </c>
      <c r="W61" s="13" t="e">
        <f t="shared" si="21"/>
        <v>#DIV/0!</v>
      </c>
      <c r="X61" s="13" t="e">
        <f t="shared" si="22"/>
        <v>#DIV/0!</v>
      </c>
      <c r="Y61" s="14" t="e">
        <f t="shared" si="23"/>
        <v>#DIV/0!</v>
      </c>
      <c r="Z61" s="15" t="e">
        <f t="shared" si="24"/>
        <v>#DIV/0!</v>
      </c>
      <c r="AA61" s="18" t="e">
        <f t="shared" si="25"/>
        <v>#DIV/0!</v>
      </c>
      <c r="AB61" s="9"/>
      <c r="AC61" s="26" t="e">
        <f t="shared" si="26"/>
        <v>#DIV/0!</v>
      </c>
      <c r="AD61" s="21" t="e">
        <f t="shared" si="27"/>
        <v>#DIV/0!</v>
      </c>
      <c r="AE61" s="34" t="e">
        <f t="shared" si="28"/>
        <v>#VALUE!</v>
      </c>
      <c r="AF61" s="35" t="e">
        <f t="shared" si="29"/>
        <v>#VALUE!</v>
      </c>
      <c r="AG61" s="36" t="e">
        <f t="shared" si="30"/>
        <v>#DIV/0!</v>
      </c>
      <c r="AH61" s="36" t="e">
        <f t="shared" si="31"/>
        <v>#DIV/0!</v>
      </c>
      <c r="AI61" s="47" t="e">
        <f t="shared" si="32"/>
        <v>#DIV/0!</v>
      </c>
      <c r="AJ61" s="47" t="e">
        <f t="shared" si="33"/>
        <v>#DIV/0!</v>
      </c>
      <c r="AK61" s="47" t="e">
        <f t="shared" si="34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17"/>
        <v>#DIV/0!</v>
      </c>
      <c r="N62" s="23"/>
      <c r="O62" s="23"/>
      <c r="P62" s="23"/>
      <c r="Q62" s="23"/>
      <c r="R62" s="23"/>
      <c r="S62" s="25"/>
      <c r="T62" s="12" t="e">
        <f t="shared" si="18"/>
        <v>#DIV/0!</v>
      </c>
      <c r="U62" s="13" t="e">
        <f t="shared" si="19"/>
        <v>#DIV/0!</v>
      </c>
      <c r="V62" s="13" t="e">
        <f t="shared" si="20"/>
        <v>#DIV/0!</v>
      </c>
      <c r="W62" s="13" t="e">
        <f t="shared" si="21"/>
        <v>#DIV/0!</v>
      </c>
      <c r="X62" s="13" t="e">
        <f t="shared" si="22"/>
        <v>#DIV/0!</v>
      </c>
      <c r="Y62" s="14" t="e">
        <f t="shared" si="23"/>
        <v>#DIV/0!</v>
      </c>
      <c r="Z62" s="15" t="e">
        <f t="shared" si="24"/>
        <v>#DIV/0!</v>
      </c>
      <c r="AA62" s="18" t="e">
        <f t="shared" si="25"/>
        <v>#DIV/0!</v>
      </c>
      <c r="AB62" s="9"/>
      <c r="AC62" s="26" t="e">
        <f t="shared" si="26"/>
        <v>#DIV/0!</v>
      </c>
      <c r="AD62" s="21" t="e">
        <f t="shared" si="27"/>
        <v>#DIV/0!</v>
      </c>
      <c r="AE62" s="34" t="e">
        <f t="shared" si="28"/>
        <v>#VALUE!</v>
      </c>
      <c r="AF62" s="35" t="e">
        <f t="shared" si="29"/>
        <v>#VALUE!</v>
      </c>
      <c r="AG62" s="36" t="e">
        <f t="shared" si="30"/>
        <v>#DIV/0!</v>
      </c>
      <c r="AH62" s="36" t="e">
        <f t="shared" si="31"/>
        <v>#DIV/0!</v>
      </c>
      <c r="AI62" s="47" t="e">
        <f t="shared" si="32"/>
        <v>#DIV/0!</v>
      </c>
      <c r="AJ62" s="47" t="e">
        <f t="shared" si="33"/>
        <v>#DIV/0!</v>
      </c>
      <c r="AK62" s="47" t="e">
        <f t="shared" si="34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17"/>
        <v>#DIV/0!</v>
      </c>
      <c r="N63" s="23"/>
      <c r="O63" s="23"/>
      <c r="P63" s="23"/>
      <c r="Q63" s="23"/>
      <c r="R63" s="23"/>
      <c r="S63" s="25"/>
      <c r="T63" s="12" t="e">
        <f t="shared" si="18"/>
        <v>#DIV/0!</v>
      </c>
      <c r="U63" s="13" t="e">
        <f t="shared" si="19"/>
        <v>#DIV/0!</v>
      </c>
      <c r="V63" s="13" t="e">
        <f t="shared" si="20"/>
        <v>#DIV/0!</v>
      </c>
      <c r="W63" s="13" t="e">
        <f t="shared" si="21"/>
        <v>#DIV/0!</v>
      </c>
      <c r="X63" s="13" t="e">
        <f t="shared" si="22"/>
        <v>#DIV/0!</v>
      </c>
      <c r="Y63" s="14" t="e">
        <f t="shared" si="23"/>
        <v>#DIV/0!</v>
      </c>
      <c r="Z63" s="15" t="e">
        <f t="shared" si="24"/>
        <v>#DIV/0!</v>
      </c>
      <c r="AA63" s="18" t="e">
        <f t="shared" si="25"/>
        <v>#DIV/0!</v>
      </c>
      <c r="AB63" s="9"/>
      <c r="AC63" s="26" t="e">
        <f t="shared" si="26"/>
        <v>#DIV/0!</v>
      </c>
      <c r="AD63" s="21" t="e">
        <f t="shared" si="27"/>
        <v>#DIV/0!</v>
      </c>
      <c r="AE63" s="34" t="e">
        <f t="shared" si="28"/>
        <v>#VALUE!</v>
      </c>
      <c r="AF63" s="35" t="e">
        <f t="shared" si="29"/>
        <v>#VALUE!</v>
      </c>
      <c r="AG63" s="36" t="e">
        <f t="shared" si="30"/>
        <v>#DIV/0!</v>
      </c>
      <c r="AH63" s="36" t="e">
        <f t="shared" si="31"/>
        <v>#DIV/0!</v>
      </c>
      <c r="AI63" s="47" t="e">
        <f t="shared" si="32"/>
        <v>#DIV/0!</v>
      </c>
      <c r="AJ63" s="47" t="e">
        <f t="shared" si="33"/>
        <v>#DIV/0!</v>
      </c>
      <c r="AK63" s="47" t="e">
        <f t="shared" si="34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17"/>
        <v>#DIV/0!</v>
      </c>
      <c r="N64" s="23"/>
      <c r="O64" s="23"/>
      <c r="P64" s="23"/>
      <c r="Q64" s="23"/>
      <c r="R64" s="23"/>
      <c r="S64" s="25"/>
      <c r="T64" s="12" t="e">
        <f t="shared" si="18"/>
        <v>#DIV/0!</v>
      </c>
      <c r="U64" s="13" t="e">
        <f t="shared" si="19"/>
        <v>#DIV/0!</v>
      </c>
      <c r="V64" s="13" t="e">
        <f t="shared" si="20"/>
        <v>#DIV/0!</v>
      </c>
      <c r="W64" s="13" t="e">
        <f t="shared" si="21"/>
        <v>#DIV/0!</v>
      </c>
      <c r="X64" s="13" t="e">
        <f t="shared" si="22"/>
        <v>#DIV/0!</v>
      </c>
      <c r="Y64" s="14" t="e">
        <f t="shared" si="23"/>
        <v>#DIV/0!</v>
      </c>
      <c r="Z64" s="15" t="e">
        <f t="shared" si="24"/>
        <v>#DIV/0!</v>
      </c>
      <c r="AA64" s="18" t="e">
        <f t="shared" si="25"/>
        <v>#DIV/0!</v>
      </c>
      <c r="AB64" s="9"/>
      <c r="AC64" s="26" t="e">
        <f t="shared" si="26"/>
        <v>#DIV/0!</v>
      </c>
      <c r="AD64" s="21" t="e">
        <f t="shared" si="27"/>
        <v>#DIV/0!</v>
      </c>
      <c r="AE64" s="34" t="e">
        <f t="shared" si="28"/>
        <v>#VALUE!</v>
      </c>
      <c r="AF64" s="35" t="e">
        <f t="shared" si="29"/>
        <v>#VALUE!</v>
      </c>
      <c r="AG64" s="36" t="e">
        <f t="shared" si="30"/>
        <v>#DIV/0!</v>
      </c>
      <c r="AH64" s="36" t="e">
        <f t="shared" si="31"/>
        <v>#DIV/0!</v>
      </c>
      <c r="AI64" s="47" t="e">
        <f t="shared" si="32"/>
        <v>#DIV/0!</v>
      </c>
      <c r="AJ64" s="47" t="e">
        <f t="shared" si="33"/>
        <v>#DIV/0!</v>
      </c>
      <c r="AK64" s="47" t="e">
        <f t="shared" si="34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17"/>
        <v>#DIV/0!</v>
      </c>
      <c r="N65" s="23"/>
      <c r="O65" s="23"/>
      <c r="P65" s="23"/>
      <c r="Q65" s="23"/>
      <c r="R65" s="23"/>
      <c r="S65" s="25"/>
      <c r="T65" s="12" t="e">
        <f t="shared" si="18"/>
        <v>#DIV/0!</v>
      </c>
      <c r="U65" s="13" t="e">
        <f t="shared" si="19"/>
        <v>#DIV/0!</v>
      </c>
      <c r="V65" s="13" t="e">
        <f t="shared" si="20"/>
        <v>#DIV/0!</v>
      </c>
      <c r="W65" s="13" t="e">
        <f t="shared" si="21"/>
        <v>#DIV/0!</v>
      </c>
      <c r="X65" s="13" t="e">
        <f t="shared" si="22"/>
        <v>#DIV/0!</v>
      </c>
      <c r="Y65" s="14" t="e">
        <f t="shared" si="23"/>
        <v>#DIV/0!</v>
      </c>
      <c r="Z65" s="15" t="e">
        <f t="shared" si="24"/>
        <v>#DIV/0!</v>
      </c>
      <c r="AA65" s="18" t="e">
        <f t="shared" si="25"/>
        <v>#DIV/0!</v>
      </c>
      <c r="AB65" s="9"/>
      <c r="AC65" s="26" t="e">
        <f t="shared" si="26"/>
        <v>#DIV/0!</v>
      </c>
      <c r="AD65" s="21" t="e">
        <f t="shared" si="27"/>
        <v>#DIV/0!</v>
      </c>
      <c r="AE65" s="34" t="e">
        <f t="shared" si="28"/>
        <v>#VALUE!</v>
      </c>
      <c r="AF65" s="35" t="e">
        <f t="shared" si="29"/>
        <v>#VALUE!</v>
      </c>
      <c r="AG65" s="36" t="e">
        <f t="shared" si="30"/>
        <v>#DIV/0!</v>
      </c>
      <c r="AH65" s="36" t="e">
        <f t="shared" si="31"/>
        <v>#DIV/0!</v>
      </c>
      <c r="AI65" s="47" t="e">
        <f t="shared" si="32"/>
        <v>#DIV/0!</v>
      </c>
      <c r="AJ65" s="47" t="e">
        <f t="shared" si="33"/>
        <v>#DIV/0!</v>
      </c>
      <c r="AK65" s="47" t="e">
        <f t="shared" si="34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17"/>
        <v>#DIV/0!</v>
      </c>
      <c r="N66" s="23"/>
      <c r="O66" s="23"/>
      <c r="P66" s="23"/>
      <c r="Q66" s="23"/>
      <c r="R66" s="23"/>
      <c r="S66" s="25"/>
      <c r="T66" s="12" t="e">
        <f t="shared" si="18"/>
        <v>#DIV/0!</v>
      </c>
      <c r="U66" s="13" t="e">
        <f t="shared" si="19"/>
        <v>#DIV/0!</v>
      </c>
      <c r="V66" s="13" t="e">
        <f t="shared" si="20"/>
        <v>#DIV/0!</v>
      </c>
      <c r="W66" s="13" t="e">
        <f t="shared" si="21"/>
        <v>#DIV/0!</v>
      </c>
      <c r="X66" s="13" t="e">
        <f t="shared" si="22"/>
        <v>#DIV/0!</v>
      </c>
      <c r="Y66" s="14" t="e">
        <f t="shared" si="23"/>
        <v>#DIV/0!</v>
      </c>
      <c r="Z66" s="15" t="e">
        <f t="shared" si="24"/>
        <v>#DIV/0!</v>
      </c>
      <c r="AA66" s="18" t="e">
        <f t="shared" si="25"/>
        <v>#DIV/0!</v>
      </c>
      <c r="AB66" s="9"/>
      <c r="AC66" s="26" t="e">
        <f t="shared" si="26"/>
        <v>#DIV/0!</v>
      </c>
      <c r="AD66" s="21" t="e">
        <f t="shared" si="27"/>
        <v>#DIV/0!</v>
      </c>
      <c r="AE66" s="34" t="e">
        <f t="shared" si="28"/>
        <v>#VALUE!</v>
      </c>
      <c r="AF66" s="35" t="e">
        <f t="shared" si="29"/>
        <v>#VALUE!</v>
      </c>
      <c r="AG66" s="36" t="e">
        <f t="shared" si="30"/>
        <v>#DIV/0!</v>
      </c>
      <c r="AH66" s="36" t="e">
        <f t="shared" si="31"/>
        <v>#DIV/0!</v>
      </c>
      <c r="AI66" s="47" t="e">
        <f t="shared" si="32"/>
        <v>#DIV/0!</v>
      </c>
      <c r="AJ66" s="47" t="e">
        <f t="shared" si="33"/>
        <v>#DIV/0!</v>
      </c>
      <c r="AK66" s="47" t="e">
        <f t="shared" si="34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17"/>
        <v>#DIV/0!</v>
      </c>
      <c r="N67" s="23"/>
      <c r="O67" s="23"/>
      <c r="P67" s="23"/>
      <c r="Q67" s="23"/>
      <c r="R67" s="23"/>
      <c r="S67" s="25"/>
      <c r="T67" s="12" t="e">
        <f t="shared" si="18"/>
        <v>#DIV/0!</v>
      </c>
      <c r="U67" s="13" t="e">
        <f t="shared" si="19"/>
        <v>#DIV/0!</v>
      </c>
      <c r="V67" s="13" t="e">
        <f t="shared" si="20"/>
        <v>#DIV/0!</v>
      </c>
      <c r="W67" s="13" t="e">
        <f t="shared" si="21"/>
        <v>#DIV/0!</v>
      </c>
      <c r="X67" s="13" t="e">
        <f t="shared" si="22"/>
        <v>#DIV/0!</v>
      </c>
      <c r="Y67" s="14" t="e">
        <f t="shared" si="23"/>
        <v>#DIV/0!</v>
      </c>
      <c r="Z67" s="15" t="e">
        <f t="shared" si="24"/>
        <v>#DIV/0!</v>
      </c>
      <c r="AA67" s="18" t="e">
        <f t="shared" si="25"/>
        <v>#DIV/0!</v>
      </c>
      <c r="AB67" s="9"/>
      <c r="AC67" s="26" t="e">
        <f t="shared" si="26"/>
        <v>#DIV/0!</v>
      </c>
      <c r="AD67" s="21" t="e">
        <f t="shared" si="27"/>
        <v>#DIV/0!</v>
      </c>
      <c r="AE67" s="34" t="e">
        <f t="shared" si="28"/>
        <v>#VALUE!</v>
      </c>
      <c r="AF67" s="35" t="e">
        <f t="shared" si="29"/>
        <v>#VALUE!</v>
      </c>
      <c r="AG67" s="36" t="e">
        <f t="shared" si="30"/>
        <v>#DIV/0!</v>
      </c>
      <c r="AH67" s="36" t="e">
        <f t="shared" si="31"/>
        <v>#DIV/0!</v>
      </c>
      <c r="AI67" s="47" t="e">
        <f t="shared" si="32"/>
        <v>#DIV/0!</v>
      </c>
      <c r="AJ67" s="47" t="e">
        <f t="shared" si="33"/>
        <v>#DIV/0!</v>
      </c>
      <c r="AK67" s="47" t="e">
        <f t="shared" si="34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17"/>
        <v>#DIV/0!</v>
      </c>
      <c r="N68" s="23"/>
      <c r="O68" s="23"/>
      <c r="P68" s="23"/>
      <c r="Q68" s="23"/>
      <c r="R68" s="23"/>
      <c r="S68" s="25"/>
      <c r="T68" s="12" t="e">
        <f t="shared" si="18"/>
        <v>#DIV/0!</v>
      </c>
      <c r="U68" s="13" t="e">
        <f t="shared" si="19"/>
        <v>#DIV/0!</v>
      </c>
      <c r="V68" s="13" t="e">
        <f t="shared" si="20"/>
        <v>#DIV/0!</v>
      </c>
      <c r="W68" s="13" t="e">
        <f t="shared" si="21"/>
        <v>#DIV/0!</v>
      </c>
      <c r="X68" s="13" t="e">
        <f t="shared" si="22"/>
        <v>#DIV/0!</v>
      </c>
      <c r="Y68" s="14" t="e">
        <f t="shared" si="23"/>
        <v>#DIV/0!</v>
      </c>
      <c r="Z68" s="15" t="e">
        <f t="shared" si="24"/>
        <v>#DIV/0!</v>
      </c>
      <c r="AA68" s="18" t="e">
        <f t="shared" si="25"/>
        <v>#DIV/0!</v>
      </c>
      <c r="AB68" s="9"/>
      <c r="AC68" s="26" t="e">
        <f t="shared" si="26"/>
        <v>#DIV/0!</v>
      </c>
      <c r="AD68" s="21" t="e">
        <f t="shared" si="27"/>
        <v>#DIV/0!</v>
      </c>
      <c r="AE68" s="34" t="e">
        <f t="shared" si="28"/>
        <v>#VALUE!</v>
      </c>
      <c r="AF68" s="35" t="e">
        <f t="shared" si="29"/>
        <v>#VALUE!</v>
      </c>
      <c r="AG68" s="36" t="e">
        <f t="shared" si="30"/>
        <v>#DIV/0!</v>
      </c>
      <c r="AH68" s="36" t="e">
        <f t="shared" si="31"/>
        <v>#DIV/0!</v>
      </c>
      <c r="AI68" s="47" t="e">
        <f t="shared" si="32"/>
        <v>#DIV/0!</v>
      </c>
      <c r="AJ68" s="47" t="e">
        <f t="shared" si="33"/>
        <v>#DIV/0!</v>
      </c>
      <c r="AK68" s="47" t="e">
        <f t="shared" si="34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17"/>
        <v>#DIV/0!</v>
      </c>
      <c r="N69" s="23"/>
      <c r="O69" s="23"/>
      <c r="P69" s="23"/>
      <c r="Q69" s="23"/>
      <c r="R69" s="23"/>
      <c r="S69" s="25"/>
      <c r="T69" s="12" t="e">
        <f t="shared" si="18"/>
        <v>#DIV/0!</v>
      </c>
      <c r="U69" s="13" t="e">
        <f t="shared" si="19"/>
        <v>#DIV/0!</v>
      </c>
      <c r="V69" s="13" t="e">
        <f t="shared" si="20"/>
        <v>#DIV/0!</v>
      </c>
      <c r="W69" s="13" t="e">
        <f t="shared" si="21"/>
        <v>#DIV/0!</v>
      </c>
      <c r="X69" s="13" t="e">
        <f t="shared" si="22"/>
        <v>#DIV/0!</v>
      </c>
      <c r="Y69" s="14" t="e">
        <f t="shared" si="23"/>
        <v>#DIV/0!</v>
      </c>
      <c r="Z69" s="15" t="e">
        <f t="shared" si="24"/>
        <v>#DIV/0!</v>
      </c>
      <c r="AA69" s="18" t="e">
        <f t="shared" si="25"/>
        <v>#DIV/0!</v>
      </c>
      <c r="AB69" s="9"/>
      <c r="AC69" s="26" t="e">
        <f t="shared" si="26"/>
        <v>#DIV/0!</v>
      </c>
      <c r="AD69" s="21" t="e">
        <f t="shared" si="27"/>
        <v>#DIV/0!</v>
      </c>
      <c r="AE69" s="34" t="e">
        <f t="shared" si="28"/>
        <v>#VALUE!</v>
      </c>
      <c r="AF69" s="35" t="e">
        <f t="shared" si="29"/>
        <v>#VALUE!</v>
      </c>
      <c r="AG69" s="36" t="e">
        <f t="shared" si="30"/>
        <v>#DIV/0!</v>
      </c>
      <c r="AH69" s="36" t="e">
        <f t="shared" si="31"/>
        <v>#DIV/0!</v>
      </c>
      <c r="AI69" s="47" t="e">
        <f t="shared" si="32"/>
        <v>#DIV/0!</v>
      </c>
      <c r="AJ69" s="47" t="e">
        <f t="shared" si="33"/>
        <v>#DIV/0!</v>
      </c>
      <c r="AK69" s="47" t="e">
        <f t="shared" si="34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si="17"/>
        <v>#DIV/0!</v>
      </c>
      <c r="N70" s="23"/>
      <c r="O70" s="23"/>
      <c r="P70" s="23"/>
      <c r="Q70" s="23"/>
      <c r="R70" s="23"/>
      <c r="S70" s="25"/>
      <c r="T70" s="12" t="e">
        <f t="shared" si="18"/>
        <v>#DIV/0!</v>
      </c>
      <c r="U70" s="13" t="e">
        <f t="shared" si="19"/>
        <v>#DIV/0!</v>
      </c>
      <c r="V70" s="13" t="e">
        <f t="shared" si="20"/>
        <v>#DIV/0!</v>
      </c>
      <c r="W70" s="13" t="e">
        <f t="shared" si="21"/>
        <v>#DIV/0!</v>
      </c>
      <c r="X70" s="13" t="e">
        <f t="shared" si="22"/>
        <v>#DIV/0!</v>
      </c>
      <c r="Y70" s="14" t="e">
        <f t="shared" si="23"/>
        <v>#DIV/0!</v>
      </c>
      <c r="Z70" s="15" t="e">
        <f t="shared" si="24"/>
        <v>#DIV/0!</v>
      </c>
      <c r="AA70" s="18" t="e">
        <f t="shared" si="25"/>
        <v>#DIV/0!</v>
      </c>
      <c r="AB70" s="9"/>
      <c r="AC70" s="26" t="e">
        <f t="shared" si="26"/>
        <v>#DIV/0!</v>
      </c>
      <c r="AD70" s="21" t="e">
        <f t="shared" si="27"/>
        <v>#DIV/0!</v>
      </c>
      <c r="AE70" s="34" t="e">
        <f t="shared" si="28"/>
        <v>#VALUE!</v>
      </c>
      <c r="AF70" s="35" t="e">
        <f t="shared" si="29"/>
        <v>#VALUE!</v>
      </c>
      <c r="AG70" s="36" t="e">
        <f t="shared" si="30"/>
        <v>#DIV/0!</v>
      </c>
      <c r="AH70" s="36" t="e">
        <f t="shared" si="31"/>
        <v>#DIV/0!</v>
      </c>
      <c r="AI70" s="47" t="e">
        <f t="shared" si="32"/>
        <v>#DIV/0!</v>
      </c>
      <c r="AJ70" s="47" t="e">
        <f t="shared" si="33"/>
        <v>#DIV/0!</v>
      </c>
      <c r="AK70" s="47" t="e">
        <f t="shared" si="34"/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7"/>
        <v>#DIV/0!</v>
      </c>
      <c r="N71" s="23"/>
      <c r="O71" s="23"/>
      <c r="P71" s="23"/>
      <c r="Q71" s="23"/>
      <c r="R71" s="23"/>
      <c r="S71" s="25"/>
      <c r="T71" s="12" t="e">
        <f t="shared" si="18"/>
        <v>#DIV/0!</v>
      </c>
      <c r="U71" s="13" t="e">
        <f t="shared" si="19"/>
        <v>#DIV/0!</v>
      </c>
      <c r="V71" s="13" t="e">
        <f t="shared" si="20"/>
        <v>#DIV/0!</v>
      </c>
      <c r="W71" s="13" t="e">
        <f t="shared" si="21"/>
        <v>#DIV/0!</v>
      </c>
      <c r="X71" s="13" t="e">
        <f t="shared" si="22"/>
        <v>#DIV/0!</v>
      </c>
      <c r="Y71" s="14" t="e">
        <f t="shared" si="23"/>
        <v>#DIV/0!</v>
      </c>
      <c r="Z71" s="15" t="e">
        <f t="shared" si="24"/>
        <v>#DIV/0!</v>
      </c>
      <c r="AA71" s="18" t="e">
        <f t="shared" si="25"/>
        <v>#DIV/0!</v>
      </c>
      <c r="AB71" s="9"/>
      <c r="AC71" s="26" t="e">
        <f t="shared" si="26"/>
        <v>#DIV/0!</v>
      </c>
      <c r="AD71" s="21" t="e">
        <f t="shared" si="27"/>
        <v>#DIV/0!</v>
      </c>
      <c r="AE71" s="34" t="e">
        <f t="shared" si="28"/>
        <v>#VALUE!</v>
      </c>
      <c r="AF71" s="35" t="e">
        <f t="shared" si="29"/>
        <v>#VALUE!</v>
      </c>
      <c r="AG71" s="36" t="e">
        <f t="shared" si="30"/>
        <v>#DIV/0!</v>
      </c>
      <c r="AH71" s="36" t="e">
        <f t="shared" si="31"/>
        <v>#DIV/0!</v>
      </c>
      <c r="AI71" s="47" t="e">
        <f t="shared" si="32"/>
        <v>#DIV/0!</v>
      </c>
      <c r="AJ71" s="47" t="e">
        <f t="shared" si="33"/>
        <v>#DIV/0!</v>
      </c>
      <c r="AK71" s="47" t="e">
        <f t="shared" si="34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7"/>
        <v>#DIV/0!</v>
      </c>
      <c r="N72" s="23"/>
      <c r="O72" s="23"/>
      <c r="P72" s="23"/>
      <c r="Q72" s="23"/>
      <c r="R72" s="23"/>
      <c r="S72" s="25"/>
      <c r="T72" s="12" t="e">
        <f t="shared" si="18"/>
        <v>#DIV/0!</v>
      </c>
      <c r="U72" s="13" t="e">
        <f t="shared" si="19"/>
        <v>#DIV/0!</v>
      </c>
      <c r="V72" s="13" t="e">
        <f t="shared" si="20"/>
        <v>#DIV/0!</v>
      </c>
      <c r="W72" s="13" t="e">
        <f t="shared" si="21"/>
        <v>#DIV/0!</v>
      </c>
      <c r="X72" s="13" t="e">
        <f t="shared" si="22"/>
        <v>#DIV/0!</v>
      </c>
      <c r="Y72" s="14" t="e">
        <f t="shared" si="23"/>
        <v>#DIV/0!</v>
      </c>
      <c r="Z72" s="15" t="e">
        <f t="shared" si="24"/>
        <v>#DIV/0!</v>
      </c>
      <c r="AA72" s="18" t="e">
        <f t="shared" si="25"/>
        <v>#DIV/0!</v>
      </c>
      <c r="AB72" s="9"/>
      <c r="AC72" s="26" t="e">
        <f t="shared" si="26"/>
        <v>#DIV/0!</v>
      </c>
      <c r="AD72" s="21" t="e">
        <f t="shared" si="27"/>
        <v>#DIV/0!</v>
      </c>
      <c r="AE72" s="34" t="e">
        <f t="shared" si="28"/>
        <v>#VALUE!</v>
      </c>
      <c r="AF72" s="35" t="e">
        <f t="shared" si="29"/>
        <v>#VALUE!</v>
      </c>
      <c r="AG72" s="36" t="e">
        <f t="shared" si="30"/>
        <v>#DIV/0!</v>
      </c>
      <c r="AH72" s="36" t="e">
        <f t="shared" si="31"/>
        <v>#DIV/0!</v>
      </c>
      <c r="AI72" s="47" t="e">
        <f t="shared" si="32"/>
        <v>#DIV/0!</v>
      </c>
      <c r="AJ72" s="47" t="e">
        <f t="shared" si="33"/>
        <v>#DIV/0!</v>
      </c>
      <c r="AK72" s="47" t="e">
        <f t="shared" si="34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7"/>
        <v>#DIV/0!</v>
      </c>
      <c r="N73" s="23"/>
      <c r="O73" s="23"/>
      <c r="P73" s="23"/>
      <c r="Q73" s="23"/>
      <c r="R73" s="23"/>
      <c r="S73" s="25"/>
      <c r="T73" s="12" t="e">
        <f t="shared" si="18"/>
        <v>#DIV/0!</v>
      </c>
      <c r="U73" s="13" t="e">
        <f t="shared" si="19"/>
        <v>#DIV/0!</v>
      </c>
      <c r="V73" s="13" t="e">
        <f t="shared" si="20"/>
        <v>#DIV/0!</v>
      </c>
      <c r="W73" s="13" t="e">
        <f t="shared" si="21"/>
        <v>#DIV/0!</v>
      </c>
      <c r="X73" s="13" t="e">
        <f t="shared" si="22"/>
        <v>#DIV/0!</v>
      </c>
      <c r="Y73" s="14" t="e">
        <f t="shared" si="23"/>
        <v>#DIV/0!</v>
      </c>
      <c r="Z73" s="15" t="e">
        <f t="shared" si="24"/>
        <v>#DIV/0!</v>
      </c>
      <c r="AA73" s="18" t="e">
        <f t="shared" si="25"/>
        <v>#DIV/0!</v>
      </c>
      <c r="AB73" s="9"/>
      <c r="AC73" s="26" t="e">
        <f t="shared" si="26"/>
        <v>#DIV/0!</v>
      </c>
      <c r="AD73" s="21" t="e">
        <f t="shared" si="27"/>
        <v>#DIV/0!</v>
      </c>
      <c r="AE73" s="34" t="e">
        <f t="shared" si="28"/>
        <v>#VALUE!</v>
      </c>
      <c r="AF73" s="35" t="e">
        <f t="shared" si="29"/>
        <v>#VALUE!</v>
      </c>
      <c r="AG73" s="36" t="e">
        <f t="shared" si="30"/>
        <v>#DIV/0!</v>
      </c>
      <c r="AH73" s="36" t="e">
        <f t="shared" si="31"/>
        <v>#DIV/0!</v>
      </c>
      <c r="AI73" s="47" t="e">
        <f t="shared" si="32"/>
        <v>#DIV/0!</v>
      </c>
      <c r="AJ73" s="47" t="e">
        <f t="shared" si="33"/>
        <v>#DIV/0!</v>
      </c>
      <c r="AK73" s="47" t="e">
        <f t="shared" si="34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7"/>
        <v>#DIV/0!</v>
      </c>
      <c r="N74" s="23"/>
      <c r="O74" s="23"/>
      <c r="P74" s="23"/>
      <c r="Q74" s="23"/>
      <c r="R74" s="23"/>
      <c r="S74" s="25"/>
      <c r="T74" s="12" t="e">
        <f t="shared" si="18"/>
        <v>#DIV/0!</v>
      </c>
      <c r="U74" s="13" t="e">
        <f t="shared" si="19"/>
        <v>#DIV/0!</v>
      </c>
      <c r="V74" s="13" t="e">
        <f t="shared" si="20"/>
        <v>#DIV/0!</v>
      </c>
      <c r="W74" s="13" t="e">
        <f t="shared" si="21"/>
        <v>#DIV/0!</v>
      </c>
      <c r="X74" s="13" t="e">
        <f t="shared" si="22"/>
        <v>#DIV/0!</v>
      </c>
      <c r="Y74" s="14" t="e">
        <f t="shared" si="23"/>
        <v>#DIV/0!</v>
      </c>
      <c r="Z74" s="15" t="e">
        <f t="shared" si="24"/>
        <v>#DIV/0!</v>
      </c>
      <c r="AA74" s="18" t="e">
        <f t="shared" si="25"/>
        <v>#DIV/0!</v>
      </c>
      <c r="AB74" s="9"/>
      <c r="AC74" s="26" t="e">
        <f t="shared" si="26"/>
        <v>#DIV/0!</v>
      </c>
      <c r="AD74" s="21" t="e">
        <f t="shared" si="27"/>
        <v>#DIV/0!</v>
      </c>
      <c r="AE74" s="34" t="e">
        <f t="shared" si="28"/>
        <v>#VALUE!</v>
      </c>
      <c r="AF74" s="35" t="e">
        <f t="shared" si="29"/>
        <v>#VALUE!</v>
      </c>
      <c r="AG74" s="36" t="e">
        <f t="shared" si="30"/>
        <v>#DIV/0!</v>
      </c>
      <c r="AH74" s="36" t="e">
        <f t="shared" si="31"/>
        <v>#DIV/0!</v>
      </c>
      <c r="AI74" s="47" t="e">
        <f t="shared" si="32"/>
        <v>#DIV/0!</v>
      </c>
      <c r="AJ74" s="47" t="e">
        <f t="shared" si="33"/>
        <v>#DIV/0!</v>
      </c>
      <c r="AK74" s="47" t="e">
        <f t="shared" si="34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7"/>
        <v>#DIV/0!</v>
      </c>
      <c r="N75" s="23"/>
      <c r="O75" s="23"/>
      <c r="P75" s="23"/>
      <c r="Q75" s="23"/>
      <c r="R75" s="23"/>
      <c r="S75" s="25"/>
      <c r="T75" s="12" t="e">
        <f t="shared" si="18"/>
        <v>#DIV/0!</v>
      </c>
      <c r="U75" s="13" t="e">
        <f t="shared" si="19"/>
        <v>#DIV/0!</v>
      </c>
      <c r="V75" s="13" t="e">
        <f t="shared" si="20"/>
        <v>#DIV/0!</v>
      </c>
      <c r="W75" s="13" t="e">
        <f t="shared" si="21"/>
        <v>#DIV/0!</v>
      </c>
      <c r="X75" s="13" t="e">
        <f t="shared" si="22"/>
        <v>#DIV/0!</v>
      </c>
      <c r="Y75" s="14" t="e">
        <f t="shared" si="23"/>
        <v>#DIV/0!</v>
      </c>
      <c r="Z75" s="15" t="e">
        <f t="shared" si="24"/>
        <v>#DIV/0!</v>
      </c>
      <c r="AA75" s="18" t="e">
        <f t="shared" si="25"/>
        <v>#DIV/0!</v>
      </c>
      <c r="AB75" s="9"/>
      <c r="AC75" s="26" t="e">
        <f t="shared" si="26"/>
        <v>#DIV/0!</v>
      </c>
      <c r="AD75" s="21" t="e">
        <f t="shared" si="27"/>
        <v>#DIV/0!</v>
      </c>
      <c r="AE75" s="34" t="e">
        <f t="shared" si="28"/>
        <v>#VALUE!</v>
      </c>
      <c r="AF75" s="35" t="e">
        <f t="shared" si="29"/>
        <v>#VALUE!</v>
      </c>
      <c r="AG75" s="36" t="e">
        <f t="shared" si="30"/>
        <v>#DIV/0!</v>
      </c>
      <c r="AH75" s="36" t="e">
        <f t="shared" si="31"/>
        <v>#DIV/0!</v>
      </c>
      <c r="AI75" s="47" t="e">
        <f t="shared" si="32"/>
        <v>#DIV/0!</v>
      </c>
      <c r="AJ75" s="47" t="e">
        <f t="shared" si="33"/>
        <v>#DIV/0!</v>
      </c>
      <c r="AK75" s="47" t="e">
        <f t="shared" si="34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7"/>
        <v>#DIV/0!</v>
      </c>
      <c r="N76" s="23"/>
      <c r="O76" s="23"/>
      <c r="P76" s="23"/>
      <c r="Q76" s="23"/>
      <c r="R76" s="23"/>
      <c r="S76" s="25"/>
      <c r="T76" s="12" t="e">
        <f t="shared" si="18"/>
        <v>#DIV/0!</v>
      </c>
      <c r="U76" s="13" t="e">
        <f t="shared" si="19"/>
        <v>#DIV/0!</v>
      </c>
      <c r="V76" s="13" t="e">
        <f t="shared" si="20"/>
        <v>#DIV/0!</v>
      </c>
      <c r="W76" s="13" t="e">
        <f t="shared" si="21"/>
        <v>#DIV/0!</v>
      </c>
      <c r="X76" s="13" t="e">
        <f t="shared" si="22"/>
        <v>#DIV/0!</v>
      </c>
      <c r="Y76" s="14" t="e">
        <f t="shared" si="23"/>
        <v>#DIV/0!</v>
      </c>
      <c r="Z76" s="15" t="e">
        <f t="shared" si="24"/>
        <v>#DIV/0!</v>
      </c>
      <c r="AA76" s="18" t="e">
        <f t="shared" si="25"/>
        <v>#DIV/0!</v>
      </c>
      <c r="AB76" s="9"/>
      <c r="AC76" s="26" t="e">
        <f t="shared" si="26"/>
        <v>#DIV/0!</v>
      </c>
      <c r="AD76" s="21" t="e">
        <f t="shared" si="27"/>
        <v>#DIV/0!</v>
      </c>
      <c r="AE76" s="34" t="e">
        <f t="shared" si="28"/>
        <v>#VALUE!</v>
      </c>
      <c r="AF76" s="35" t="e">
        <f t="shared" si="29"/>
        <v>#VALUE!</v>
      </c>
      <c r="AG76" s="36" t="e">
        <f t="shared" si="30"/>
        <v>#DIV/0!</v>
      </c>
      <c r="AH76" s="36" t="e">
        <f t="shared" si="31"/>
        <v>#DIV/0!</v>
      </c>
      <c r="AI76" s="47" t="e">
        <f t="shared" si="32"/>
        <v>#DIV/0!</v>
      </c>
      <c r="AJ76" s="47" t="e">
        <f t="shared" si="33"/>
        <v>#DIV/0!</v>
      </c>
      <c r="AK76" s="47" t="e">
        <f t="shared" si="34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7"/>
        <v>#DIV/0!</v>
      </c>
      <c r="N77" s="23"/>
      <c r="O77" s="23"/>
      <c r="P77" s="23"/>
      <c r="Q77" s="23"/>
      <c r="R77" s="23"/>
      <c r="S77" s="25"/>
      <c r="T77" s="12" t="e">
        <f t="shared" si="18"/>
        <v>#DIV/0!</v>
      </c>
      <c r="U77" s="13" t="e">
        <f t="shared" si="19"/>
        <v>#DIV/0!</v>
      </c>
      <c r="V77" s="13" t="e">
        <f t="shared" si="20"/>
        <v>#DIV/0!</v>
      </c>
      <c r="W77" s="13" t="e">
        <f t="shared" si="21"/>
        <v>#DIV/0!</v>
      </c>
      <c r="X77" s="13" t="e">
        <f t="shared" si="22"/>
        <v>#DIV/0!</v>
      </c>
      <c r="Y77" s="14" t="e">
        <f t="shared" si="23"/>
        <v>#DIV/0!</v>
      </c>
      <c r="Z77" s="15" t="e">
        <f t="shared" si="24"/>
        <v>#DIV/0!</v>
      </c>
      <c r="AA77" s="18" t="e">
        <f t="shared" si="25"/>
        <v>#DIV/0!</v>
      </c>
      <c r="AB77" s="9"/>
      <c r="AC77" s="26" t="e">
        <f t="shared" si="26"/>
        <v>#DIV/0!</v>
      </c>
      <c r="AD77" s="21" t="e">
        <f t="shared" si="27"/>
        <v>#DIV/0!</v>
      </c>
      <c r="AE77" s="34" t="e">
        <f t="shared" si="28"/>
        <v>#VALUE!</v>
      </c>
      <c r="AF77" s="35" t="e">
        <f t="shared" si="29"/>
        <v>#VALUE!</v>
      </c>
      <c r="AG77" s="36" t="e">
        <f t="shared" si="30"/>
        <v>#DIV/0!</v>
      </c>
      <c r="AH77" s="36" t="e">
        <f t="shared" si="31"/>
        <v>#DIV/0!</v>
      </c>
      <c r="AI77" s="47" t="e">
        <f t="shared" si="32"/>
        <v>#DIV/0!</v>
      </c>
      <c r="AJ77" s="47" t="e">
        <f t="shared" si="33"/>
        <v>#DIV/0!</v>
      </c>
      <c r="AK77" s="47" t="e">
        <f t="shared" si="34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7"/>
        <v>#DIV/0!</v>
      </c>
      <c r="N78" s="23"/>
      <c r="O78" s="23"/>
      <c r="P78" s="23"/>
      <c r="Q78" s="23"/>
      <c r="R78" s="23"/>
      <c r="S78" s="25"/>
      <c r="T78" s="12" t="e">
        <f t="shared" si="18"/>
        <v>#DIV/0!</v>
      </c>
      <c r="U78" s="13" t="e">
        <f t="shared" si="19"/>
        <v>#DIV/0!</v>
      </c>
      <c r="V78" s="13" t="e">
        <f t="shared" si="20"/>
        <v>#DIV/0!</v>
      </c>
      <c r="W78" s="13" t="e">
        <f t="shared" si="21"/>
        <v>#DIV/0!</v>
      </c>
      <c r="X78" s="13" t="e">
        <f t="shared" si="22"/>
        <v>#DIV/0!</v>
      </c>
      <c r="Y78" s="14" t="e">
        <f t="shared" si="23"/>
        <v>#DIV/0!</v>
      </c>
      <c r="Z78" s="15" t="e">
        <f t="shared" si="24"/>
        <v>#DIV/0!</v>
      </c>
      <c r="AA78" s="18" t="e">
        <f t="shared" si="25"/>
        <v>#DIV/0!</v>
      </c>
      <c r="AB78" s="9"/>
      <c r="AC78" s="26" t="e">
        <f t="shared" si="26"/>
        <v>#DIV/0!</v>
      </c>
      <c r="AD78" s="21" t="e">
        <f t="shared" si="27"/>
        <v>#DIV/0!</v>
      </c>
      <c r="AE78" s="34" t="e">
        <f t="shared" si="28"/>
        <v>#VALUE!</v>
      </c>
      <c r="AF78" s="35" t="e">
        <f t="shared" si="29"/>
        <v>#VALUE!</v>
      </c>
      <c r="AG78" s="36" t="e">
        <f t="shared" si="30"/>
        <v>#DIV/0!</v>
      </c>
      <c r="AH78" s="36" t="e">
        <f t="shared" si="31"/>
        <v>#DIV/0!</v>
      </c>
      <c r="AI78" s="47" t="e">
        <f t="shared" si="32"/>
        <v>#DIV/0!</v>
      </c>
      <c r="AJ78" s="47" t="e">
        <f t="shared" si="33"/>
        <v>#DIV/0!</v>
      </c>
      <c r="AK78" s="47" t="e">
        <f t="shared" si="34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7"/>
        <v>#DIV/0!</v>
      </c>
      <c r="N79" s="23"/>
      <c r="O79" s="23"/>
      <c r="P79" s="23"/>
      <c r="Q79" s="23"/>
      <c r="R79" s="23"/>
      <c r="S79" s="25"/>
      <c r="T79" s="12" t="e">
        <f t="shared" si="18"/>
        <v>#DIV/0!</v>
      </c>
      <c r="U79" s="13" t="e">
        <f t="shared" si="19"/>
        <v>#DIV/0!</v>
      </c>
      <c r="V79" s="13" t="e">
        <f t="shared" si="20"/>
        <v>#DIV/0!</v>
      </c>
      <c r="W79" s="13" t="e">
        <f t="shared" si="21"/>
        <v>#DIV/0!</v>
      </c>
      <c r="X79" s="13" t="e">
        <f t="shared" si="22"/>
        <v>#DIV/0!</v>
      </c>
      <c r="Y79" s="14" t="e">
        <f t="shared" si="23"/>
        <v>#DIV/0!</v>
      </c>
      <c r="Z79" s="15" t="e">
        <f t="shared" si="24"/>
        <v>#DIV/0!</v>
      </c>
      <c r="AA79" s="18" t="e">
        <f t="shared" si="25"/>
        <v>#DIV/0!</v>
      </c>
      <c r="AB79" s="9"/>
      <c r="AC79" s="26" t="e">
        <f t="shared" si="26"/>
        <v>#DIV/0!</v>
      </c>
      <c r="AD79" s="21" t="e">
        <f t="shared" si="27"/>
        <v>#DIV/0!</v>
      </c>
      <c r="AE79" s="34" t="e">
        <f t="shared" si="28"/>
        <v>#VALUE!</v>
      </c>
      <c r="AF79" s="35" t="e">
        <f t="shared" si="29"/>
        <v>#VALUE!</v>
      </c>
      <c r="AG79" s="36" t="e">
        <f t="shared" si="30"/>
        <v>#DIV/0!</v>
      </c>
      <c r="AH79" s="36" t="e">
        <f t="shared" si="31"/>
        <v>#DIV/0!</v>
      </c>
      <c r="AI79" s="47" t="e">
        <f t="shared" si="32"/>
        <v>#DIV/0!</v>
      </c>
      <c r="AJ79" s="47" t="e">
        <f t="shared" si="33"/>
        <v>#DIV/0!</v>
      </c>
      <c r="AK79" s="47" t="e">
        <f t="shared" si="34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7"/>
        <v>#DIV/0!</v>
      </c>
      <c r="N80" s="23"/>
      <c r="O80" s="23"/>
      <c r="P80" s="23"/>
      <c r="Q80" s="23"/>
      <c r="R80" s="23"/>
      <c r="S80" s="25"/>
      <c r="T80" s="12" t="e">
        <f t="shared" si="18"/>
        <v>#DIV/0!</v>
      </c>
      <c r="U80" s="13" t="e">
        <f t="shared" si="19"/>
        <v>#DIV/0!</v>
      </c>
      <c r="V80" s="13" t="e">
        <f t="shared" si="20"/>
        <v>#DIV/0!</v>
      </c>
      <c r="W80" s="13" t="e">
        <f t="shared" si="21"/>
        <v>#DIV/0!</v>
      </c>
      <c r="X80" s="13" t="e">
        <f t="shared" si="22"/>
        <v>#DIV/0!</v>
      </c>
      <c r="Y80" s="14" t="e">
        <f t="shared" si="23"/>
        <v>#DIV/0!</v>
      </c>
      <c r="Z80" s="15" t="e">
        <f t="shared" si="24"/>
        <v>#DIV/0!</v>
      </c>
      <c r="AA80" s="18" t="e">
        <f t="shared" si="25"/>
        <v>#DIV/0!</v>
      </c>
      <c r="AB80" s="9"/>
      <c r="AC80" s="26" t="e">
        <f t="shared" si="26"/>
        <v>#DIV/0!</v>
      </c>
      <c r="AD80" s="21" t="e">
        <f t="shared" si="27"/>
        <v>#DIV/0!</v>
      </c>
      <c r="AE80" s="34" t="e">
        <f t="shared" si="28"/>
        <v>#VALUE!</v>
      </c>
      <c r="AF80" s="35" t="e">
        <f t="shared" si="29"/>
        <v>#VALUE!</v>
      </c>
      <c r="AG80" s="36" t="e">
        <f t="shared" si="30"/>
        <v>#DIV/0!</v>
      </c>
      <c r="AH80" s="36" t="e">
        <f t="shared" si="31"/>
        <v>#DIV/0!</v>
      </c>
      <c r="AI80" s="47" t="e">
        <f t="shared" si="32"/>
        <v>#DIV/0!</v>
      </c>
      <c r="AJ80" s="47" t="e">
        <f t="shared" si="33"/>
        <v>#DIV/0!</v>
      </c>
      <c r="AK80" s="47" t="e">
        <f t="shared" si="34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7"/>
        <v>#DIV/0!</v>
      </c>
      <c r="N81" s="23"/>
      <c r="O81" s="23"/>
      <c r="P81" s="23"/>
      <c r="Q81" s="23"/>
      <c r="R81" s="23"/>
      <c r="S81" s="25"/>
      <c r="T81" s="12" t="e">
        <f t="shared" si="18"/>
        <v>#DIV/0!</v>
      </c>
      <c r="U81" s="13" t="e">
        <f t="shared" si="19"/>
        <v>#DIV/0!</v>
      </c>
      <c r="V81" s="13" t="e">
        <f t="shared" si="20"/>
        <v>#DIV/0!</v>
      </c>
      <c r="W81" s="13" t="e">
        <f t="shared" si="21"/>
        <v>#DIV/0!</v>
      </c>
      <c r="X81" s="13" t="e">
        <f t="shared" si="22"/>
        <v>#DIV/0!</v>
      </c>
      <c r="Y81" s="14" t="e">
        <f t="shared" si="23"/>
        <v>#DIV/0!</v>
      </c>
      <c r="Z81" s="15" t="e">
        <f t="shared" si="24"/>
        <v>#DIV/0!</v>
      </c>
      <c r="AA81" s="18" t="e">
        <f t="shared" si="25"/>
        <v>#DIV/0!</v>
      </c>
      <c r="AB81" s="9"/>
      <c r="AC81" s="26" t="e">
        <f t="shared" si="26"/>
        <v>#DIV/0!</v>
      </c>
      <c r="AD81" s="21" t="e">
        <f t="shared" si="27"/>
        <v>#DIV/0!</v>
      </c>
      <c r="AE81" s="34" t="e">
        <f t="shared" si="28"/>
        <v>#VALUE!</v>
      </c>
      <c r="AF81" s="35" t="e">
        <f t="shared" si="29"/>
        <v>#VALUE!</v>
      </c>
      <c r="AG81" s="36" t="e">
        <f t="shared" si="30"/>
        <v>#DIV/0!</v>
      </c>
      <c r="AH81" s="36" t="e">
        <f t="shared" si="31"/>
        <v>#DIV/0!</v>
      </c>
      <c r="AI81" s="47" t="e">
        <f t="shared" si="32"/>
        <v>#DIV/0!</v>
      </c>
      <c r="AJ81" s="47" t="e">
        <f t="shared" si="33"/>
        <v>#DIV/0!</v>
      </c>
      <c r="AK81" s="47" t="e">
        <f t="shared" si="34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7"/>
        <v>#DIV/0!</v>
      </c>
      <c r="N82" s="23"/>
      <c r="O82" s="23"/>
      <c r="P82" s="23"/>
      <c r="Q82" s="23"/>
      <c r="R82" s="23"/>
      <c r="S82" s="25"/>
      <c r="T82" s="12" t="e">
        <f t="shared" si="18"/>
        <v>#DIV/0!</v>
      </c>
      <c r="U82" s="13" t="e">
        <f t="shared" si="19"/>
        <v>#DIV/0!</v>
      </c>
      <c r="V82" s="13" t="e">
        <f t="shared" si="20"/>
        <v>#DIV/0!</v>
      </c>
      <c r="W82" s="13" t="e">
        <f t="shared" si="21"/>
        <v>#DIV/0!</v>
      </c>
      <c r="X82" s="13" t="e">
        <f t="shared" si="22"/>
        <v>#DIV/0!</v>
      </c>
      <c r="Y82" s="14" t="e">
        <f t="shared" si="23"/>
        <v>#DIV/0!</v>
      </c>
      <c r="Z82" s="15" t="e">
        <f t="shared" si="24"/>
        <v>#DIV/0!</v>
      </c>
      <c r="AA82" s="18" t="e">
        <f t="shared" si="25"/>
        <v>#DIV/0!</v>
      </c>
      <c r="AB82" s="9"/>
      <c r="AC82" s="26" t="e">
        <f t="shared" si="26"/>
        <v>#DIV/0!</v>
      </c>
      <c r="AD82" s="21" t="e">
        <f t="shared" si="27"/>
        <v>#DIV/0!</v>
      </c>
      <c r="AE82" s="34" t="e">
        <f t="shared" si="28"/>
        <v>#VALUE!</v>
      </c>
      <c r="AF82" s="35" t="e">
        <f t="shared" si="29"/>
        <v>#VALUE!</v>
      </c>
      <c r="AG82" s="36" t="e">
        <f t="shared" si="30"/>
        <v>#DIV/0!</v>
      </c>
      <c r="AH82" s="36" t="e">
        <f t="shared" si="31"/>
        <v>#DIV/0!</v>
      </c>
      <c r="AI82" s="47" t="e">
        <f t="shared" si="32"/>
        <v>#DIV/0!</v>
      </c>
      <c r="AJ82" s="47" t="e">
        <f t="shared" si="33"/>
        <v>#DIV/0!</v>
      </c>
      <c r="AK82" s="47" t="e">
        <f t="shared" si="34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7"/>
        <v>#DIV/0!</v>
      </c>
      <c r="N83" s="23"/>
      <c r="O83" s="23"/>
      <c r="P83" s="23"/>
      <c r="Q83" s="23"/>
      <c r="R83" s="23"/>
      <c r="S83" s="25"/>
      <c r="T83" s="12" t="e">
        <f t="shared" si="18"/>
        <v>#DIV/0!</v>
      </c>
      <c r="U83" s="13" t="e">
        <f t="shared" si="19"/>
        <v>#DIV/0!</v>
      </c>
      <c r="V83" s="13" t="e">
        <f t="shared" si="20"/>
        <v>#DIV/0!</v>
      </c>
      <c r="W83" s="13" t="e">
        <f t="shared" si="21"/>
        <v>#DIV/0!</v>
      </c>
      <c r="X83" s="13" t="e">
        <f t="shared" si="22"/>
        <v>#DIV/0!</v>
      </c>
      <c r="Y83" s="14" t="e">
        <f t="shared" si="23"/>
        <v>#DIV/0!</v>
      </c>
      <c r="Z83" s="15" t="e">
        <f t="shared" si="24"/>
        <v>#DIV/0!</v>
      </c>
      <c r="AA83" s="18" t="e">
        <f t="shared" si="25"/>
        <v>#DIV/0!</v>
      </c>
      <c r="AB83" s="9"/>
      <c r="AC83" s="26" t="e">
        <f t="shared" si="26"/>
        <v>#DIV/0!</v>
      </c>
      <c r="AD83" s="21" t="e">
        <f t="shared" si="27"/>
        <v>#DIV/0!</v>
      </c>
      <c r="AE83" s="34" t="e">
        <f t="shared" si="28"/>
        <v>#VALUE!</v>
      </c>
      <c r="AF83" s="35" t="e">
        <f t="shared" si="29"/>
        <v>#VALUE!</v>
      </c>
      <c r="AG83" s="36" t="e">
        <f t="shared" si="30"/>
        <v>#DIV/0!</v>
      </c>
      <c r="AH83" s="36" t="e">
        <f t="shared" si="31"/>
        <v>#DIV/0!</v>
      </c>
      <c r="AI83" s="47" t="e">
        <f t="shared" si="32"/>
        <v>#DIV/0!</v>
      </c>
      <c r="AJ83" s="47" t="e">
        <f t="shared" si="33"/>
        <v>#DIV/0!</v>
      </c>
      <c r="AK83" s="47" t="e">
        <f t="shared" si="34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7"/>
        <v>#DIV/0!</v>
      </c>
      <c r="N84" s="23"/>
      <c r="O84" s="23"/>
      <c r="P84" s="23"/>
      <c r="Q84" s="23"/>
      <c r="R84" s="23"/>
      <c r="S84" s="25"/>
      <c r="T84" s="12" t="e">
        <f t="shared" si="18"/>
        <v>#DIV/0!</v>
      </c>
      <c r="U84" s="13" t="e">
        <f t="shared" si="19"/>
        <v>#DIV/0!</v>
      </c>
      <c r="V84" s="13" t="e">
        <f t="shared" si="20"/>
        <v>#DIV/0!</v>
      </c>
      <c r="W84" s="13" t="e">
        <f t="shared" si="21"/>
        <v>#DIV/0!</v>
      </c>
      <c r="X84" s="13" t="e">
        <f t="shared" si="22"/>
        <v>#DIV/0!</v>
      </c>
      <c r="Y84" s="14" t="e">
        <f t="shared" si="23"/>
        <v>#DIV/0!</v>
      </c>
      <c r="Z84" s="15" t="e">
        <f t="shared" si="24"/>
        <v>#DIV/0!</v>
      </c>
      <c r="AA84" s="18" t="e">
        <f t="shared" si="25"/>
        <v>#DIV/0!</v>
      </c>
      <c r="AB84" s="9"/>
      <c r="AC84" s="26" t="e">
        <f t="shared" si="26"/>
        <v>#DIV/0!</v>
      </c>
      <c r="AD84" s="21" t="e">
        <f t="shared" si="27"/>
        <v>#DIV/0!</v>
      </c>
      <c r="AE84" s="34" t="e">
        <f t="shared" si="28"/>
        <v>#VALUE!</v>
      </c>
      <c r="AF84" s="35" t="e">
        <f t="shared" si="29"/>
        <v>#VALUE!</v>
      </c>
      <c r="AG84" s="36" t="e">
        <f t="shared" si="30"/>
        <v>#DIV/0!</v>
      </c>
      <c r="AH84" s="36" t="e">
        <f t="shared" si="31"/>
        <v>#DIV/0!</v>
      </c>
      <c r="AI84" s="47" t="e">
        <f t="shared" si="32"/>
        <v>#DIV/0!</v>
      </c>
      <c r="AJ84" s="47" t="e">
        <f t="shared" si="33"/>
        <v>#DIV/0!</v>
      </c>
      <c r="AK84" s="47" t="e">
        <f t="shared" si="34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7"/>
        <v>#DIV/0!</v>
      </c>
      <c r="N85" s="23"/>
      <c r="O85" s="23"/>
      <c r="P85" s="23"/>
      <c r="Q85" s="23"/>
      <c r="R85" s="23"/>
      <c r="S85" s="25"/>
      <c r="T85" s="12" t="e">
        <f t="shared" si="18"/>
        <v>#DIV/0!</v>
      </c>
      <c r="U85" s="13" t="e">
        <f t="shared" si="19"/>
        <v>#DIV/0!</v>
      </c>
      <c r="V85" s="13" t="e">
        <f t="shared" si="20"/>
        <v>#DIV/0!</v>
      </c>
      <c r="W85" s="13" t="e">
        <f t="shared" si="21"/>
        <v>#DIV/0!</v>
      </c>
      <c r="X85" s="13" t="e">
        <f t="shared" si="22"/>
        <v>#DIV/0!</v>
      </c>
      <c r="Y85" s="14" t="e">
        <f t="shared" si="23"/>
        <v>#DIV/0!</v>
      </c>
      <c r="Z85" s="15" t="e">
        <f t="shared" si="24"/>
        <v>#DIV/0!</v>
      </c>
      <c r="AA85" s="18" t="e">
        <f t="shared" si="25"/>
        <v>#DIV/0!</v>
      </c>
      <c r="AB85" s="9"/>
      <c r="AC85" s="26" t="e">
        <f t="shared" si="26"/>
        <v>#DIV/0!</v>
      </c>
      <c r="AD85" s="21" t="e">
        <f t="shared" si="27"/>
        <v>#DIV/0!</v>
      </c>
      <c r="AE85" s="34" t="e">
        <f t="shared" si="28"/>
        <v>#VALUE!</v>
      </c>
      <c r="AF85" s="35" t="e">
        <f t="shared" si="29"/>
        <v>#VALUE!</v>
      </c>
      <c r="AG85" s="36" t="e">
        <f t="shared" si="30"/>
        <v>#DIV/0!</v>
      </c>
      <c r="AH85" s="36" t="e">
        <f t="shared" si="31"/>
        <v>#DIV/0!</v>
      </c>
      <c r="AI85" s="47" t="e">
        <f t="shared" si="32"/>
        <v>#DIV/0!</v>
      </c>
      <c r="AJ85" s="47" t="e">
        <f t="shared" si="33"/>
        <v>#DIV/0!</v>
      </c>
      <c r="AK85" s="47" t="e">
        <f t="shared" si="34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7"/>
        <v>#DIV/0!</v>
      </c>
      <c r="N86" s="23"/>
      <c r="O86" s="23"/>
      <c r="P86" s="23"/>
      <c r="Q86" s="23"/>
      <c r="R86" s="23"/>
      <c r="S86" s="25"/>
      <c r="T86" s="12" t="e">
        <f t="shared" si="18"/>
        <v>#DIV/0!</v>
      </c>
      <c r="U86" s="13" t="e">
        <f t="shared" si="19"/>
        <v>#DIV/0!</v>
      </c>
      <c r="V86" s="13" t="e">
        <f t="shared" si="20"/>
        <v>#DIV/0!</v>
      </c>
      <c r="W86" s="13" t="e">
        <f t="shared" si="21"/>
        <v>#DIV/0!</v>
      </c>
      <c r="X86" s="13" t="e">
        <f t="shared" si="22"/>
        <v>#DIV/0!</v>
      </c>
      <c r="Y86" s="14" t="e">
        <f t="shared" si="23"/>
        <v>#DIV/0!</v>
      </c>
      <c r="Z86" s="15" t="e">
        <f t="shared" si="24"/>
        <v>#DIV/0!</v>
      </c>
      <c r="AA86" s="18" t="e">
        <f t="shared" si="25"/>
        <v>#DIV/0!</v>
      </c>
      <c r="AB86" s="9"/>
      <c r="AC86" s="26" t="e">
        <f t="shared" si="26"/>
        <v>#DIV/0!</v>
      </c>
      <c r="AD86" s="21" t="e">
        <f t="shared" si="27"/>
        <v>#DIV/0!</v>
      </c>
      <c r="AE86" s="34" t="e">
        <f t="shared" si="28"/>
        <v>#VALUE!</v>
      </c>
      <c r="AF86" s="35" t="e">
        <f t="shared" si="29"/>
        <v>#VALUE!</v>
      </c>
      <c r="AG86" s="36" t="e">
        <f t="shared" si="30"/>
        <v>#DIV/0!</v>
      </c>
      <c r="AH86" s="36" t="e">
        <f t="shared" si="31"/>
        <v>#DIV/0!</v>
      </c>
      <c r="AI86" s="47" t="e">
        <f t="shared" si="32"/>
        <v>#DIV/0!</v>
      </c>
      <c r="AJ86" s="47" t="e">
        <f t="shared" si="33"/>
        <v>#DIV/0!</v>
      </c>
      <c r="AK86" s="47" t="e">
        <f t="shared" si="34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7"/>
        <v>#DIV/0!</v>
      </c>
      <c r="N87" s="23"/>
      <c r="O87" s="23"/>
      <c r="P87" s="23"/>
      <c r="Q87" s="23"/>
      <c r="R87" s="23"/>
      <c r="S87" s="25"/>
      <c r="T87" s="12" t="e">
        <f t="shared" si="18"/>
        <v>#DIV/0!</v>
      </c>
      <c r="U87" s="13" t="e">
        <f t="shared" si="19"/>
        <v>#DIV/0!</v>
      </c>
      <c r="V87" s="13" t="e">
        <f t="shared" si="20"/>
        <v>#DIV/0!</v>
      </c>
      <c r="W87" s="13" t="e">
        <f t="shared" si="21"/>
        <v>#DIV/0!</v>
      </c>
      <c r="X87" s="13" t="e">
        <f t="shared" si="22"/>
        <v>#DIV/0!</v>
      </c>
      <c r="Y87" s="14" t="e">
        <f t="shared" si="23"/>
        <v>#DIV/0!</v>
      </c>
      <c r="Z87" s="15" t="e">
        <f t="shared" si="24"/>
        <v>#DIV/0!</v>
      </c>
      <c r="AA87" s="18" t="e">
        <f t="shared" si="25"/>
        <v>#DIV/0!</v>
      </c>
      <c r="AB87" s="9"/>
      <c r="AC87" s="26" t="e">
        <f t="shared" si="26"/>
        <v>#DIV/0!</v>
      </c>
      <c r="AD87" s="21" t="e">
        <f t="shared" si="27"/>
        <v>#DIV/0!</v>
      </c>
      <c r="AE87" s="34" t="e">
        <f t="shared" si="28"/>
        <v>#VALUE!</v>
      </c>
      <c r="AF87" s="35" t="e">
        <f t="shared" si="29"/>
        <v>#VALUE!</v>
      </c>
      <c r="AG87" s="36" t="e">
        <f t="shared" si="30"/>
        <v>#DIV/0!</v>
      </c>
      <c r="AH87" s="36" t="e">
        <f t="shared" si="31"/>
        <v>#DIV/0!</v>
      </c>
      <c r="AI87" s="47" t="e">
        <f t="shared" si="32"/>
        <v>#DIV/0!</v>
      </c>
      <c r="AJ87" s="47" t="e">
        <f t="shared" si="33"/>
        <v>#DIV/0!</v>
      </c>
      <c r="AK87" s="47" t="e">
        <f t="shared" si="34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7"/>
        <v>#DIV/0!</v>
      </c>
      <c r="N88" s="23"/>
      <c r="O88" s="23"/>
      <c r="P88" s="23"/>
      <c r="Q88" s="23"/>
      <c r="R88" s="23"/>
      <c r="S88" s="25"/>
      <c r="T88" s="12" t="e">
        <f t="shared" si="18"/>
        <v>#DIV/0!</v>
      </c>
      <c r="U88" s="13" t="e">
        <f t="shared" si="19"/>
        <v>#DIV/0!</v>
      </c>
      <c r="V88" s="13" t="e">
        <f t="shared" si="20"/>
        <v>#DIV/0!</v>
      </c>
      <c r="W88" s="13" t="e">
        <f t="shared" si="21"/>
        <v>#DIV/0!</v>
      </c>
      <c r="X88" s="13" t="e">
        <f t="shared" si="22"/>
        <v>#DIV/0!</v>
      </c>
      <c r="Y88" s="14" t="e">
        <f t="shared" si="23"/>
        <v>#DIV/0!</v>
      </c>
      <c r="Z88" s="15" t="e">
        <f t="shared" si="24"/>
        <v>#DIV/0!</v>
      </c>
      <c r="AA88" s="18" t="e">
        <f t="shared" si="25"/>
        <v>#DIV/0!</v>
      </c>
      <c r="AB88" s="9"/>
      <c r="AC88" s="26" t="e">
        <f t="shared" si="26"/>
        <v>#DIV/0!</v>
      </c>
      <c r="AD88" s="21" t="e">
        <f t="shared" si="27"/>
        <v>#DIV/0!</v>
      </c>
      <c r="AE88" s="34" t="e">
        <f t="shared" si="28"/>
        <v>#VALUE!</v>
      </c>
      <c r="AF88" s="35" t="e">
        <f t="shared" si="29"/>
        <v>#VALUE!</v>
      </c>
      <c r="AG88" s="36" t="e">
        <f t="shared" si="30"/>
        <v>#DIV/0!</v>
      </c>
      <c r="AH88" s="36" t="e">
        <f t="shared" si="31"/>
        <v>#DIV/0!</v>
      </c>
      <c r="AI88" s="47" t="e">
        <f t="shared" si="32"/>
        <v>#DIV/0!</v>
      </c>
      <c r="AJ88" s="47" t="e">
        <f t="shared" si="33"/>
        <v>#DIV/0!</v>
      </c>
      <c r="AK88" s="47" t="e">
        <f t="shared" si="34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7"/>
        <v>#DIV/0!</v>
      </c>
      <c r="N89" s="23"/>
      <c r="O89" s="23"/>
      <c r="P89" s="23"/>
      <c r="Q89" s="23"/>
      <c r="R89" s="23"/>
      <c r="S89" s="25"/>
      <c r="T89" s="12" t="e">
        <f t="shared" si="18"/>
        <v>#DIV/0!</v>
      </c>
      <c r="U89" s="13" t="e">
        <f t="shared" si="19"/>
        <v>#DIV/0!</v>
      </c>
      <c r="V89" s="13" t="e">
        <f t="shared" si="20"/>
        <v>#DIV/0!</v>
      </c>
      <c r="W89" s="13" t="e">
        <f t="shared" si="21"/>
        <v>#DIV/0!</v>
      </c>
      <c r="X89" s="13" t="e">
        <f t="shared" si="22"/>
        <v>#DIV/0!</v>
      </c>
      <c r="Y89" s="14" t="e">
        <f t="shared" si="23"/>
        <v>#DIV/0!</v>
      </c>
      <c r="Z89" s="15" t="e">
        <f t="shared" si="24"/>
        <v>#DIV/0!</v>
      </c>
      <c r="AA89" s="18" t="e">
        <f t="shared" si="25"/>
        <v>#DIV/0!</v>
      </c>
      <c r="AB89" s="9"/>
      <c r="AC89" s="26" t="e">
        <f t="shared" si="26"/>
        <v>#DIV/0!</v>
      </c>
      <c r="AD89" s="21" t="e">
        <f t="shared" si="27"/>
        <v>#DIV/0!</v>
      </c>
      <c r="AE89" s="34" t="e">
        <f t="shared" si="28"/>
        <v>#VALUE!</v>
      </c>
      <c r="AF89" s="35" t="e">
        <f t="shared" si="29"/>
        <v>#VALUE!</v>
      </c>
      <c r="AG89" s="36" t="e">
        <f t="shared" si="30"/>
        <v>#DIV/0!</v>
      </c>
      <c r="AH89" s="36" t="e">
        <f t="shared" si="31"/>
        <v>#DIV/0!</v>
      </c>
      <c r="AI89" s="47" t="e">
        <f t="shared" si="32"/>
        <v>#DIV/0!</v>
      </c>
      <c r="AJ89" s="47" t="e">
        <f t="shared" si="33"/>
        <v>#DIV/0!</v>
      </c>
      <c r="AK89" s="47" t="e">
        <f t="shared" si="34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ref="M90:M103" si="35">F90/L90</f>
        <v>#DIV/0!</v>
      </c>
      <c r="N90" s="23"/>
      <c r="O90" s="23"/>
      <c r="P90" s="23"/>
      <c r="Q90" s="23"/>
      <c r="R90" s="23"/>
      <c r="S90" s="25"/>
      <c r="T90" s="12" t="e">
        <f t="shared" ref="T90:T103" si="36">ABS(N90-J90)/J90*100</f>
        <v>#DIV/0!</v>
      </c>
      <c r="U90" s="13" t="e">
        <f t="shared" ref="U90:U103" si="37">ABS(O90-K90)/K90*100</f>
        <v>#DIV/0!</v>
      </c>
      <c r="V90" s="13" t="e">
        <f t="shared" ref="V90:V103" si="38">ABS(P90-L90)/L90*100</f>
        <v>#DIV/0!</v>
      </c>
      <c r="W90" s="13" t="e">
        <f t="shared" ref="W90:W103" si="39">ABS(Q90-N90)/N90*100</f>
        <v>#DIV/0!</v>
      </c>
      <c r="X90" s="13" t="e">
        <f t="shared" ref="X90:X103" si="40">ABS(R90-O90)/O90*100</f>
        <v>#DIV/0!</v>
      </c>
      <c r="Y90" s="14" t="e">
        <f t="shared" ref="Y90:Y103" si="41">ABS(S90-P90)/P90*100</f>
        <v>#DIV/0!</v>
      </c>
      <c r="Z90" s="15" t="e">
        <f t="shared" ref="Z90:Z103" si="42">M90*P90</f>
        <v>#DIV/0!</v>
      </c>
      <c r="AA90" s="18" t="e">
        <f t="shared" ref="AA90:AA103" si="43">M90*S90</f>
        <v>#DIV/0!</v>
      </c>
      <c r="AB90" s="9"/>
      <c r="AC90" s="26" t="e">
        <f t="shared" ref="AC90:AC103" si="44">(AA90-AB90)/AB90*100+100</f>
        <v>#DIV/0!</v>
      </c>
      <c r="AD90" s="21" t="e">
        <f t="shared" ref="AD90:AD103" si="45">AB90/F90*100</f>
        <v>#DIV/0!</v>
      </c>
      <c r="AE90" s="34" t="e">
        <f t="shared" ref="AE90:AE103" si="46">G90/AR90</f>
        <v>#VALUE!</v>
      </c>
      <c r="AF90" s="35" t="e">
        <f t="shared" ref="AF90:AF103" si="47">H90/AS90</f>
        <v>#VALUE!</v>
      </c>
      <c r="AG90" s="36" t="e">
        <f t="shared" ref="AG90:AG103" si="48">IF(T90+U90&gt;=40,1,0)</f>
        <v>#DIV/0!</v>
      </c>
      <c r="AH90" s="36" t="e">
        <f t="shared" ref="AH90:AH103" si="49">IF(W90+X90&gt;=40,1,0)</f>
        <v>#DIV/0!</v>
      </c>
      <c r="AI90" s="47" t="e">
        <f t="shared" ref="AI90:AI103" si="50">IF(T90&lt;=U90,1,0)</f>
        <v>#DIV/0!</v>
      </c>
      <c r="AJ90" s="47" t="e">
        <f t="shared" ref="AJ90:AJ103" si="51">IF(W90&lt;=X90,1,0)</f>
        <v>#DIV/0!</v>
      </c>
      <c r="AK90" s="47" t="e">
        <f t="shared" ref="AK90:AK103" si="52">IF(AND(AC90&gt;=150,AG90+AH90+AI90+AJ90&gt;=3),"○","×")</f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35"/>
        <v>#DIV/0!</v>
      </c>
      <c r="N91" s="23"/>
      <c r="O91" s="23"/>
      <c r="P91" s="23"/>
      <c r="Q91" s="23"/>
      <c r="R91" s="23"/>
      <c r="S91" s="25"/>
      <c r="T91" s="12" t="e">
        <f t="shared" si="36"/>
        <v>#DIV/0!</v>
      </c>
      <c r="U91" s="13" t="e">
        <f t="shared" si="37"/>
        <v>#DIV/0!</v>
      </c>
      <c r="V91" s="13" t="e">
        <f t="shared" si="38"/>
        <v>#DIV/0!</v>
      </c>
      <c r="W91" s="13" t="e">
        <f t="shared" si="39"/>
        <v>#DIV/0!</v>
      </c>
      <c r="X91" s="13" t="e">
        <f t="shared" si="40"/>
        <v>#DIV/0!</v>
      </c>
      <c r="Y91" s="14" t="e">
        <f t="shared" si="41"/>
        <v>#DIV/0!</v>
      </c>
      <c r="Z91" s="15" t="e">
        <f t="shared" si="42"/>
        <v>#DIV/0!</v>
      </c>
      <c r="AA91" s="18" t="e">
        <f t="shared" si="43"/>
        <v>#DIV/0!</v>
      </c>
      <c r="AB91" s="9"/>
      <c r="AC91" s="26" t="e">
        <f t="shared" si="44"/>
        <v>#DIV/0!</v>
      </c>
      <c r="AD91" s="21" t="e">
        <f t="shared" si="45"/>
        <v>#DIV/0!</v>
      </c>
      <c r="AE91" s="34" t="e">
        <f t="shared" si="46"/>
        <v>#VALUE!</v>
      </c>
      <c r="AF91" s="35" t="e">
        <f t="shared" si="47"/>
        <v>#VALUE!</v>
      </c>
      <c r="AG91" s="36" t="e">
        <f t="shared" si="48"/>
        <v>#DIV/0!</v>
      </c>
      <c r="AH91" s="36" t="e">
        <f t="shared" si="49"/>
        <v>#DIV/0!</v>
      </c>
      <c r="AI91" s="47" t="e">
        <f t="shared" si="50"/>
        <v>#DIV/0!</v>
      </c>
      <c r="AJ91" s="47" t="e">
        <f t="shared" si="51"/>
        <v>#DIV/0!</v>
      </c>
      <c r="AK91" s="47" t="e">
        <f t="shared" si="52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35"/>
        <v>#DIV/0!</v>
      </c>
      <c r="N92" s="23"/>
      <c r="O92" s="23"/>
      <c r="P92" s="23"/>
      <c r="Q92" s="23"/>
      <c r="R92" s="23"/>
      <c r="S92" s="25"/>
      <c r="T92" s="12" t="e">
        <f t="shared" si="36"/>
        <v>#DIV/0!</v>
      </c>
      <c r="U92" s="13" t="e">
        <f t="shared" si="37"/>
        <v>#DIV/0!</v>
      </c>
      <c r="V92" s="13" t="e">
        <f t="shared" si="38"/>
        <v>#DIV/0!</v>
      </c>
      <c r="W92" s="13" t="e">
        <f t="shared" si="39"/>
        <v>#DIV/0!</v>
      </c>
      <c r="X92" s="13" t="e">
        <f t="shared" si="40"/>
        <v>#DIV/0!</v>
      </c>
      <c r="Y92" s="14" t="e">
        <f t="shared" si="41"/>
        <v>#DIV/0!</v>
      </c>
      <c r="Z92" s="15" t="e">
        <f t="shared" si="42"/>
        <v>#DIV/0!</v>
      </c>
      <c r="AA92" s="18" t="e">
        <f t="shared" si="43"/>
        <v>#DIV/0!</v>
      </c>
      <c r="AB92" s="9"/>
      <c r="AC92" s="26" t="e">
        <f t="shared" si="44"/>
        <v>#DIV/0!</v>
      </c>
      <c r="AD92" s="21" t="e">
        <f t="shared" si="45"/>
        <v>#DIV/0!</v>
      </c>
      <c r="AE92" s="34" t="e">
        <f t="shared" si="46"/>
        <v>#VALUE!</v>
      </c>
      <c r="AF92" s="35" t="e">
        <f t="shared" si="47"/>
        <v>#VALUE!</v>
      </c>
      <c r="AG92" s="36" t="e">
        <f t="shared" si="48"/>
        <v>#DIV/0!</v>
      </c>
      <c r="AH92" s="36" t="e">
        <f t="shared" si="49"/>
        <v>#DIV/0!</v>
      </c>
      <c r="AI92" s="47" t="e">
        <f t="shared" si="50"/>
        <v>#DIV/0!</v>
      </c>
      <c r="AJ92" s="47" t="e">
        <f t="shared" si="51"/>
        <v>#DIV/0!</v>
      </c>
      <c r="AK92" s="47" t="e">
        <f t="shared" si="52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35"/>
        <v>#DIV/0!</v>
      </c>
      <c r="N93" s="23"/>
      <c r="O93" s="23"/>
      <c r="P93" s="23"/>
      <c r="Q93" s="23"/>
      <c r="R93" s="23"/>
      <c r="S93" s="25"/>
      <c r="T93" s="12" t="e">
        <f t="shared" si="36"/>
        <v>#DIV/0!</v>
      </c>
      <c r="U93" s="13" t="e">
        <f t="shared" si="37"/>
        <v>#DIV/0!</v>
      </c>
      <c r="V93" s="13" t="e">
        <f t="shared" si="38"/>
        <v>#DIV/0!</v>
      </c>
      <c r="W93" s="13" t="e">
        <f t="shared" si="39"/>
        <v>#DIV/0!</v>
      </c>
      <c r="X93" s="13" t="e">
        <f t="shared" si="40"/>
        <v>#DIV/0!</v>
      </c>
      <c r="Y93" s="14" t="e">
        <f t="shared" si="41"/>
        <v>#DIV/0!</v>
      </c>
      <c r="Z93" s="15" t="e">
        <f t="shared" si="42"/>
        <v>#DIV/0!</v>
      </c>
      <c r="AA93" s="18" t="e">
        <f t="shared" si="43"/>
        <v>#DIV/0!</v>
      </c>
      <c r="AB93" s="9"/>
      <c r="AC93" s="26" t="e">
        <f t="shared" si="44"/>
        <v>#DIV/0!</v>
      </c>
      <c r="AD93" s="21" t="e">
        <f t="shared" si="45"/>
        <v>#DIV/0!</v>
      </c>
      <c r="AE93" s="34" t="e">
        <f t="shared" si="46"/>
        <v>#VALUE!</v>
      </c>
      <c r="AF93" s="35" t="e">
        <f t="shared" si="47"/>
        <v>#VALUE!</v>
      </c>
      <c r="AG93" s="36" t="e">
        <f t="shared" si="48"/>
        <v>#DIV/0!</v>
      </c>
      <c r="AH93" s="36" t="e">
        <f t="shared" si="49"/>
        <v>#DIV/0!</v>
      </c>
      <c r="AI93" s="47" t="e">
        <f t="shared" si="50"/>
        <v>#DIV/0!</v>
      </c>
      <c r="AJ93" s="47" t="e">
        <f t="shared" si="51"/>
        <v>#DIV/0!</v>
      </c>
      <c r="AK93" s="47" t="e">
        <f t="shared" si="52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35"/>
        <v>#DIV/0!</v>
      </c>
      <c r="N94" s="23"/>
      <c r="O94" s="23"/>
      <c r="P94" s="23"/>
      <c r="Q94" s="23"/>
      <c r="R94" s="23"/>
      <c r="S94" s="25"/>
      <c r="T94" s="12" t="e">
        <f t="shared" si="36"/>
        <v>#DIV/0!</v>
      </c>
      <c r="U94" s="13" t="e">
        <f t="shared" si="37"/>
        <v>#DIV/0!</v>
      </c>
      <c r="V94" s="13" t="e">
        <f t="shared" si="38"/>
        <v>#DIV/0!</v>
      </c>
      <c r="W94" s="13" t="e">
        <f t="shared" si="39"/>
        <v>#DIV/0!</v>
      </c>
      <c r="X94" s="13" t="e">
        <f t="shared" si="40"/>
        <v>#DIV/0!</v>
      </c>
      <c r="Y94" s="14" t="e">
        <f t="shared" si="41"/>
        <v>#DIV/0!</v>
      </c>
      <c r="Z94" s="15" t="e">
        <f t="shared" si="42"/>
        <v>#DIV/0!</v>
      </c>
      <c r="AA94" s="18" t="e">
        <f t="shared" si="43"/>
        <v>#DIV/0!</v>
      </c>
      <c r="AB94" s="9"/>
      <c r="AC94" s="26" t="e">
        <f t="shared" si="44"/>
        <v>#DIV/0!</v>
      </c>
      <c r="AD94" s="21" t="e">
        <f t="shared" si="45"/>
        <v>#DIV/0!</v>
      </c>
      <c r="AE94" s="34" t="e">
        <f t="shared" si="46"/>
        <v>#VALUE!</v>
      </c>
      <c r="AF94" s="35" t="e">
        <f t="shared" si="47"/>
        <v>#VALUE!</v>
      </c>
      <c r="AG94" s="36" t="e">
        <f t="shared" si="48"/>
        <v>#DIV/0!</v>
      </c>
      <c r="AH94" s="36" t="e">
        <f t="shared" si="49"/>
        <v>#DIV/0!</v>
      </c>
      <c r="AI94" s="47" t="e">
        <f t="shared" si="50"/>
        <v>#DIV/0!</v>
      </c>
      <c r="AJ94" s="47" t="e">
        <f t="shared" si="51"/>
        <v>#DIV/0!</v>
      </c>
      <c r="AK94" s="47" t="e">
        <f t="shared" si="52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35"/>
        <v>#DIV/0!</v>
      </c>
      <c r="N95" s="23"/>
      <c r="O95" s="23"/>
      <c r="P95" s="23"/>
      <c r="Q95" s="23"/>
      <c r="R95" s="23"/>
      <c r="S95" s="25"/>
      <c r="T95" s="12" t="e">
        <f t="shared" si="36"/>
        <v>#DIV/0!</v>
      </c>
      <c r="U95" s="13" t="e">
        <f t="shared" si="37"/>
        <v>#DIV/0!</v>
      </c>
      <c r="V95" s="13" t="e">
        <f t="shared" si="38"/>
        <v>#DIV/0!</v>
      </c>
      <c r="W95" s="13" t="e">
        <f t="shared" si="39"/>
        <v>#DIV/0!</v>
      </c>
      <c r="X95" s="13" t="e">
        <f t="shared" si="40"/>
        <v>#DIV/0!</v>
      </c>
      <c r="Y95" s="14" t="e">
        <f t="shared" si="41"/>
        <v>#DIV/0!</v>
      </c>
      <c r="Z95" s="15" t="e">
        <f t="shared" si="42"/>
        <v>#DIV/0!</v>
      </c>
      <c r="AA95" s="18" t="e">
        <f t="shared" si="43"/>
        <v>#DIV/0!</v>
      </c>
      <c r="AB95" s="9"/>
      <c r="AC95" s="26" t="e">
        <f t="shared" si="44"/>
        <v>#DIV/0!</v>
      </c>
      <c r="AD95" s="21" t="e">
        <f t="shared" si="45"/>
        <v>#DIV/0!</v>
      </c>
      <c r="AE95" s="34" t="e">
        <f t="shared" si="46"/>
        <v>#VALUE!</v>
      </c>
      <c r="AF95" s="35" t="e">
        <f t="shared" si="47"/>
        <v>#VALUE!</v>
      </c>
      <c r="AG95" s="36" t="e">
        <f t="shared" si="48"/>
        <v>#DIV/0!</v>
      </c>
      <c r="AH95" s="36" t="e">
        <f t="shared" si="49"/>
        <v>#DIV/0!</v>
      </c>
      <c r="AI95" s="47" t="e">
        <f t="shared" si="50"/>
        <v>#DIV/0!</v>
      </c>
      <c r="AJ95" s="47" t="e">
        <f t="shared" si="51"/>
        <v>#DIV/0!</v>
      </c>
      <c r="AK95" s="47" t="e">
        <f t="shared" si="52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35"/>
        <v>#DIV/0!</v>
      </c>
      <c r="N96" s="23"/>
      <c r="O96" s="23"/>
      <c r="P96" s="23"/>
      <c r="Q96" s="23"/>
      <c r="R96" s="23"/>
      <c r="S96" s="25"/>
      <c r="T96" s="12" t="e">
        <f t="shared" si="36"/>
        <v>#DIV/0!</v>
      </c>
      <c r="U96" s="13" t="e">
        <f t="shared" si="37"/>
        <v>#DIV/0!</v>
      </c>
      <c r="V96" s="13" t="e">
        <f t="shared" si="38"/>
        <v>#DIV/0!</v>
      </c>
      <c r="W96" s="13" t="e">
        <f t="shared" si="39"/>
        <v>#DIV/0!</v>
      </c>
      <c r="X96" s="13" t="e">
        <f t="shared" si="40"/>
        <v>#DIV/0!</v>
      </c>
      <c r="Y96" s="14" t="e">
        <f t="shared" si="41"/>
        <v>#DIV/0!</v>
      </c>
      <c r="Z96" s="15" t="e">
        <f t="shared" si="42"/>
        <v>#DIV/0!</v>
      </c>
      <c r="AA96" s="18" t="e">
        <f t="shared" si="43"/>
        <v>#DIV/0!</v>
      </c>
      <c r="AB96" s="9"/>
      <c r="AC96" s="26" t="e">
        <f t="shared" si="44"/>
        <v>#DIV/0!</v>
      </c>
      <c r="AD96" s="21" t="e">
        <f t="shared" si="45"/>
        <v>#DIV/0!</v>
      </c>
      <c r="AE96" s="34" t="e">
        <f t="shared" si="46"/>
        <v>#VALUE!</v>
      </c>
      <c r="AF96" s="35" t="e">
        <f t="shared" si="47"/>
        <v>#VALUE!</v>
      </c>
      <c r="AG96" s="36" t="e">
        <f t="shared" si="48"/>
        <v>#DIV/0!</v>
      </c>
      <c r="AH96" s="36" t="e">
        <f t="shared" si="49"/>
        <v>#DIV/0!</v>
      </c>
      <c r="AI96" s="47" t="e">
        <f t="shared" si="50"/>
        <v>#DIV/0!</v>
      </c>
      <c r="AJ96" s="47" t="e">
        <f t="shared" si="51"/>
        <v>#DIV/0!</v>
      </c>
      <c r="AK96" s="47" t="e">
        <f t="shared" si="52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35"/>
        <v>#DIV/0!</v>
      </c>
      <c r="N97" s="23"/>
      <c r="O97" s="23"/>
      <c r="P97" s="23"/>
      <c r="Q97" s="23"/>
      <c r="R97" s="23"/>
      <c r="S97" s="25"/>
      <c r="T97" s="12" t="e">
        <f t="shared" si="36"/>
        <v>#DIV/0!</v>
      </c>
      <c r="U97" s="13" t="e">
        <f t="shared" si="37"/>
        <v>#DIV/0!</v>
      </c>
      <c r="V97" s="13" t="e">
        <f t="shared" si="38"/>
        <v>#DIV/0!</v>
      </c>
      <c r="W97" s="13" t="e">
        <f t="shared" si="39"/>
        <v>#DIV/0!</v>
      </c>
      <c r="X97" s="13" t="e">
        <f t="shared" si="40"/>
        <v>#DIV/0!</v>
      </c>
      <c r="Y97" s="14" t="e">
        <f t="shared" si="41"/>
        <v>#DIV/0!</v>
      </c>
      <c r="Z97" s="15" t="e">
        <f t="shared" si="42"/>
        <v>#DIV/0!</v>
      </c>
      <c r="AA97" s="18" t="e">
        <f t="shared" si="43"/>
        <v>#DIV/0!</v>
      </c>
      <c r="AB97" s="9"/>
      <c r="AC97" s="26" t="e">
        <f t="shared" si="44"/>
        <v>#DIV/0!</v>
      </c>
      <c r="AD97" s="21" t="e">
        <f t="shared" si="45"/>
        <v>#DIV/0!</v>
      </c>
      <c r="AE97" s="34" t="e">
        <f t="shared" si="46"/>
        <v>#VALUE!</v>
      </c>
      <c r="AF97" s="35" t="e">
        <f t="shared" si="47"/>
        <v>#VALUE!</v>
      </c>
      <c r="AG97" s="36" t="e">
        <f t="shared" si="48"/>
        <v>#DIV/0!</v>
      </c>
      <c r="AH97" s="36" t="e">
        <f t="shared" si="49"/>
        <v>#DIV/0!</v>
      </c>
      <c r="AI97" s="47" t="e">
        <f t="shared" si="50"/>
        <v>#DIV/0!</v>
      </c>
      <c r="AJ97" s="47" t="e">
        <f t="shared" si="51"/>
        <v>#DIV/0!</v>
      </c>
      <c r="AK97" s="47" t="e">
        <f t="shared" si="52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35"/>
        <v>#DIV/0!</v>
      </c>
      <c r="N98" s="23"/>
      <c r="O98" s="23"/>
      <c r="P98" s="23"/>
      <c r="Q98" s="23"/>
      <c r="R98" s="23"/>
      <c r="S98" s="25"/>
      <c r="T98" s="12" t="e">
        <f t="shared" si="36"/>
        <v>#DIV/0!</v>
      </c>
      <c r="U98" s="13" t="e">
        <f t="shared" si="37"/>
        <v>#DIV/0!</v>
      </c>
      <c r="V98" s="13" t="e">
        <f t="shared" si="38"/>
        <v>#DIV/0!</v>
      </c>
      <c r="W98" s="13" t="e">
        <f t="shared" si="39"/>
        <v>#DIV/0!</v>
      </c>
      <c r="X98" s="13" t="e">
        <f t="shared" si="40"/>
        <v>#DIV/0!</v>
      </c>
      <c r="Y98" s="14" t="e">
        <f t="shared" si="41"/>
        <v>#DIV/0!</v>
      </c>
      <c r="Z98" s="15" t="e">
        <f t="shared" si="42"/>
        <v>#DIV/0!</v>
      </c>
      <c r="AA98" s="18" t="e">
        <f t="shared" si="43"/>
        <v>#DIV/0!</v>
      </c>
      <c r="AB98" s="9"/>
      <c r="AC98" s="26" t="e">
        <f t="shared" si="44"/>
        <v>#DIV/0!</v>
      </c>
      <c r="AD98" s="21" t="e">
        <f t="shared" si="45"/>
        <v>#DIV/0!</v>
      </c>
      <c r="AE98" s="34" t="e">
        <f t="shared" si="46"/>
        <v>#VALUE!</v>
      </c>
      <c r="AF98" s="35" t="e">
        <f t="shared" si="47"/>
        <v>#VALUE!</v>
      </c>
      <c r="AG98" s="36" t="e">
        <f t="shared" si="48"/>
        <v>#DIV/0!</v>
      </c>
      <c r="AH98" s="36" t="e">
        <f t="shared" si="49"/>
        <v>#DIV/0!</v>
      </c>
      <c r="AI98" s="47" t="e">
        <f t="shared" si="50"/>
        <v>#DIV/0!</v>
      </c>
      <c r="AJ98" s="47" t="e">
        <f t="shared" si="51"/>
        <v>#DIV/0!</v>
      </c>
      <c r="AK98" s="47" t="e">
        <f t="shared" si="52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35"/>
        <v>#DIV/0!</v>
      </c>
      <c r="N99" s="23"/>
      <c r="O99" s="23"/>
      <c r="P99" s="23"/>
      <c r="Q99" s="23"/>
      <c r="R99" s="23"/>
      <c r="S99" s="25"/>
      <c r="T99" s="12" t="e">
        <f t="shared" si="36"/>
        <v>#DIV/0!</v>
      </c>
      <c r="U99" s="13" t="e">
        <f t="shared" si="37"/>
        <v>#DIV/0!</v>
      </c>
      <c r="V99" s="13" t="e">
        <f t="shared" si="38"/>
        <v>#DIV/0!</v>
      </c>
      <c r="W99" s="13" t="e">
        <f t="shared" si="39"/>
        <v>#DIV/0!</v>
      </c>
      <c r="X99" s="13" t="e">
        <f t="shared" si="40"/>
        <v>#DIV/0!</v>
      </c>
      <c r="Y99" s="14" t="e">
        <f t="shared" si="41"/>
        <v>#DIV/0!</v>
      </c>
      <c r="Z99" s="15" t="e">
        <f t="shared" si="42"/>
        <v>#DIV/0!</v>
      </c>
      <c r="AA99" s="18" t="e">
        <f t="shared" si="43"/>
        <v>#DIV/0!</v>
      </c>
      <c r="AB99" s="9"/>
      <c r="AC99" s="26" t="e">
        <f t="shared" si="44"/>
        <v>#DIV/0!</v>
      </c>
      <c r="AD99" s="21" t="e">
        <f t="shared" si="45"/>
        <v>#DIV/0!</v>
      </c>
      <c r="AE99" s="34" t="e">
        <f t="shared" si="46"/>
        <v>#VALUE!</v>
      </c>
      <c r="AF99" s="35" t="e">
        <f t="shared" si="47"/>
        <v>#VALUE!</v>
      </c>
      <c r="AG99" s="36" t="e">
        <f t="shared" si="48"/>
        <v>#DIV/0!</v>
      </c>
      <c r="AH99" s="36" t="e">
        <f t="shared" si="49"/>
        <v>#DIV/0!</v>
      </c>
      <c r="AI99" s="47" t="e">
        <f t="shared" si="50"/>
        <v>#DIV/0!</v>
      </c>
      <c r="AJ99" s="47" t="e">
        <f t="shared" si="51"/>
        <v>#DIV/0!</v>
      </c>
      <c r="AK99" s="47" t="e">
        <f t="shared" si="52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35"/>
        <v>#DIV/0!</v>
      </c>
      <c r="N100" s="23"/>
      <c r="O100" s="23"/>
      <c r="P100" s="23"/>
      <c r="Q100" s="23"/>
      <c r="R100" s="23"/>
      <c r="S100" s="25"/>
      <c r="T100" s="12" t="e">
        <f t="shared" si="36"/>
        <v>#DIV/0!</v>
      </c>
      <c r="U100" s="13" t="e">
        <f t="shared" si="37"/>
        <v>#DIV/0!</v>
      </c>
      <c r="V100" s="13" t="e">
        <f t="shared" si="38"/>
        <v>#DIV/0!</v>
      </c>
      <c r="W100" s="13" t="e">
        <f t="shared" si="39"/>
        <v>#DIV/0!</v>
      </c>
      <c r="X100" s="13" t="e">
        <f t="shared" si="40"/>
        <v>#DIV/0!</v>
      </c>
      <c r="Y100" s="14" t="e">
        <f t="shared" si="41"/>
        <v>#DIV/0!</v>
      </c>
      <c r="Z100" s="15" t="e">
        <f t="shared" si="42"/>
        <v>#DIV/0!</v>
      </c>
      <c r="AA100" s="18" t="e">
        <f t="shared" si="43"/>
        <v>#DIV/0!</v>
      </c>
      <c r="AB100" s="9"/>
      <c r="AC100" s="26" t="e">
        <f t="shared" si="44"/>
        <v>#DIV/0!</v>
      </c>
      <c r="AD100" s="21" t="e">
        <f t="shared" si="45"/>
        <v>#DIV/0!</v>
      </c>
      <c r="AE100" s="34" t="e">
        <f t="shared" si="46"/>
        <v>#VALUE!</v>
      </c>
      <c r="AF100" s="35" t="e">
        <f t="shared" si="47"/>
        <v>#VALUE!</v>
      </c>
      <c r="AG100" s="36" t="e">
        <f t="shared" si="48"/>
        <v>#DIV/0!</v>
      </c>
      <c r="AH100" s="36" t="e">
        <f t="shared" si="49"/>
        <v>#DIV/0!</v>
      </c>
      <c r="AI100" s="47" t="e">
        <f t="shared" si="50"/>
        <v>#DIV/0!</v>
      </c>
      <c r="AJ100" s="47" t="e">
        <f t="shared" si="51"/>
        <v>#DIV/0!</v>
      </c>
      <c r="AK100" s="47" t="e">
        <f t="shared" si="52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35"/>
        <v>#DIV/0!</v>
      </c>
      <c r="N101" s="23"/>
      <c r="O101" s="23"/>
      <c r="P101" s="23"/>
      <c r="Q101" s="23"/>
      <c r="R101" s="23"/>
      <c r="S101" s="25"/>
      <c r="T101" s="12" t="e">
        <f t="shared" si="36"/>
        <v>#DIV/0!</v>
      </c>
      <c r="U101" s="13" t="e">
        <f t="shared" si="37"/>
        <v>#DIV/0!</v>
      </c>
      <c r="V101" s="13" t="e">
        <f t="shared" si="38"/>
        <v>#DIV/0!</v>
      </c>
      <c r="W101" s="13" t="e">
        <f t="shared" si="39"/>
        <v>#DIV/0!</v>
      </c>
      <c r="X101" s="13" t="e">
        <f t="shared" si="40"/>
        <v>#DIV/0!</v>
      </c>
      <c r="Y101" s="14" t="e">
        <f t="shared" si="41"/>
        <v>#DIV/0!</v>
      </c>
      <c r="Z101" s="15" t="e">
        <f t="shared" si="42"/>
        <v>#DIV/0!</v>
      </c>
      <c r="AA101" s="18" t="e">
        <f t="shared" si="43"/>
        <v>#DIV/0!</v>
      </c>
      <c r="AB101" s="9"/>
      <c r="AC101" s="26" t="e">
        <f t="shared" si="44"/>
        <v>#DIV/0!</v>
      </c>
      <c r="AD101" s="21" t="e">
        <f t="shared" si="45"/>
        <v>#DIV/0!</v>
      </c>
      <c r="AE101" s="34" t="e">
        <f t="shared" si="46"/>
        <v>#VALUE!</v>
      </c>
      <c r="AF101" s="35" t="e">
        <f t="shared" si="47"/>
        <v>#VALUE!</v>
      </c>
      <c r="AG101" s="36" t="e">
        <f t="shared" si="48"/>
        <v>#DIV/0!</v>
      </c>
      <c r="AH101" s="36" t="e">
        <f t="shared" si="49"/>
        <v>#DIV/0!</v>
      </c>
      <c r="AI101" s="47" t="e">
        <f t="shared" si="50"/>
        <v>#DIV/0!</v>
      </c>
      <c r="AJ101" s="47" t="e">
        <f t="shared" si="51"/>
        <v>#DIV/0!</v>
      </c>
      <c r="AK101" s="47" t="e">
        <f t="shared" si="52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35"/>
        <v>#DIV/0!</v>
      </c>
      <c r="N102" s="23"/>
      <c r="O102" s="23"/>
      <c r="P102" s="23"/>
      <c r="Q102" s="23"/>
      <c r="R102" s="23"/>
      <c r="S102" s="25"/>
      <c r="T102" s="12" t="e">
        <f t="shared" si="36"/>
        <v>#DIV/0!</v>
      </c>
      <c r="U102" s="13" t="e">
        <f t="shared" si="37"/>
        <v>#DIV/0!</v>
      </c>
      <c r="V102" s="13" t="e">
        <f t="shared" si="38"/>
        <v>#DIV/0!</v>
      </c>
      <c r="W102" s="13" t="e">
        <f t="shared" si="39"/>
        <v>#DIV/0!</v>
      </c>
      <c r="X102" s="13" t="e">
        <f t="shared" si="40"/>
        <v>#DIV/0!</v>
      </c>
      <c r="Y102" s="14" t="e">
        <f t="shared" si="41"/>
        <v>#DIV/0!</v>
      </c>
      <c r="Z102" s="15" t="e">
        <f t="shared" si="42"/>
        <v>#DIV/0!</v>
      </c>
      <c r="AA102" s="18" t="e">
        <f t="shared" si="43"/>
        <v>#DIV/0!</v>
      </c>
      <c r="AB102" s="9"/>
      <c r="AC102" s="26" t="e">
        <f t="shared" si="44"/>
        <v>#DIV/0!</v>
      </c>
      <c r="AD102" s="21" t="e">
        <f t="shared" si="45"/>
        <v>#DIV/0!</v>
      </c>
      <c r="AE102" s="34" t="e">
        <f t="shared" si="46"/>
        <v>#VALUE!</v>
      </c>
      <c r="AF102" s="35" t="e">
        <f t="shared" si="47"/>
        <v>#VALUE!</v>
      </c>
      <c r="AG102" s="36" t="e">
        <f t="shared" si="48"/>
        <v>#DIV/0!</v>
      </c>
      <c r="AH102" s="36" t="e">
        <f t="shared" si="49"/>
        <v>#DIV/0!</v>
      </c>
      <c r="AI102" s="47" t="e">
        <f t="shared" si="50"/>
        <v>#DIV/0!</v>
      </c>
      <c r="AJ102" s="47" t="e">
        <f t="shared" si="51"/>
        <v>#DIV/0!</v>
      </c>
      <c r="AK102" s="47" t="e">
        <f t="shared" si="52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35"/>
        <v>#DIV/0!</v>
      </c>
      <c r="N103" s="23"/>
      <c r="O103" s="23"/>
      <c r="P103" s="23"/>
      <c r="Q103" s="23"/>
      <c r="R103" s="23"/>
      <c r="S103" s="25"/>
      <c r="T103" s="12" t="e">
        <f t="shared" si="36"/>
        <v>#DIV/0!</v>
      </c>
      <c r="U103" s="13" t="e">
        <f t="shared" si="37"/>
        <v>#DIV/0!</v>
      </c>
      <c r="V103" s="13" t="e">
        <f t="shared" si="38"/>
        <v>#DIV/0!</v>
      </c>
      <c r="W103" s="13" t="e">
        <f t="shared" si="39"/>
        <v>#DIV/0!</v>
      </c>
      <c r="X103" s="13" t="e">
        <f t="shared" si="40"/>
        <v>#DIV/0!</v>
      </c>
      <c r="Y103" s="14" t="e">
        <f t="shared" si="41"/>
        <v>#DIV/0!</v>
      </c>
      <c r="Z103" s="15" t="e">
        <f t="shared" si="42"/>
        <v>#DIV/0!</v>
      </c>
      <c r="AA103" s="18" t="e">
        <f t="shared" si="43"/>
        <v>#DIV/0!</v>
      </c>
      <c r="AB103" s="9"/>
      <c r="AC103" s="26" t="e">
        <f t="shared" si="44"/>
        <v>#DIV/0!</v>
      </c>
      <c r="AD103" s="21" t="e">
        <f t="shared" si="45"/>
        <v>#DIV/0!</v>
      </c>
      <c r="AE103" s="34" t="e">
        <f t="shared" si="46"/>
        <v>#VALUE!</v>
      </c>
      <c r="AF103" s="35" t="e">
        <f t="shared" si="47"/>
        <v>#VALUE!</v>
      </c>
      <c r="AG103" s="36" t="e">
        <f t="shared" si="48"/>
        <v>#DIV/0!</v>
      </c>
      <c r="AH103" s="36" t="e">
        <f t="shared" si="49"/>
        <v>#DIV/0!</v>
      </c>
      <c r="AI103" s="47" t="e">
        <f t="shared" si="50"/>
        <v>#DIV/0!</v>
      </c>
      <c r="AJ103" s="47" t="e">
        <f t="shared" si="51"/>
        <v>#DIV/0!</v>
      </c>
      <c r="AK103" s="47" t="e">
        <f t="shared" si="52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R3:AS3"/>
    <mergeCell ref="B3:I3"/>
    <mergeCell ref="N3:P3"/>
    <mergeCell ref="Q3:S3"/>
    <mergeCell ref="T3:V3"/>
    <mergeCell ref="W3:Y3"/>
    <mergeCell ref="AL2:AN3"/>
    <mergeCell ref="Z3:AA3"/>
    <mergeCell ref="AB3:AD3"/>
    <mergeCell ref="J3:M3"/>
    <mergeCell ref="AG3:AH3"/>
    <mergeCell ref="AI3:AJ3"/>
    <mergeCell ref="AE2:AF3"/>
    <mergeCell ref="AG2:AK2"/>
  </mergeCells>
  <phoneticPr fontId="1"/>
  <dataValidations count="2">
    <dataValidation type="list" allowBlank="1" showInputMessage="1" showErrorMessage="1" sqref="D5:D103" xr:uid="{3B903DFF-95E0-3E4A-97B9-871CCAE6CD91}">
      <formula1>市場</formula1>
    </dataValidation>
    <dataValidation type="list" allowBlank="1" showInputMessage="1" showErrorMessage="1" sqref="E5:E103" xr:uid="{CD7C2BE0-CC37-0740-ABB7-1E0540CB9715}">
      <formula1>業種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D107-E9C4-5B45-9AD9-39B72B9C349F}">
  <dimension ref="B2:AS26"/>
  <sheetViews>
    <sheetView workbookViewId="0">
      <pane xSplit="9" ySplit="4" topLeftCell="U10" activePane="bottomRight" state="frozen"/>
      <selection pane="topRight" activeCell="F1" sqref="F1"/>
      <selection pane="bottomLeft" activeCell="A4" sqref="A4"/>
      <selection pane="bottomRight" activeCell="AB19" sqref="AB1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8" t="s">
        <v>182</v>
      </c>
      <c r="AF2" s="68"/>
      <c r="AG2" s="69" t="s">
        <v>183</v>
      </c>
      <c r="AH2" s="72"/>
      <c r="AI2" s="72"/>
      <c r="AJ2" s="72"/>
      <c r="AK2" s="73"/>
      <c r="AL2" s="68" t="s">
        <v>184</v>
      </c>
      <c r="AM2" s="68"/>
      <c r="AN2" s="68"/>
    </row>
    <row r="3" spans="2:45">
      <c r="B3" s="68" t="s">
        <v>11</v>
      </c>
      <c r="C3" s="68"/>
      <c r="D3" s="68"/>
      <c r="E3" s="68"/>
      <c r="F3" s="68"/>
      <c r="G3" s="68"/>
      <c r="H3" s="68"/>
      <c r="I3" s="68"/>
      <c r="J3" s="69" t="s">
        <v>6</v>
      </c>
      <c r="K3" s="72"/>
      <c r="L3" s="72"/>
      <c r="M3" s="73"/>
      <c r="N3" s="68" t="s">
        <v>7</v>
      </c>
      <c r="O3" s="68"/>
      <c r="P3" s="68"/>
      <c r="Q3" s="68" t="s">
        <v>8</v>
      </c>
      <c r="R3" s="68"/>
      <c r="S3" s="69"/>
      <c r="T3" s="70" t="s">
        <v>14</v>
      </c>
      <c r="U3" s="68"/>
      <c r="V3" s="68"/>
      <c r="W3" s="68" t="s">
        <v>15</v>
      </c>
      <c r="X3" s="68"/>
      <c r="Y3" s="69"/>
      <c r="Z3" s="70" t="s">
        <v>13</v>
      </c>
      <c r="AA3" s="69"/>
      <c r="AB3" s="71" t="s">
        <v>27</v>
      </c>
      <c r="AC3" s="72"/>
      <c r="AD3" s="72"/>
      <c r="AE3" s="68"/>
      <c r="AF3" s="68"/>
      <c r="AG3" s="68" t="s">
        <v>46</v>
      </c>
      <c r="AH3" s="68"/>
      <c r="AI3" s="68" t="s">
        <v>179</v>
      </c>
      <c r="AJ3" s="68"/>
      <c r="AK3" s="46" t="s">
        <v>190</v>
      </c>
      <c r="AL3" s="68"/>
      <c r="AM3" s="68"/>
      <c r="AN3" s="68"/>
      <c r="AO3" t="s">
        <v>48</v>
      </c>
      <c r="AR3" s="68" t="s">
        <v>372</v>
      </c>
      <c r="AS3" s="68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23">
        <v>2127</v>
      </c>
      <c r="C5" s="23" t="s">
        <v>141</v>
      </c>
      <c r="D5" s="23" t="s">
        <v>63</v>
      </c>
      <c r="E5" s="23" t="s">
        <v>368</v>
      </c>
      <c r="F5" s="23">
        <v>4555</v>
      </c>
      <c r="G5" s="23"/>
      <c r="H5" s="23"/>
      <c r="I5" s="23" t="s">
        <v>142</v>
      </c>
      <c r="J5" s="23">
        <v>32009</v>
      </c>
      <c r="K5" s="23">
        <v>14247</v>
      </c>
      <c r="L5" s="23">
        <v>63.3</v>
      </c>
      <c r="M5" s="30">
        <f>F5/L5</f>
        <v>71.958925750394954</v>
      </c>
      <c r="N5" s="23">
        <v>34000</v>
      </c>
      <c r="O5" s="23">
        <v>15000</v>
      </c>
      <c r="P5" s="23">
        <v>64.400000000000006</v>
      </c>
      <c r="Q5" s="23">
        <v>36000</v>
      </c>
      <c r="R5" s="23">
        <v>16000</v>
      </c>
      <c r="S5" s="25">
        <v>67.5</v>
      </c>
      <c r="T5" s="12">
        <f t="shared" ref="T5:V25" si="0">ABS(N5-J5)/J5*100</f>
        <v>6.2201255896779033</v>
      </c>
      <c r="U5" s="13">
        <f t="shared" si="0"/>
        <v>5.285323225942304</v>
      </c>
      <c r="V5" s="13">
        <f t="shared" si="0"/>
        <v>1.7377567140600452</v>
      </c>
      <c r="W5" s="13">
        <f t="shared" ref="W5:Y20" si="1">ABS(Q5-N5)/N5*100</f>
        <v>5.8823529411764701</v>
      </c>
      <c r="X5" s="13">
        <f t="shared" si="1"/>
        <v>6.666666666666667</v>
      </c>
      <c r="Y5" s="14">
        <f t="shared" si="1"/>
        <v>4.8136645962732834</v>
      </c>
      <c r="Z5" s="15">
        <f>M5*P5</f>
        <v>4634.1548183254354</v>
      </c>
      <c r="AA5" s="18">
        <f>M5*S5</f>
        <v>4857.2274881516596</v>
      </c>
      <c r="AB5" s="9">
        <v>5420</v>
      </c>
      <c r="AC5" s="14">
        <f t="shared" ref="AC5:AC25" si="2">(AA5-AB5)/AB5*100+100</f>
        <v>89.616743323831358</v>
      </c>
      <c r="AD5" s="21">
        <f t="shared" ref="AD5:AD25" si="3">AB5/F5*100</f>
        <v>118.9901207464325</v>
      </c>
      <c r="AE5" s="34">
        <f>G5/AR5</f>
        <v>0</v>
      </c>
      <c r="AF5" s="35">
        <f>H5/AS5</f>
        <v>0</v>
      </c>
      <c r="AG5" s="36">
        <f>IF(T5+U5&gt;=40,1,0)</f>
        <v>0</v>
      </c>
      <c r="AH5" s="36">
        <f>IF(W5+X5&gt;=40,1,0)</f>
        <v>0</v>
      </c>
      <c r="AI5" s="46">
        <f>IF(T5&lt;=U5,1,0)</f>
        <v>0</v>
      </c>
      <c r="AJ5" s="46">
        <f>IF(W5&lt;=X5,1,0)</f>
        <v>1</v>
      </c>
      <c r="AK5" s="46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21.4</v>
      </c>
      <c r="AS5" s="2">
        <f>IF(D5="東1",VLOOKUP(E5,参照!$B$4:$J$36,3,FALSE),IF(D5="東2",VLOOKUP(E5,参照!$B$4:$J$36,5,FALSE),IF(D5="M",VLOOKUP(E5,参照!$B$4:$J$36,7,FALSE), IF(D5="JQ",VLOOKUP(E5,参照!$B$4:$J$36,9,FALSE),"-") )))</f>
        <v>1.9</v>
      </c>
    </row>
    <row r="6" spans="2:45" hidden="1">
      <c r="B6" s="23">
        <v>2148</v>
      </c>
      <c r="C6" s="23" t="s">
        <v>143</v>
      </c>
      <c r="D6" s="23" t="s">
        <v>63</v>
      </c>
      <c r="E6" s="23" t="s">
        <v>368</v>
      </c>
      <c r="F6" s="23">
        <v>1364</v>
      </c>
      <c r="G6" s="23"/>
      <c r="H6" s="23"/>
      <c r="I6" s="23" t="s">
        <v>144</v>
      </c>
      <c r="J6" s="23">
        <v>5278</v>
      </c>
      <c r="K6" s="23">
        <v>1172</v>
      </c>
      <c r="L6" s="23">
        <v>39.5</v>
      </c>
      <c r="M6" s="30">
        <f t="shared" ref="M6:M25" si="4">F6/L6</f>
        <v>34.531645569620252</v>
      </c>
      <c r="N6" s="23">
        <v>5700</v>
      </c>
      <c r="O6" s="23">
        <v>1250</v>
      </c>
      <c r="P6" s="23">
        <v>42.4</v>
      </c>
      <c r="Q6" s="23">
        <v>6200</v>
      </c>
      <c r="R6" s="23">
        <v>1360</v>
      </c>
      <c r="S6" s="25">
        <v>46.4</v>
      </c>
      <c r="T6" s="12">
        <f t="shared" si="0"/>
        <v>7.99545282303903</v>
      </c>
      <c r="U6" s="13">
        <f t="shared" si="0"/>
        <v>6.6552901023890794</v>
      </c>
      <c r="V6" s="13">
        <f t="shared" si="0"/>
        <v>7.3417721518987307</v>
      </c>
      <c r="W6" s="13">
        <f t="shared" si="1"/>
        <v>8.7719298245614024</v>
      </c>
      <c r="X6" s="13">
        <f t="shared" si="1"/>
        <v>8.7999999999999989</v>
      </c>
      <c r="Y6" s="14">
        <f t="shared" si="1"/>
        <v>9.433962264150944</v>
      </c>
      <c r="Z6" s="15">
        <f t="shared" ref="Z6:Z25" si="5">M6*P6</f>
        <v>1464.1417721518987</v>
      </c>
      <c r="AA6" s="18">
        <f t="shared" ref="AA6:AA25" si="6">M6*S6</f>
        <v>1602.2683544303798</v>
      </c>
      <c r="AB6" s="9">
        <v>2708</v>
      </c>
      <c r="AC6" s="14">
        <f t="shared" si="2"/>
        <v>59.167959912495562</v>
      </c>
      <c r="AD6" s="21">
        <f t="shared" si="3"/>
        <v>198.53372434017595</v>
      </c>
      <c r="AE6" s="34">
        <f t="shared" ref="AE6:AF25" si="7">G6/AR6</f>
        <v>0</v>
      </c>
      <c r="AF6" s="35">
        <f t="shared" si="7"/>
        <v>0</v>
      </c>
      <c r="AG6" s="36">
        <f t="shared" ref="AG6:AG25" si="8">IF(T6+U6&gt;=40,1,0)</f>
        <v>0</v>
      </c>
      <c r="AH6" s="36">
        <f t="shared" ref="AH6:AH25" si="9">IF(W6+X6&gt;=40,1,0)</f>
        <v>0</v>
      </c>
      <c r="AI6" s="46">
        <f t="shared" ref="AI6:AI25" si="10">IF(T6&lt;=U6,1,0)</f>
        <v>0</v>
      </c>
      <c r="AJ6" s="46">
        <f t="shared" ref="AJ6:AJ25" si="11">IF(W6&lt;=X6,1,0)</f>
        <v>1</v>
      </c>
      <c r="AK6" s="46" t="str">
        <f t="shared" ref="AK6:AK25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21.4</v>
      </c>
      <c r="AS6" s="2">
        <f>IF(D6="東1",VLOOKUP(E6,参照!$B$4:$J$36,3,FALSE),IF(D6="東2",VLOOKUP(E6,参照!$B$4:$J$36,5,FALSE),IF(D6="M",VLOOKUP(E6,参照!$B$4:$J$36,7,FALSE), IF(D6="JQ",VLOOKUP(E6,参照!$B$4:$J$36,9,FALSE),"-") )))</f>
        <v>1.9</v>
      </c>
    </row>
    <row r="7" spans="2:45" hidden="1">
      <c r="B7" s="23">
        <v>2150</v>
      </c>
      <c r="C7" s="23" t="s">
        <v>145</v>
      </c>
      <c r="D7" s="23" t="s">
        <v>79</v>
      </c>
      <c r="E7" s="23" t="s">
        <v>368</v>
      </c>
      <c r="F7" s="23">
        <v>1232</v>
      </c>
      <c r="G7" s="23"/>
      <c r="H7" s="23"/>
      <c r="I7" s="23" t="s">
        <v>146</v>
      </c>
      <c r="J7" s="23">
        <v>3268</v>
      </c>
      <c r="K7" s="23">
        <v>605</v>
      </c>
      <c r="L7" s="23">
        <v>42.3</v>
      </c>
      <c r="M7" s="30">
        <f t="shared" si="4"/>
        <v>29.125295508274235</v>
      </c>
      <c r="N7" s="23">
        <v>3650</v>
      </c>
      <c r="O7" s="23">
        <v>800</v>
      </c>
      <c r="P7" s="23">
        <v>48.2</v>
      </c>
      <c r="Q7" s="23">
        <v>3800</v>
      </c>
      <c r="R7" s="23">
        <v>900</v>
      </c>
      <c r="S7" s="25">
        <v>57.8</v>
      </c>
      <c r="T7" s="12">
        <f t="shared" si="0"/>
        <v>11.689106487148102</v>
      </c>
      <c r="U7" s="13">
        <f t="shared" si="0"/>
        <v>32.231404958677686</v>
      </c>
      <c r="V7" s="13">
        <f t="shared" si="0"/>
        <v>13.947990543735239</v>
      </c>
      <c r="W7" s="13">
        <f t="shared" si="1"/>
        <v>4.10958904109589</v>
      </c>
      <c r="X7" s="13">
        <f t="shared" si="1"/>
        <v>12.5</v>
      </c>
      <c r="Y7" s="14">
        <f t="shared" si="1"/>
        <v>19.917012448132766</v>
      </c>
      <c r="Z7" s="15">
        <f t="shared" si="5"/>
        <v>1403.8392434988182</v>
      </c>
      <c r="AA7" s="18">
        <f t="shared" si="6"/>
        <v>1683.4420803782507</v>
      </c>
      <c r="AB7" s="9">
        <v>2815</v>
      </c>
      <c r="AC7" s="26">
        <f t="shared" si="2"/>
        <v>59.802560581820629</v>
      </c>
      <c r="AD7" s="21">
        <f t="shared" si="3"/>
        <v>228.49025974025975</v>
      </c>
      <c r="AE7" s="34">
        <f t="shared" si="7"/>
        <v>0</v>
      </c>
      <c r="AF7" s="35">
        <f t="shared" si="7"/>
        <v>0</v>
      </c>
      <c r="AG7" s="36">
        <f t="shared" si="8"/>
        <v>1</v>
      </c>
      <c r="AH7" s="36">
        <f t="shared" si="9"/>
        <v>0</v>
      </c>
      <c r="AI7" s="46">
        <f t="shared" si="10"/>
        <v>1</v>
      </c>
      <c r="AJ7" s="46">
        <f t="shared" si="11"/>
        <v>1</v>
      </c>
      <c r="AK7" s="46" t="str">
        <f t="shared" si="12"/>
        <v>×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51.9</v>
      </c>
      <c r="AS7" s="2">
        <f>IF(D7="東1",VLOOKUP(E7,参照!$B$4:$J$36,3,FALSE),IF(D7="東2",VLOOKUP(E7,参照!$B$4:$J$36,5,FALSE),IF(D7="M",VLOOKUP(E7,参照!$B$4:$J$36,7,FALSE), IF(D7="JQ",VLOOKUP(E7,参照!$B$4:$J$36,9,FALSE),"-") )))</f>
        <v>3.7</v>
      </c>
    </row>
    <row r="8" spans="2:45" hidden="1">
      <c r="B8" s="23">
        <v>2160</v>
      </c>
      <c r="C8" s="23" t="s">
        <v>147</v>
      </c>
      <c r="D8" s="23" t="s">
        <v>79</v>
      </c>
      <c r="E8" s="23" t="s">
        <v>343</v>
      </c>
      <c r="F8" s="23">
        <v>1628</v>
      </c>
      <c r="G8" s="23"/>
      <c r="H8" s="23"/>
      <c r="I8" s="23" t="s">
        <v>148</v>
      </c>
      <c r="J8" s="23">
        <v>7446</v>
      </c>
      <c r="K8" s="23">
        <v>1302</v>
      </c>
      <c r="L8" s="23">
        <v>4.3</v>
      </c>
      <c r="M8" s="30">
        <f t="shared" si="4"/>
        <v>378.60465116279073</v>
      </c>
      <c r="N8" s="23">
        <v>9700</v>
      </c>
      <c r="O8" s="23">
        <v>1500</v>
      </c>
      <c r="P8" s="23">
        <v>12.2</v>
      </c>
      <c r="Q8" s="23">
        <v>11700</v>
      </c>
      <c r="R8" s="23">
        <v>1650</v>
      </c>
      <c r="S8" s="25">
        <v>13.8</v>
      </c>
      <c r="T8" s="12">
        <f t="shared" si="0"/>
        <v>30.271286596830514</v>
      </c>
      <c r="U8" s="13">
        <f t="shared" si="0"/>
        <v>15.207373271889402</v>
      </c>
      <c r="V8" s="13">
        <f t="shared" si="0"/>
        <v>183.72093023255815</v>
      </c>
      <c r="W8" s="13">
        <f t="shared" si="1"/>
        <v>20.618556701030926</v>
      </c>
      <c r="X8" s="13">
        <f t="shared" si="1"/>
        <v>10</v>
      </c>
      <c r="Y8" s="14">
        <f t="shared" si="1"/>
        <v>13.114754098360667</v>
      </c>
      <c r="Z8" s="15">
        <f t="shared" si="5"/>
        <v>4618.9767441860467</v>
      </c>
      <c r="AA8" s="18">
        <f t="shared" si="6"/>
        <v>5224.7441860465124</v>
      </c>
      <c r="AB8" s="9">
        <v>2134</v>
      </c>
      <c r="AC8" s="26">
        <f t="shared" si="2"/>
        <v>244.83337329177658</v>
      </c>
      <c r="AD8" s="21">
        <f t="shared" si="3"/>
        <v>131.08108108108107</v>
      </c>
      <c r="AE8" s="34" t="e">
        <f t="shared" si="7"/>
        <v>#VALUE!</v>
      </c>
      <c r="AF8" s="35">
        <f t="shared" si="7"/>
        <v>0</v>
      </c>
      <c r="AG8" s="36">
        <f t="shared" si="8"/>
        <v>1</v>
      </c>
      <c r="AH8" s="36">
        <f t="shared" si="9"/>
        <v>0</v>
      </c>
      <c r="AI8" s="46">
        <f t="shared" si="10"/>
        <v>0</v>
      </c>
      <c r="AJ8" s="46">
        <f t="shared" si="11"/>
        <v>0</v>
      </c>
      <c r="AK8" s="46" t="str">
        <f t="shared" si="12"/>
        <v>×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－</v>
      </c>
      <c r="AS8" s="2">
        <f>IF(D8="東1",VLOOKUP(E8,参照!$B$4:$J$36,3,FALSE),IF(D8="東2",VLOOKUP(E8,参照!$B$4:$J$36,5,FALSE),IF(D8="M",VLOOKUP(E8,参照!$B$4:$J$36,7,FALSE), IF(D8="JQ",VLOOKUP(E8,参照!$B$4:$J$36,9,FALSE),"-") )))</f>
        <v>9.4</v>
      </c>
    </row>
    <row r="9" spans="2:45" hidden="1">
      <c r="B9" s="23">
        <v>2175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46" t="e">
        <f t="shared" si="10"/>
        <v>#DIV/0!</v>
      </c>
      <c r="AJ9" s="46" t="e">
        <f t="shared" si="11"/>
        <v>#DIV/0!</v>
      </c>
      <c r="AK9" s="46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 ht="21" thickTop="1">
      <c r="B10" s="23">
        <v>2178</v>
      </c>
      <c r="C10" s="22" t="s">
        <v>149</v>
      </c>
      <c r="D10" s="23" t="s">
        <v>79</v>
      </c>
      <c r="E10" s="23" t="s">
        <v>368</v>
      </c>
      <c r="F10" s="23">
        <v>322</v>
      </c>
      <c r="G10" s="23">
        <v>20.23</v>
      </c>
      <c r="H10" s="23">
        <v>1.72</v>
      </c>
      <c r="I10" s="23" t="s">
        <v>150</v>
      </c>
      <c r="J10" s="23">
        <v>50440</v>
      </c>
      <c r="K10" s="23">
        <v>628</v>
      </c>
      <c r="L10" s="23">
        <v>6.7</v>
      </c>
      <c r="M10" s="30">
        <f t="shared" si="4"/>
        <v>48.059701492537314</v>
      </c>
      <c r="N10" s="23">
        <v>52600</v>
      </c>
      <c r="O10" s="23">
        <v>1140</v>
      </c>
      <c r="P10" s="23">
        <v>21.9</v>
      </c>
      <c r="Q10" s="23">
        <v>53000</v>
      </c>
      <c r="R10" s="23">
        <v>1700</v>
      </c>
      <c r="S10" s="25">
        <v>31.9</v>
      </c>
      <c r="T10" s="12">
        <f t="shared" si="0"/>
        <v>4.282315622521808</v>
      </c>
      <c r="U10" s="13">
        <f t="shared" si="0"/>
        <v>81.528662420382176</v>
      </c>
      <c r="V10" s="13">
        <f t="shared" si="0"/>
        <v>226.86567164179104</v>
      </c>
      <c r="W10" s="13">
        <f t="shared" si="1"/>
        <v>0.76045627376425851</v>
      </c>
      <c r="X10" s="13">
        <f t="shared" si="1"/>
        <v>49.122807017543856</v>
      </c>
      <c r="Y10" s="14">
        <f t="shared" si="1"/>
        <v>45.662100456621005</v>
      </c>
      <c r="Z10" s="15">
        <f t="shared" si="5"/>
        <v>1052.5074626865671</v>
      </c>
      <c r="AA10" s="18">
        <f t="shared" si="6"/>
        <v>1533.1044776119402</v>
      </c>
      <c r="AB10" s="9">
        <v>408</v>
      </c>
      <c r="AC10" s="24">
        <f t="shared" si="2"/>
        <v>375.76090137547556</v>
      </c>
      <c r="AD10" s="21">
        <f t="shared" si="3"/>
        <v>126.70807453416148</v>
      </c>
      <c r="AE10" s="37">
        <f t="shared" si="7"/>
        <v>0.38978805394990368</v>
      </c>
      <c r="AF10" s="38">
        <f t="shared" si="7"/>
        <v>0.46486486486486484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 t="s">
        <v>187</v>
      </c>
      <c r="AM10" s="1" t="s">
        <v>82</v>
      </c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3.7</v>
      </c>
    </row>
    <row r="11" spans="2:45" hidden="1">
      <c r="B11" s="23">
        <v>2193</v>
      </c>
      <c r="C11" s="23" t="s">
        <v>151</v>
      </c>
      <c r="D11" s="23" t="s">
        <v>63</v>
      </c>
      <c r="E11" s="23" t="s">
        <v>368</v>
      </c>
      <c r="F11" s="23">
        <v>311</v>
      </c>
      <c r="G11" s="23"/>
      <c r="H11" s="23"/>
      <c r="I11" s="23"/>
      <c r="J11" s="23">
        <v>11753</v>
      </c>
      <c r="K11" s="23">
        <v>306</v>
      </c>
      <c r="L11" s="23">
        <v>-9</v>
      </c>
      <c r="M11" s="30">
        <f t="shared" si="4"/>
        <v>-34.555555555555557</v>
      </c>
      <c r="N11" s="23">
        <v>11900</v>
      </c>
      <c r="O11" s="23">
        <v>900</v>
      </c>
      <c r="P11" s="23">
        <v>5</v>
      </c>
      <c r="Q11" s="23">
        <v>11800</v>
      </c>
      <c r="R11" s="23">
        <v>890</v>
      </c>
      <c r="S11" s="25">
        <v>4.9000000000000004</v>
      </c>
      <c r="T11" s="12">
        <f t="shared" si="0"/>
        <v>1.2507444907683145</v>
      </c>
      <c r="U11" s="13">
        <f t="shared" si="0"/>
        <v>194.11764705882354</v>
      </c>
      <c r="V11" s="13">
        <f t="shared" si="0"/>
        <v>-155.55555555555557</v>
      </c>
      <c r="W11" s="13">
        <f t="shared" si="1"/>
        <v>0.84033613445378152</v>
      </c>
      <c r="X11" s="13">
        <f t="shared" si="1"/>
        <v>1.1111111111111112</v>
      </c>
      <c r="Y11" s="14">
        <f t="shared" si="1"/>
        <v>1.9999999999999927</v>
      </c>
      <c r="Z11" s="15">
        <f t="shared" si="5"/>
        <v>-172.77777777777777</v>
      </c>
      <c r="AA11" s="18">
        <f t="shared" si="6"/>
        <v>-169.32222222222225</v>
      </c>
      <c r="AB11" s="9">
        <v>387</v>
      </c>
      <c r="AC11" s="26">
        <f t="shared" si="2"/>
        <v>-43.752512202124649</v>
      </c>
      <c r="AD11" s="21">
        <f t="shared" si="3"/>
        <v>124.43729903536978</v>
      </c>
      <c r="AE11" s="34">
        <f t="shared" si="7"/>
        <v>0</v>
      </c>
      <c r="AF11" s="35">
        <f t="shared" si="7"/>
        <v>0</v>
      </c>
      <c r="AG11" s="36">
        <f t="shared" si="8"/>
        <v>1</v>
      </c>
      <c r="AH11" s="36">
        <f t="shared" si="9"/>
        <v>0</v>
      </c>
      <c r="AI11" s="46">
        <f t="shared" si="10"/>
        <v>1</v>
      </c>
      <c r="AJ11" s="46">
        <f t="shared" si="11"/>
        <v>1</v>
      </c>
      <c r="AK11" s="46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21.4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1.9</v>
      </c>
    </row>
    <row r="12" spans="2:45" hidden="1">
      <c r="B12" s="23">
        <v>2323</v>
      </c>
      <c r="C12" s="23" t="s">
        <v>152</v>
      </c>
      <c r="D12" s="23" t="s">
        <v>59</v>
      </c>
      <c r="E12" s="23" t="s">
        <v>360</v>
      </c>
      <c r="F12" s="23">
        <v>362</v>
      </c>
      <c r="G12" s="23"/>
      <c r="H12" s="23"/>
      <c r="I12" s="23" t="s">
        <v>153</v>
      </c>
      <c r="J12" s="23">
        <v>545</v>
      </c>
      <c r="K12" s="23">
        <v>5</v>
      </c>
      <c r="L12" s="23">
        <v>1.3</v>
      </c>
      <c r="M12" s="30">
        <f t="shared" si="4"/>
        <v>278.46153846153845</v>
      </c>
      <c r="N12" s="23">
        <v>560</v>
      </c>
      <c r="O12" s="23">
        <v>10</v>
      </c>
      <c r="P12" s="23">
        <v>1.5</v>
      </c>
      <c r="Q12" s="23">
        <v>570</v>
      </c>
      <c r="R12" s="23">
        <v>15</v>
      </c>
      <c r="S12" s="25">
        <v>3</v>
      </c>
      <c r="T12" s="12">
        <f t="shared" si="0"/>
        <v>2.7522935779816518</v>
      </c>
      <c r="U12" s="13">
        <f t="shared" si="0"/>
        <v>100</v>
      </c>
      <c r="V12" s="13">
        <f t="shared" si="0"/>
        <v>15.38461538461538</v>
      </c>
      <c r="W12" s="13">
        <f t="shared" si="1"/>
        <v>1.7857142857142856</v>
      </c>
      <c r="X12" s="13">
        <f t="shared" si="1"/>
        <v>50</v>
      </c>
      <c r="Y12" s="14">
        <f t="shared" si="1"/>
        <v>100</v>
      </c>
      <c r="Z12" s="15">
        <f t="shared" si="5"/>
        <v>417.69230769230768</v>
      </c>
      <c r="AA12" s="18">
        <f t="shared" si="6"/>
        <v>835.38461538461536</v>
      </c>
      <c r="AB12" s="9">
        <v>565</v>
      </c>
      <c r="AC12" s="26">
        <f t="shared" si="2"/>
        <v>147.85568413886998</v>
      </c>
      <c r="AD12" s="21">
        <f t="shared" si="3"/>
        <v>156.07734806629833</v>
      </c>
      <c r="AE12" s="34">
        <f t="shared" si="7"/>
        <v>0</v>
      </c>
      <c r="AF12" s="35">
        <f t="shared" si="7"/>
        <v>0</v>
      </c>
      <c r="AG12" s="36">
        <f t="shared" si="8"/>
        <v>1</v>
      </c>
      <c r="AH12" s="36">
        <f t="shared" si="9"/>
        <v>1</v>
      </c>
      <c r="AI12" s="46">
        <f t="shared" si="10"/>
        <v>1</v>
      </c>
      <c r="AJ12" s="46">
        <f t="shared" si="11"/>
        <v>1</v>
      </c>
      <c r="AK12" s="46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19.600000000000001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1.7</v>
      </c>
    </row>
    <row r="13" spans="2:45" hidden="1">
      <c r="B13" s="23">
        <v>2326</v>
      </c>
      <c r="C13" s="23" t="s">
        <v>154</v>
      </c>
      <c r="D13" s="23" t="s">
        <v>63</v>
      </c>
      <c r="E13" s="23" t="s">
        <v>360</v>
      </c>
      <c r="F13" s="23">
        <v>8730</v>
      </c>
      <c r="G13" s="23"/>
      <c r="H13" s="23"/>
      <c r="I13" s="23"/>
      <c r="J13" s="23"/>
      <c r="K13" s="23"/>
      <c r="L13" s="23"/>
      <c r="M13" s="30" t="e">
        <f t="shared" si="4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0"/>
        <v>#DIV/0!</v>
      </c>
      <c r="V13" s="13" t="e">
        <f t="shared" si="0"/>
        <v>#DIV/0!</v>
      </c>
      <c r="W13" s="13" t="e">
        <f t="shared" si="1"/>
        <v>#DIV/0!</v>
      </c>
      <c r="X13" s="13" t="e">
        <f t="shared" si="1"/>
        <v>#DIV/0!</v>
      </c>
      <c r="Y13" s="14" t="e">
        <f t="shared" si="1"/>
        <v>#DIV/0!</v>
      </c>
      <c r="Z13" s="15" t="e">
        <f t="shared" si="5"/>
        <v>#DIV/0!</v>
      </c>
      <c r="AA13" s="18" t="e">
        <f t="shared" si="6"/>
        <v>#DIV/0!</v>
      </c>
      <c r="AB13" s="9"/>
      <c r="AC13" s="26" t="e">
        <f t="shared" si="2"/>
        <v>#DIV/0!</v>
      </c>
      <c r="AD13" s="21">
        <f t="shared" si="3"/>
        <v>0</v>
      </c>
      <c r="AE13" s="34">
        <f t="shared" si="7"/>
        <v>0</v>
      </c>
      <c r="AF13" s="35">
        <f t="shared" si="7"/>
        <v>0</v>
      </c>
      <c r="AG13" s="36" t="e">
        <f t="shared" si="8"/>
        <v>#DIV/0!</v>
      </c>
      <c r="AH13" s="36" t="e">
        <f t="shared" si="9"/>
        <v>#DIV/0!</v>
      </c>
      <c r="AI13" s="46" t="e">
        <f t="shared" si="10"/>
        <v>#DIV/0!</v>
      </c>
      <c r="AJ13" s="46" t="e">
        <f t="shared" si="11"/>
        <v>#DIV/0!</v>
      </c>
      <c r="AK13" s="46" t="e">
        <f t="shared" si="12"/>
        <v>#DIV/0!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29.6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2.6</v>
      </c>
    </row>
    <row r="14" spans="2:45" hidden="1">
      <c r="B14" s="23">
        <v>2375</v>
      </c>
      <c r="C14" s="23" t="s">
        <v>155</v>
      </c>
      <c r="D14" s="23" t="s">
        <v>66</v>
      </c>
      <c r="E14" s="23" t="s">
        <v>368</v>
      </c>
      <c r="F14" s="23">
        <v>1267</v>
      </c>
      <c r="G14" s="23"/>
      <c r="H14" s="23"/>
      <c r="I14" s="23" t="s">
        <v>156</v>
      </c>
      <c r="J14" s="23">
        <v>17584</v>
      </c>
      <c r="K14" s="23">
        <v>784</v>
      </c>
      <c r="L14" s="23">
        <v>67.400000000000006</v>
      </c>
      <c r="M14" s="30">
        <f t="shared" si="4"/>
        <v>18.798219584569733</v>
      </c>
      <c r="N14" s="23">
        <v>18700</v>
      </c>
      <c r="O14" s="23">
        <v>880</v>
      </c>
      <c r="P14" s="23">
        <v>80.3</v>
      </c>
      <c r="Q14" s="23">
        <v>20000</v>
      </c>
      <c r="R14" s="23">
        <v>980</v>
      </c>
      <c r="S14" s="25">
        <v>89.2</v>
      </c>
      <c r="T14" s="12">
        <f t="shared" si="0"/>
        <v>6.3466787989080977</v>
      </c>
      <c r="U14" s="13">
        <f t="shared" si="0"/>
        <v>12.244897959183673</v>
      </c>
      <c r="V14" s="13">
        <f t="shared" si="0"/>
        <v>19.139465875370906</v>
      </c>
      <c r="W14" s="13">
        <f t="shared" si="1"/>
        <v>6.9518716577540109</v>
      </c>
      <c r="X14" s="13">
        <f t="shared" si="1"/>
        <v>11.363636363636363</v>
      </c>
      <c r="Y14" s="14">
        <f t="shared" si="1"/>
        <v>11.083437110834378</v>
      </c>
      <c r="Z14" s="15">
        <f t="shared" si="5"/>
        <v>1509.4970326409496</v>
      </c>
      <c r="AA14" s="18">
        <f t="shared" si="6"/>
        <v>1676.8011869436202</v>
      </c>
      <c r="AB14" s="9">
        <v>1960</v>
      </c>
      <c r="AC14" s="26">
        <f t="shared" si="2"/>
        <v>85.551080966511236</v>
      </c>
      <c r="AD14" s="21">
        <f t="shared" si="3"/>
        <v>154.69613259668509</v>
      </c>
      <c r="AE14" s="34">
        <f t="shared" si="7"/>
        <v>0</v>
      </c>
      <c r="AF14" s="35">
        <f t="shared" si="7"/>
        <v>0</v>
      </c>
      <c r="AG14" s="36">
        <f t="shared" si="8"/>
        <v>0</v>
      </c>
      <c r="AH14" s="36">
        <f t="shared" si="9"/>
        <v>0</v>
      </c>
      <c r="AI14" s="46">
        <f t="shared" si="10"/>
        <v>1</v>
      </c>
      <c r="AJ14" s="46">
        <f t="shared" si="11"/>
        <v>1</v>
      </c>
      <c r="AK14" s="46" t="str">
        <f t="shared" si="12"/>
        <v>×</v>
      </c>
      <c r="AL14" s="1"/>
      <c r="AM14" s="1"/>
      <c r="AN14" s="19"/>
      <c r="AR14" s="2">
        <f>IF(D14="東1",VLOOKUP(E14,参照!$B$4:$J$36,2,FALSE),IF(D14="東2",VLOOKUP(E14,参照!$B$4:$J$36,4,FALSE),IF(D14="M",VLOOKUP(E14,参照!$B$4:$J$36,6,FALSE), IF(D14="JQ",VLOOKUP(E14,参照!$B$4:$J$36,8,FALSE),"-") )))</f>
        <v>26.4</v>
      </c>
      <c r="AS14" s="2">
        <f>IF(D14="東1",VLOOKUP(E14,参照!$B$4:$J$36,3,FALSE),IF(D14="東2",VLOOKUP(E14,参照!$B$4:$J$36,5,FALSE),IF(D14="M",VLOOKUP(E14,参照!$B$4:$J$36,7,FALSE), IF(D14="JQ",VLOOKUP(E14,参照!$B$4:$J$36,9,FALSE),"-") )))</f>
        <v>1.1000000000000001</v>
      </c>
    </row>
    <row r="15" spans="2:45" hidden="1">
      <c r="B15" s="23">
        <v>2380</v>
      </c>
      <c r="C15" s="23" t="s">
        <v>157</v>
      </c>
      <c r="D15" s="23" t="s">
        <v>79</v>
      </c>
      <c r="E15" s="23" t="s">
        <v>368</v>
      </c>
      <c r="F15" s="23">
        <v>508</v>
      </c>
      <c r="G15" s="23"/>
      <c r="H15" s="23"/>
      <c r="I15" s="23"/>
      <c r="J15" s="23">
        <v>7568</v>
      </c>
      <c r="K15" s="23">
        <v>866</v>
      </c>
      <c r="L15" s="23">
        <v>21.2</v>
      </c>
      <c r="M15" s="30">
        <f t="shared" si="4"/>
        <v>23.962264150943398</v>
      </c>
      <c r="N15" s="23">
        <v>9000</v>
      </c>
      <c r="O15" s="23">
        <v>920</v>
      </c>
      <c r="P15" s="23">
        <v>22.9</v>
      </c>
      <c r="Q15" s="23">
        <v>10000</v>
      </c>
      <c r="R15" s="23">
        <v>980</v>
      </c>
      <c r="S15" s="25">
        <v>24.8</v>
      </c>
      <c r="T15" s="12">
        <f t="shared" si="0"/>
        <v>18.921775898520085</v>
      </c>
      <c r="U15" s="13">
        <f t="shared" si="0"/>
        <v>6.2355658198614323</v>
      </c>
      <c r="V15" s="13">
        <f t="shared" si="0"/>
        <v>8.0188679245282994</v>
      </c>
      <c r="W15" s="13">
        <f t="shared" si="1"/>
        <v>11.111111111111111</v>
      </c>
      <c r="X15" s="13">
        <f t="shared" si="1"/>
        <v>6.5217391304347823</v>
      </c>
      <c r="Y15" s="14">
        <f t="shared" si="1"/>
        <v>8.2969432314410572</v>
      </c>
      <c r="Z15" s="15">
        <f t="shared" si="5"/>
        <v>548.7358490566038</v>
      </c>
      <c r="AA15" s="18">
        <f t="shared" si="6"/>
        <v>594.26415094339632</v>
      </c>
      <c r="AB15" s="9">
        <v>670</v>
      </c>
      <c r="AC15" s="26">
        <f t="shared" si="2"/>
        <v>88.696141931850192</v>
      </c>
      <c r="AD15" s="21">
        <f t="shared" si="3"/>
        <v>131.88976377952756</v>
      </c>
      <c r="AE15" s="34">
        <f t="shared" si="7"/>
        <v>0</v>
      </c>
      <c r="AF15" s="35">
        <f t="shared" si="7"/>
        <v>0</v>
      </c>
      <c r="AG15" s="36">
        <f t="shared" si="8"/>
        <v>0</v>
      </c>
      <c r="AH15" s="36">
        <f t="shared" si="9"/>
        <v>0</v>
      </c>
      <c r="AI15" s="46">
        <f t="shared" si="10"/>
        <v>0</v>
      </c>
      <c r="AJ15" s="46">
        <f t="shared" si="11"/>
        <v>0</v>
      </c>
      <c r="AK15" s="46" t="str">
        <f t="shared" si="12"/>
        <v>×</v>
      </c>
      <c r="AL15" s="1"/>
      <c r="AM15" s="1"/>
      <c r="AN15" s="19"/>
      <c r="AR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S15" s="2">
        <f>IF(D15="東1",VLOOKUP(E15,参照!$B$4:$J$36,3,FALSE),IF(D15="東2",VLOOKUP(E15,参照!$B$4:$J$36,5,FALSE),IF(D15="M",VLOOKUP(E15,参照!$B$4:$J$36,7,FALSE), IF(D15="JQ",VLOOKUP(E15,参照!$B$4:$J$36,9,FALSE),"-") )))</f>
        <v>3.7</v>
      </c>
    </row>
    <row r="16" spans="2:45" hidden="1">
      <c r="B16" s="23">
        <v>2413</v>
      </c>
      <c r="C16" s="23" t="s">
        <v>159</v>
      </c>
      <c r="D16" s="23" t="s">
        <v>63</v>
      </c>
      <c r="E16" s="23" t="s">
        <v>368</v>
      </c>
      <c r="F16" s="23">
        <v>4545</v>
      </c>
      <c r="G16" s="23"/>
      <c r="H16" s="23"/>
      <c r="I16" s="23"/>
      <c r="J16" s="23">
        <v>130973</v>
      </c>
      <c r="K16" s="23">
        <v>34337</v>
      </c>
      <c r="L16" s="23">
        <v>31.9</v>
      </c>
      <c r="M16" s="30">
        <f t="shared" si="4"/>
        <v>142.47648902821317</v>
      </c>
      <c r="N16" s="23">
        <v>150000</v>
      </c>
      <c r="O16" s="23">
        <v>40000</v>
      </c>
      <c r="P16" s="23">
        <v>38.299999999999997</v>
      </c>
      <c r="Q16" s="23">
        <v>160000</v>
      </c>
      <c r="R16" s="23">
        <v>42000</v>
      </c>
      <c r="S16" s="25">
        <v>39.799999999999997</v>
      </c>
      <c r="T16" s="12">
        <f t="shared" si="0"/>
        <v>14.527421682331473</v>
      </c>
      <c r="U16" s="13">
        <f t="shared" si="0"/>
        <v>16.492413431575269</v>
      </c>
      <c r="V16" s="13">
        <f t="shared" si="0"/>
        <v>20.062695924764888</v>
      </c>
      <c r="W16" s="13">
        <f t="shared" si="1"/>
        <v>6.666666666666667</v>
      </c>
      <c r="X16" s="13">
        <f t="shared" si="1"/>
        <v>5</v>
      </c>
      <c r="Y16" s="14">
        <f t="shared" si="1"/>
        <v>3.9164490861618799</v>
      </c>
      <c r="Z16" s="15">
        <f t="shared" si="5"/>
        <v>5456.8495297805639</v>
      </c>
      <c r="AA16" s="18">
        <f t="shared" si="6"/>
        <v>5670.5642633228836</v>
      </c>
      <c r="AB16" s="9">
        <v>6410</v>
      </c>
      <c r="AC16" s="26">
        <f t="shared" si="2"/>
        <v>88.464341081480242</v>
      </c>
      <c r="AD16" s="21">
        <f t="shared" si="3"/>
        <v>141.03410341034103</v>
      </c>
      <c r="AE16" s="34">
        <f t="shared" si="7"/>
        <v>0</v>
      </c>
      <c r="AF16" s="35">
        <f t="shared" si="7"/>
        <v>0</v>
      </c>
      <c r="AG16" s="36">
        <f t="shared" si="8"/>
        <v>0</v>
      </c>
      <c r="AH16" s="36">
        <f t="shared" si="9"/>
        <v>0</v>
      </c>
      <c r="AI16" s="46">
        <f t="shared" si="10"/>
        <v>1</v>
      </c>
      <c r="AJ16" s="46">
        <f t="shared" si="11"/>
        <v>0</v>
      </c>
      <c r="AK16" s="46" t="str">
        <f t="shared" si="12"/>
        <v>×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21.4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1.9</v>
      </c>
    </row>
    <row r="17" spans="2:45" hidden="1">
      <c r="B17" s="23">
        <v>2454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46" t="e">
        <f t="shared" si="10"/>
        <v>#DIV/0!</v>
      </c>
      <c r="AJ17" s="46" t="e">
        <f t="shared" si="11"/>
        <v>#DIV/0!</v>
      </c>
      <c r="AK17" s="46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 hidden="1">
      <c r="B18" s="23">
        <v>2464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46" t="e">
        <f t="shared" si="10"/>
        <v>#DIV/0!</v>
      </c>
      <c r="AJ18" s="46" t="e">
        <f t="shared" si="11"/>
        <v>#DIV/0!</v>
      </c>
      <c r="AK18" s="46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>
        <v>2471</v>
      </c>
      <c r="C19" s="23" t="s">
        <v>160</v>
      </c>
      <c r="D19" s="23" t="s">
        <v>63</v>
      </c>
      <c r="E19" s="23" t="s">
        <v>368</v>
      </c>
      <c r="F19" s="23">
        <v>807</v>
      </c>
      <c r="G19" s="23">
        <v>45.03</v>
      </c>
      <c r="H19" s="23">
        <v>3.3</v>
      </c>
      <c r="I19" s="23"/>
      <c r="J19" s="23">
        <v>17522</v>
      </c>
      <c r="K19" s="23">
        <v>1604</v>
      </c>
      <c r="L19" s="23">
        <v>13.7</v>
      </c>
      <c r="M19" s="30">
        <f t="shared" si="4"/>
        <v>58.9051094890511</v>
      </c>
      <c r="N19" s="23">
        <v>20000</v>
      </c>
      <c r="O19" s="23">
        <v>2000</v>
      </c>
      <c r="P19" s="23">
        <v>16.3</v>
      </c>
      <c r="Q19" s="23">
        <v>23000</v>
      </c>
      <c r="R19" s="23">
        <v>2300</v>
      </c>
      <c r="S19" s="25">
        <v>18.899999999999999</v>
      </c>
      <c r="T19" s="12">
        <f t="shared" si="0"/>
        <v>14.142221207624701</v>
      </c>
      <c r="U19" s="13">
        <f t="shared" si="0"/>
        <v>24.688279301745634</v>
      </c>
      <c r="V19" s="13">
        <f t="shared" si="0"/>
        <v>18.978102189781033</v>
      </c>
      <c r="W19" s="13">
        <f t="shared" si="1"/>
        <v>15</v>
      </c>
      <c r="X19" s="13">
        <f t="shared" si="1"/>
        <v>15</v>
      </c>
      <c r="Y19" s="14">
        <f t="shared" si="1"/>
        <v>15.950920245398759</v>
      </c>
      <c r="Z19" s="15">
        <f t="shared" si="5"/>
        <v>960.15328467153302</v>
      </c>
      <c r="AA19" s="18">
        <f t="shared" si="6"/>
        <v>1113.3065693430658</v>
      </c>
      <c r="AB19" s="9">
        <v>701</v>
      </c>
      <c r="AC19" s="24">
        <f t="shared" si="2"/>
        <v>158.81691431427473</v>
      </c>
      <c r="AD19" s="21">
        <f t="shared" si="3"/>
        <v>86.86493184634449</v>
      </c>
      <c r="AE19" s="34">
        <f t="shared" si="7"/>
        <v>2.1042056074766355</v>
      </c>
      <c r="AF19" s="35">
        <f t="shared" si="7"/>
        <v>1.736842105263158</v>
      </c>
      <c r="AG19" s="39">
        <f t="shared" si="8"/>
        <v>0</v>
      </c>
      <c r="AH19" s="39">
        <f t="shared" si="9"/>
        <v>0</v>
      </c>
      <c r="AI19" s="40">
        <f t="shared" si="10"/>
        <v>1</v>
      </c>
      <c r="AJ19" s="40">
        <f t="shared" si="11"/>
        <v>1</v>
      </c>
      <c r="AK19" s="46" t="str">
        <f t="shared" si="12"/>
        <v>×</v>
      </c>
      <c r="AL19" s="1"/>
      <c r="AM19" s="1"/>
      <c r="AN19" s="19"/>
      <c r="AR19" s="2">
        <f>IF(D19="東1",VLOOKUP(E19,参照!$B$4:$J$36,2,FALSE),IF(D19="東2",VLOOKUP(E19,参照!$B$4:$J$36,4,FALSE),IF(D19="M",VLOOKUP(E19,参照!$B$4:$J$36,6,FALSE), IF(D19="JQ",VLOOKUP(E19,参照!$B$4:$J$36,8,FALSE),"-") )))</f>
        <v>21.4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1.9</v>
      </c>
    </row>
    <row r="20" spans="2:45" hidden="1">
      <c r="B20" s="23">
        <v>2477</v>
      </c>
      <c r="C20" s="23" t="s">
        <v>161</v>
      </c>
      <c r="D20" s="23" t="s">
        <v>63</v>
      </c>
      <c r="E20" s="23" t="s">
        <v>368</v>
      </c>
      <c r="F20" s="23">
        <v>5300</v>
      </c>
      <c r="G20" s="23"/>
      <c r="H20" s="23"/>
      <c r="I20" s="23"/>
      <c r="J20" s="23">
        <v>1358</v>
      </c>
      <c r="K20" s="23">
        <v>883</v>
      </c>
      <c r="L20" s="23">
        <v>89.7</v>
      </c>
      <c r="M20" s="30">
        <f t="shared" si="4"/>
        <v>59.085841694537343</v>
      </c>
      <c r="N20" s="23">
        <v>1680</v>
      </c>
      <c r="O20" s="23">
        <v>1000</v>
      </c>
      <c r="P20" s="23">
        <v>100.3</v>
      </c>
      <c r="Q20" s="23">
        <v>1750</v>
      </c>
      <c r="R20" s="23">
        <v>1100</v>
      </c>
      <c r="S20" s="25">
        <v>111.1</v>
      </c>
      <c r="T20" s="12">
        <f t="shared" si="0"/>
        <v>23.711340206185564</v>
      </c>
      <c r="U20" s="13">
        <f t="shared" si="0"/>
        <v>13.250283125707815</v>
      </c>
      <c r="V20" s="13">
        <f t="shared" si="0"/>
        <v>11.817168338907463</v>
      </c>
      <c r="W20" s="13">
        <f t="shared" si="1"/>
        <v>4.1666666666666661</v>
      </c>
      <c r="X20" s="13">
        <f t="shared" si="1"/>
        <v>10</v>
      </c>
      <c r="Y20" s="14">
        <f t="shared" si="1"/>
        <v>10.767696909272182</v>
      </c>
      <c r="Z20" s="15">
        <f t="shared" si="5"/>
        <v>5926.3099219620954</v>
      </c>
      <c r="AA20" s="18">
        <f t="shared" si="6"/>
        <v>6564.4370122630989</v>
      </c>
      <c r="AB20" s="9">
        <v>4795</v>
      </c>
      <c r="AC20" s="26">
        <f t="shared" si="2"/>
        <v>136.90171037045044</v>
      </c>
      <c r="AD20" s="21">
        <f t="shared" si="3"/>
        <v>90.471698113207538</v>
      </c>
      <c r="AE20" s="34">
        <f t="shared" si="7"/>
        <v>0</v>
      </c>
      <c r="AF20" s="35">
        <f t="shared" si="7"/>
        <v>0</v>
      </c>
      <c r="AG20" s="36">
        <f t="shared" si="8"/>
        <v>0</v>
      </c>
      <c r="AH20" s="36">
        <f t="shared" si="9"/>
        <v>0</v>
      </c>
      <c r="AI20" s="46">
        <f t="shared" si="10"/>
        <v>0</v>
      </c>
      <c r="AJ20" s="46">
        <f t="shared" si="11"/>
        <v>1</v>
      </c>
      <c r="AK20" s="46" t="str">
        <f t="shared" si="12"/>
        <v>×</v>
      </c>
      <c r="AL20" s="1"/>
      <c r="AM20" s="1"/>
      <c r="AN20" s="1"/>
      <c r="AR20" s="2">
        <f>IF(D20="東1",VLOOKUP(E20,参照!$B$4:$J$36,2,FALSE),IF(D20="東2",VLOOKUP(E20,参照!$B$4:$J$36,4,FALSE),IF(D20="M",VLOOKUP(E20,参照!$B$4:$J$36,6,FALSE), IF(D20="JQ",VLOOKUP(E20,参照!$B$4:$J$36,8,FALSE),"-") )))</f>
        <v>21.4</v>
      </c>
      <c r="AS20" s="2">
        <f>IF(D20="東1",VLOOKUP(E20,参照!$B$4:$J$36,3,FALSE),IF(D20="東2",VLOOKUP(E20,参照!$B$4:$J$36,5,FALSE),IF(D20="M",VLOOKUP(E20,参照!$B$4:$J$36,7,FALSE), IF(D20="JQ",VLOOKUP(E20,参照!$B$4:$J$36,9,FALSE),"-") )))</f>
        <v>1.9</v>
      </c>
    </row>
    <row r="21" spans="2:45" hidden="1">
      <c r="B21" s="23">
        <v>2489</v>
      </c>
      <c r="C21" s="23" t="s">
        <v>162</v>
      </c>
      <c r="D21" s="23" t="s">
        <v>79</v>
      </c>
      <c r="E21" s="23" t="s">
        <v>368</v>
      </c>
      <c r="F21" s="23">
        <v>309</v>
      </c>
      <c r="G21" s="23"/>
      <c r="H21" s="23"/>
      <c r="I21" s="23" t="s">
        <v>164</v>
      </c>
      <c r="J21" s="23">
        <v>37304</v>
      </c>
      <c r="K21" s="23">
        <v>197</v>
      </c>
      <c r="L21" s="23">
        <v>4.2</v>
      </c>
      <c r="M21" s="30">
        <f t="shared" si="4"/>
        <v>73.571428571428569</v>
      </c>
      <c r="N21" s="23">
        <v>41600</v>
      </c>
      <c r="O21" s="23">
        <v>400</v>
      </c>
      <c r="P21" s="23">
        <v>4.8</v>
      </c>
      <c r="Q21" s="23">
        <v>46000</v>
      </c>
      <c r="R21" s="23">
        <v>500</v>
      </c>
      <c r="S21" s="25">
        <v>5.8</v>
      </c>
      <c r="T21" s="12">
        <f t="shared" si="0"/>
        <v>11.51619129315891</v>
      </c>
      <c r="U21" s="13">
        <f t="shared" si="0"/>
        <v>103.04568527918782</v>
      </c>
      <c r="V21" s="13">
        <f t="shared" si="0"/>
        <v>14.285714285714276</v>
      </c>
      <c r="W21" s="13">
        <f t="shared" ref="W21:Y25" si="13">ABS(Q21-N21)/N21*100</f>
        <v>10.576923076923077</v>
      </c>
      <c r="X21" s="13">
        <f t="shared" si="13"/>
        <v>25</v>
      </c>
      <c r="Y21" s="14">
        <f t="shared" si="13"/>
        <v>20.833333333333336</v>
      </c>
      <c r="Z21" s="15">
        <f t="shared" si="5"/>
        <v>353.14285714285711</v>
      </c>
      <c r="AA21" s="18">
        <f t="shared" si="6"/>
        <v>426.71428571428567</v>
      </c>
      <c r="AB21" s="9">
        <v>370</v>
      </c>
      <c r="AC21" s="26">
        <f t="shared" si="2"/>
        <v>115.32818532818531</v>
      </c>
      <c r="AD21" s="21">
        <f t="shared" si="3"/>
        <v>119.74110032362459</v>
      </c>
      <c r="AE21" s="34">
        <f t="shared" si="7"/>
        <v>0</v>
      </c>
      <c r="AF21" s="35">
        <f t="shared" si="7"/>
        <v>0</v>
      </c>
      <c r="AG21" s="36">
        <f t="shared" si="8"/>
        <v>1</v>
      </c>
      <c r="AH21" s="36">
        <f t="shared" si="9"/>
        <v>0</v>
      </c>
      <c r="AI21" s="46">
        <f t="shared" si="10"/>
        <v>1</v>
      </c>
      <c r="AJ21" s="46">
        <f t="shared" si="11"/>
        <v>1</v>
      </c>
      <c r="AK21" s="46" t="str">
        <f t="shared" si="12"/>
        <v>×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 hidden="1">
      <c r="B22" s="23">
        <v>2491</v>
      </c>
      <c r="C22" s="23" t="s">
        <v>163</v>
      </c>
      <c r="D22" s="23" t="s">
        <v>63</v>
      </c>
      <c r="E22" s="23" t="s">
        <v>368</v>
      </c>
      <c r="F22" s="23">
        <v>2730</v>
      </c>
      <c r="G22" s="23"/>
      <c r="H22" s="23"/>
      <c r="I22" s="23" t="s">
        <v>164</v>
      </c>
      <c r="J22" s="23">
        <v>25694</v>
      </c>
      <c r="K22" s="23">
        <v>4966</v>
      </c>
      <c r="L22" s="23">
        <v>103.6</v>
      </c>
      <c r="M22" s="30">
        <f t="shared" si="4"/>
        <v>26.351351351351354</v>
      </c>
      <c r="N22" s="23">
        <v>30000</v>
      </c>
      <c r="O22" s="23">
        <v>5500</v>
      </c>
      <c r="P22" s="23">
        <v>111.5</v>
      </c>
      <c r="Q22" s="23">
        <v>33000</v>
      </c>
      <c r="R22" s="23">
        <v>6100</v>
      </c>
      <c r="S22" s="25">
        <v>123.8</v>
      </c>
      <c r="T22" s="12">
        <f t="shared" si="0"/>
        <v>16.758776368023661</v>
      </c>
      <c r="U22" s="13">
        <f t="shared" si="0"/>
        <v>10.753121224325412</v>
      </c>
      <c r="V22" s="13">
        <f t="shared" si="0"/>
        <v>7.6254826254826309</v>
      </c>
      <c r="W22" s="13">
        <f t="shared" si="13"/>
        <v>10</v>
      </c>
      <c r="X22" s="13">
        <f t="shared" si="13"/>
        <v>10.909090909090908</v>
      </c>
      <c r="Y22" s="14">
        <f t="shared" si="13"/>
        <v>11.031390134529145</v>
      </c>
      <c r="Z22" s="15">
        <f t="shared" si="5"/>
        <v>2938.1756756756758</v>
      </c>
      <c r="AA22" s="18">
        <f t="shared" si="6"/>
        <v>3262.2972972972975</v>
      </c>
      <c r="AB22" s="9">
        <v>3420</v>
      </c>
      <c r="AC22" s="26">
        <f t="shared" si="2"/>
        <v>95.388809862494085</v>
      </c>
      <c r="AD22" s="21">
        <f t="shared" si="3"/>
        <v>125.27472527472527</v>
      </c>
      <c r="AE22" s="34">
        <f t="shared" si="7"/>
        <v>0</v>
      </c>
      <c r="AF22" s="35">
        <f t="shared" si="7"/>
        <v>0</v>
      </c>
      <c r="AG22" s="36">
        <f t="shared" si="8"/>
        <v>0</v>
      </c>
      <c r="AH22" s="36">
        <f t="shared" si="9"/>
        <v>0</v>
      </c>
      <c r="AI22" s="46">
        <f t="shared" si="10"/>
        <v>0</v>
      </c>
      <c r="AJ22" s="46">
        <f t="shared" si="11"/>
        <v>1</v>
      </c>
      <c r="AK22" s="46" t="str">
        <f t="shared" si="12"/>
        <v>×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21.4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1.9</v>
      </c>
    </row>
    <row r="23" spans="2:45" hidden="1">
      <c r="B23" s="23">
        <v>2498</v>
      </c>
      <c r="C23" s="23" t="s">
        <v>165</v>
      </c>
      <c r="D23" s="23" t="s">
        <v>59</v>
      </c>
      <c r="E23" s="23" t="s">
        <v>368</v>
      </c>
      <c r="F23" s="23">
        <v>2290</v>
      </c>
      <c r="G23" s="23"/>
      <c r="H23" s="23"/>
      <c r="I23" s="23" t="s">
        <v>166</v>
      </c>
      <c r="J23" s="23">
        <v>63210</v>
      </c>
      <c r="K23" s="23">
        <v>2424</v>
      </c>
      <c r="L23" s="23">
        <v>237.3</v>
      </c>
      <c r="M23" s="30">
        <f t="shared" si="4"/>
        <v>9.6502317741255794</v>
      </c>
      <c r="N23" s="23">
        <v>63500</v>
      </c>
      <c r="O23" s="23">
        <v>2650</v>
      </c>
      <c r="P23" s="23">
        <v>284</v>
      </c>
      <c r="Q23" s="23">
        <v>65500</v>
      </c>
      <c r="R23" s="23">
        <v>2750</v>
      </c>
      <c r="S23" s="25">
        <v>295.8</v>
      </c>
      <c r="T23" s="12">
        <f t="shared" si="0"/>
        <v>0.45878816642936249</v>
      </c>
      <c r="U23" s="13">
        <f t="shared" si="0"/>
        <v>9.3234323432343231</v>
      </c>
      <c r="V23" s="13">
        <f t="shared" si="0"/>
        <v>19.679730299199321</v>
      </c>
      <c r="W23" s="13">
        <f t="shared" si="13"/>
        <v>3.1496062992125982</v>
      </c>
      <c r="X23" s="13">
        <f t="shared" si="13"/>
        <v>3.7735849056603774</v>
      </c>
      <c r="Y23" s="14">
        <f t="shared" si="13"/>
        <v>4.1549295774647925</v>
      </c>
      <c r="Z23" s="15">
        <f t="shared" si="5"/>
        <v>2740.6658238516648</v>
      </c>
      <c r="AA23" s="18">
        <f t="shared" si="6"/>
        <v>2854.5385587863466</v>
      </c>
      <c r="AB23" s="9">
        <v>2223</v>
      </c>
      <c r="AC23" s="26">
        <f t="shared" si="2"/>
        <v>128.40929189322298</v>
      </c>
      <c r="AD23" s="21">
        <f t="shared" si="3"/>
        <v>97.074235807860262</v>
      </c>
      <c r="AE23" s="34">
        <f t="shared" si="7"/>
        <v>0</v>
      </c>
      <c r="AF23" s="35">
        <f t="shared" si="7"/>
        <v>0</v>
      </c>
      <c r="AG23" s="36">
        <f t="shared" si="8"/>
        <v>0</v>
      </c>
      <c r="AH23" s="36">
        <f t="shared" si="9"/>
        <v>0</v>
      </c>
      <c r="AI23" s="46">
        <f t="shared" si="10"/>
        <v>1</v>
      </c>
      <c r="AJ23" s="46">
        <f t="shared" si="11"/>
        <v>1</v>
      </c>
      <c r="AK23" s="46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17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1.1000000000000001</v>
      </c>
    </row>
    <row r="24" spans="2:45">
      <c r="B24" s="23">
        <v>2706</v>
      </c>
      <c r="C24" s="22" t="s">
        <v>167</v>
      </c>
      <c r="D24" s="23" t="s">
        <v>59</v>
      </c>
      <c r="E24" s="23" t="s">
        <v>354</v>
      </c>
      <c r="F24" s="23">
        <v>1416</v>
      </c>
      <c r="G24" s="23">
        <v>22.41</v>
      </c>
      <c r="H24" s="23">
        <v>1.43</v>
      </c>
      <c r="I24" s="23" t="s">
        <v>168</v>
      </c>
      <c r="J24" s="23">
        <v>6479</v>
      </c>
      <c r="K24" s="23">
        <v>680</v>
      </c>
      <c r="L24" s="23">
        <v>43.3</v>
      </c>
      <c r="M24" s="30">
        <f t="shared" si="4"/>
        <v>32.702078521939953</v>
      </c>
      <c r="N24" s="23">
        <v>7300</v>
      </c>
      <c r="O24" s="23">
        <v>900</v>
      </c>
      <c r="P24" s="23">
        <v>68.599999999999994</v>
      </c>
      <c r="Q24" s="23">
        <v>7500</v>
      </c>
      <c r="R24" s="23">
        <v>950</v>
      </c>
      <c r="S24" s="25">
        <v>72</v>
      </c>
      <c r="T24" s="12">
        <f t="shared" si="0"/>
        <v>12.67170859700571</v>
      </c>
      <c r="U24" s="13">
        <f t="shared" si="0"/>
        <v>32.352941176470587</v>
      </c>
      <c r="V24" s="13">
        <f t="shared" si="0"/>
        <v>58.429561200923786</v>
      </c>
      <c r="W24" s="13">
        <f t="shared" si="13"/>
        <v>2.7397260273972601</v>
      </c>
      <c r="X24" s="13">
        <f t="shared" si="13"/>
        <v>5.5555555555555554</v>
      </c>
      <c r="Y24" s="14">
        <f t="shared" si="13"/>
        <v>4.9562682215743523</v>
      </c>
      <c r="Z24" s="15">
        <f t="shared" si="5"/>
        <v>2243.3625866050807</v>
      </c>
      <c r="AA24" s="18">
        <f t="shared" si="6"/>
        <v>2354.5496535796765</v>
      </c>
      <c r="AB24" s="9">
        <v>1555</v>
      </c>
      <c r="AC24" s="24">
        <f t="shared" si="2"/>
        <v>151.41798415303384</v>
      </c>
      <c r="AD24" s="21">
        <f t="shared" si="3"/>
        <v>109.81638418079096</v>
      </c>
      <c r="AE24" s="37">
        <f t="shared" si="7"/>
        <v>0.89282868525896408</v>
      </c>
      <c r="AF24" s="38">
        <f t="shared" si="7"/>
        <v>2.0428571428571427</v>
      </c>
      <c r="AG24" s="39">
        <f t="shared" si="8"/>
        <v>1</v>
      </c>
      <c r="AH24" s="39">
        <f t="shared" si="9"/>
        <v>0</v>
      </c>
      <c r="AI24" s="40">
        <f t="shared" si="10"/>
        <v>1</v>
      </c>
      <c r="AJ24" s="40">
        <f t="shared" si="11"/>
        <v>1</v>
      </c>
      <c r="AK24" s="40" t="str">
        <f t="shared" si="12"/>
        <v>○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25.1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0.7</v>
      </c>
    </row>
    <row r="25" spans="2:45" hidden="1">
      <c r="B25" s="23">
        <v>2722</v>
      </c>
      <c r="C25" s="23" t="s">
        <v>169</v>
      </c>
      <c r="D25" s="23" t="s">
        <v>66</v>
      </c>
      <c r="E25" s="23" t="s">
        <v>362</v>
      </c>
      <c r="F25" s="23">
        <v>746</v>
      </c>
      <c r="G25" s="23"/>
      <c r="H25" s="23"/>
      <c r="I25" s="23"/>
      <c r="J25" s="23">
        <v>17614</v>
      </c>
      <c r="K25" s="23">
        <v>431</v>
      </c>
      <c r="L25" s="23">
        <v>31.9</v>
      </c>
      <c r="M25" s="30">
        <f t="shared" si="4"/>
        <v>23.385579937304076</v>
      </c>
      <c r="N25" s="23">
        <v>17900</v>
      </c>
      <c r="O25" s="23">
        <v>600</v>
      </c>
      <c r="P25" s="23">
        <v>56.5</v>
      </c>
      <c r="Q25" s="23">
        <v>18200</v>
      </c>
      <c r="R25" s="23">
        <v>640</v>
      </c>
      <c r="S25" s="25">
        <v>60.6</v>
      </c>
      <c r="T25" s="12">
        <f t="shared" si="0"/>
        <v>1.6237084137617805</v>
      </c>
      <c r="U25" s="13">
        <f t="shared" si="0"/>
        <v>39.211136890951273</v>
      </c>
      <c r="V25" s="13">
        <f t="shared" si="0"/>
        <v>77.115987460815049</v>
      </c>
      <c r="W25" s="13">
        <f t="shared" si="13"/>
        <v>1.6759776536312849</v>
      </c>
      <c r="X25" s="13">
        <f t="shared" si="13"/>
        <v>6.666666666666667</v>
      </c>
      <c r="Y25" s="14">
        <f t="shared" si="13"/>
        <v>7.2566371681415953</v>
      </c>
      <c r="Z25" s="15">
        <f t="shared" si="5"/>
        <v>1321.2852664576803</v>
      </c>
      <c r="AA25" s="18">
        <f t="shared" si="6"/>
        <v>1417.1661442006271</v>
      </c>
      <c r="AB25" s="9">
        <v>1210</v>
      </c>
      <c r="AC25" s="26">
        <f t="shared" si="2"/>
        <v>117.12116894220058</v>
      </c>
      <c r="AD25" s="21">
        <f t="shared" si="3"/>
        <v>162.19839142091152</v>
      </c>
      <c r="AE25" s="34" t="e">
        <f t="shared" si="7"/>
        <v>#VALUE!</v>
      </c>
      <c r="AF25" s="35">
        <f t="shared" si="7"/>
        <v>0</v>
      </c>
      <c r="AG25" s="36">
        <f t="shared" si="8"/>
        <v>1</v>
      </c>
      <c r="AH25" s="36">
        <f t="shared" si="9"/>
        <v>0</v>
      </c>
      <c r="AI25" s="46">
        <f t="shared" si="10"/>
        <v>1</v>
      </c>
      <c r="AJ25" s="46">
        <f t="shared" si="11"/>
        <v>1</v>
      </c>
      <c r="AK25" s="46" t="str">
        <f t="shared" si="12"/>
        <v>×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－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1.3</v>
      </c>
    </row>
    <row r="26" spans="2:45">
      <c r="B26" s="23">
        <v>2735</v>
      </c>
      <c r="C26" s="22" t="s">
        <v>170</v>
      </c>
      <c r="D26" s="23" t="s">
        <v>63</v>
      </c>
      <c r="E26" s="23" t="s">
        <v>362</v>
      </c>
      <c r="F26" s="23">
        <v>802</v>
      </c>
      <c r="G26" s="23">
        <v>22.52</v>
      </c>
      <c r="H26" s="23">
        <v>1.25</v>
      </c>
      <c r="I26" s="23" t="s">
        <v>171</v>
      </c>
      <c r="J26" s="23">
        <v>51399</v>
      </c>
      <c r="K26" s="23">
        <v>716</v>
      </c>
      <c r="L26" s="23">
        <v>5.3</v>
      </c>
      <c r="M26" s="30">
        <f t="shared" ref="M26" si="14">F26/L26</f>
        <v>151.32075471698113</v>
      </c>
      <c r="N26" s="23">
        <v>54000</v>
      </c>
      <c r="O26" s="23">
        <v>1540</v>
      </c>
      <c r="P26" s="23">
        <v>58.2</v>
      </c>
      <c r="Q26" s="23">
        <v>56000</v>
      </c>
      <c r="R26" s="23">
        <v>1650</v>
      </c>
      <c r="S26" s="25">
        <v>61.9</v>
      </c>
      <c r="T26" s="12">
        <f t="shared" ref="T26" si="15">ABS(N26-J26)/J26*100</f>
        <v>5.0604097355979691</v>
      </c>
      <c r="U26" s="13">
        <f t="shared" ref="U26" si="16">ABS(O26-K26)/K26*100</f>
        <v>115.08379888268156</v>
      </c>
      <c r="V26" s="13">
        <f t="shared" ref="V26" si="17">ABS(P26-L26)/L26*100</f>
        <v>998.11320754716985</v>
      </c>
      <c r="W26" s="13">
        <f t="shared" ref="W26" si="18">ABS(Q26-N26)/N26*100</f>
        <v>3.7037037037037033</v>
      </c>
      <c r="X26" s="13">
        <f t="shared" ref="X26" si="19">ABS(R26-O26)/O26*100</f>
        <v>7.1428571428571423</v>
      </c>
      <c r="Y26" s="14">
        <f t="shared" ref="Y26" si="20">ABS(S26-P26)/P26*100</f>
        <v>6.3573883161511953</v>
      </c>
      <c r="Z26" s="15">
        <f t="shared" ref="Z26" si="21">M26*P26</f>
        <v>8806.867924528302</v>
      </c>
      <c r="AA26" s="18">
        <f t="shared" ref="AA26" si="22">M26*S26</f>
        <v>9366.7547169811314</v>
      </c>
      <c r="AB26" s="9">
        <v>954</v>
      </c>
      <c r="AC26" s="24">
        <f t="shared" ref="AC26" si="23">(AA26-AB26)/AB26*100+100</f>
        <v>981.840117083976</v>
      </c>
      <c r="AD26" s="21">
        <f t="shared" ref="AD26" si="24">AB26/F26*100</f>
        <v>118.95261845386533</v>
      </c>
      <c r="AE26" s="37">
        <f t="shared" ref="AE26" si="25">G26/AR26</f>
        <v>0.73836065573770493</v>
      </c>
      <c r="AF26" s="38">
        <f t="shared" ref="AF26" si="26">H26/AS26</f>
        <v>0.73529411764705888</v>
      </c>
      <c r="AG26" s="39">
        <f t="shared" ref="AG26" si="27">IF(T26+U26&gt;=40,1,0)</f>
        <v>1</v>
      </c>
      <c r="AH26" s="39">
        <f t="shared" ref="AH26" si="28">IF(W26+X26&gt;=40,1,0)</f>
        <v>0</v>
      </c>
      <c r="AI26" s="40">
        <f t="shared" ref="AI26" si="29">IF(T26&lt;=U26,1,0)</f>
        <v>1</v>
      </c>
      <c r="AJ26" s="40">
        <f t="shared" ref="AJ26" si="30">IF(W26&lt;=X26,1,0)</f>
        <v>1</v>
      </c>
      <c r="AK26" s="40" t="str">
        <f t="shared" ref="AK26" si="31">IF(AND(AC26&gt;=150,AG26+AH26+AI26+AJ26&gt;=3),"○","×")</f>
        <v>○</v>
      </c>
      <c r="AL26" s="1" t="s">
        <v>188</v>
      </c>
      <c r="AM26" s="1" t="s">
        <v>106</v>
      </c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30.5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1.7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26" xr:uid="{81C73D16-0C0E-E94D-A184-DE493F901BCE}">
      <formula1>業種</formula1>
    </dataValidation>
    <dataValidation type="list" allowBlank="1" showInputMessage="1" showErrorMessage="1" sqref="D5:D26" xr:uid="{C9A29638-DE83-184E-BF52-2A8D6C446C59}">
      <formula1>市場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23A6-6BA1-5340-8A48-1FCD0DC8C04E}">
  <dimension ref="B2:AS104"/>
  <sheetViews>
    <sheetView workbookViewId="0">
      <pane xSplit="9" ySplit="4" topLeftCell="Y7" activePane="bottomRight" state="frozen"/>
      <selection pane="topRight" activeCell="F1" sqref="F1"/>
      <selection pane="bottomLeft" activeCell="A4" sqref="A4"/>
      <selection pane="bottomRight" activeCell="L23" sqref="L23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8" t="s">
        <v>182</v>
      </c>
      <c r="AF2" s="68"/>
      <c r="AG2" s="69" t="s">
        <v>183</v>
      </c>
      <c r="AH2" s="72"/>
      <c r="AI2" s="72"/>
      <c r="AJ2" s="72"/>
      <c r="AK2" s="73"/>
      <c r="AL2" s="68" t="s">
        <v>184</v>
      </c>
      <c r="AM2" s="68"/>
      <c r="AN2" s="68"/>
    </row>
    <row r="3" spans="2:45">
      <c r="B3" s="68" t="s">
        <v>11</v>
      </c>
      <c r="C3" s="68"/>
      <c r="D3" s="68"/>
      <c r="E3" s="68"/>
      <c r="F3" s="68"/>
      <c r="G3" s="68"/>
      <c r="H3" s="68"/>
      <c r="I3" s="68"/>
      <c r="J3" s="69" t="s">
        <v>6</v>
      </c>
      <c r="K3" s="72"/>
      <c r="L3" s="72"/>
      <c r="M3" s="73"/>
      <c r="N3" s="68" t="s">
        <v>7</v>
      </c>
      <c r="O3" s="68"/>
      <c r="P3" s="68"/>
      <c r="Q3" s="68" t="s">
        <v>8</v>
      </c>
      <c r="R3" s="68"/>
      <c r="S3" s="69"/>
      <c r="T3" s="70" t="s">
        <v>14</v>
      </c>
      <c r="U3" s="68"/>
      <c r="V3" s="68"/>
      <c r="W3" s="68" t="s">
        <v>15</v>
      </c>
      <c r="X3" s="68"/>
      <c r="Y3" s="69"/>
      <c r="Z3" s="70" t="s">
        <v>13</v>
      </c>
      <c r="AA3" s="69"/>
      <c r="AB3" s="71" t="s">
        <v>27</v>
      </c>
      <c r="AC3" s="72"/>
      <c r="AD3" s="72"/>
      <c r="AE3" s="68"/>
      <c r="AF3" s="68"/>
      <c r="AG3" s="68" t="s">
        <v>46</v>
      </c>
      <c r="AH3" s="68"/>
      <c r="AI3" s="68" t="s">
        <v>179</v>
      </c>
      <c r="AJ3" s="68"/>
      <c r="AK3" s="47" t="s">
        <v>190</v>
      </c>
      <c r="AL3" s="68"/>
      <c r="AM3" s="68"/>
      <c r="AN3" s="68"/>
      <c r="AO3" t="s">
        <v>48</v>
      </c>
      <c r="AR3" s="68" t="s">
        <v>372</v>
      </c>
      <c r="AS3" s="68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41">
        <v>3134</v>
      </c>
      <c r="C5" s="41" t="s">
        <v>9</v>
      </c>
      <c r="D5" s="41" t="s">
        <v>63</v>
      </c>
      <c r="E5" s="41" t="s">
        <v>362</v>
      </c>
      <c r="F5" s="41">
        <v>1440</v>
      </c>
      <c r="G5" s="23"/>
      <c r="H5" s="23"/>
      <c r="I5" s="41" t="s">
        <v>10</v>
      </c>
      <c r="J5" s="2">
        <v>10302</v>
      </c>
      <c r="K5" s="2">
        <v>1163</v>
      </c>
      <c r="L5" s="2">
        <v>51.2</v>
      </c>
      <c r="M5" s="30">
        <f>F5/L5</f>
        <v>28.125</v>
      </c>
      <c r="N5" s="2">
        <v>11300</v>
      </c>
      <c r="O5" s="2">
        <v>1700</v>
      </c>
      <c r="P5" s="2">
        <v>72.8</v>
      </c>
      <c r="Q5" s="2">
        <v>12300</v>
      </c>
      <c r="R5" s="2">
        <v>1750</v>
      </c>
      <c r="S5" s="5">
        <v>78.099999999999994</v>
      </c>
      <c r="T5" s="12">
        <f t="shared" ref="T5:V26" si="0">ABS(N5-J5)/J5*100</f>
        <v>9.6874393321685108</v>
      </c>
      <c r="U5" s="13">
        <f t="shared" si="0"/>
        <v>46.173688736027515</v>
      </c>
      <c r="V5" s="13">
        <f t="shared" si="0"/>
        <v>42.187499999999986</v>
      </c>
      <c r="W5" s="13">
        <f t="shared" ref="W5:Y21" si="1">ABS(Q5-N5)/N5*100</f>
        <v>8.8495575221238933</v>
      </c>
      <c r="X5" s="13">
        <f t="shared" si="1"/>
        <v>2.9411764705882351</v>
      </c>
      <c r="Y5" s="14">
        <f t="shared" si="1"/>
        <v>7.2802197802197766</v>
      </c>
      <c r="Z5" s="15">
        <f>M5*P5</f>
        <v>2047.5</v>
      </c>
      <c r="AA5" s="18">
        <f>M5*S5</f>
        <v>2196.5625</v>
      </c>
      <c r="AB5" s="8">
        <v>2203</v>
      </c>
      <c r="AC5" s="14">
        <f t="shared" ref="AC5:AC69" si="2">(AA5-AB5)/AB5*100+100</f>
        <v>99.707784838856099</v>
      </c>
      <c r="AD5" s="21">
        <f t="shared" ref="AD5:AD69" si="3">AB5/F5*100</f>
        <v>152.98611111111111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0</v>
      </c>
      <c r="AI5" s="47">
        <f>IF(T5&lt;=U5,1,0)</f>
        <v>1</v>
      </c>
      <c r="AJ5" s="47">
        <f>IF(W5&lt;=X5,1,0)</f>
        <v>0</v>
      </c>
      <c r="AK5" s="47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30.5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3138</v>
      </c>
      <c r="C6" s="23" t="s">
        <v>16</v>
      </c>
      <c r="D6" s="23" t="s">
        <v>79</v>
      </c>
      <c r="E6" s="41" t="s">
        <v>362</v>
      </c>
      <c r="F6" s="23">
        <v>1267</v>
      </c>
      <c r="G6" s="23"/>
      <c r="H6" s="23"/>
      <c r="I6" s="23" t="s">
        <v>17</v>
      </c>
      <c r="J6" s="1">
        <v>4432</v>
      </c>
      <c r="K6" s="1">
        <v>327</v>
      </c>
      <c r="L6" s="1">
        <v>55.7</v>
      </c>
      <c r="M6" s="30">
        <f t="shared" ref="M6:M70" si="4">F6/L6</f>
        <v>22.746858168761218</v>
      </c>
      <c r="N6" s="1">
        <v>5000</v>
      </c>
      <c r="O6" s="1">
        <v>350</v>
      </c>
      <c r="P6" s="1">
        <v>67.900000000000006</v>
      </c>
      <c r="Q6" s="1">
        <v>5500</v>
      </c>
      <c r="R6" s="1">
        <v>380</v>
      </c>
      <c r="S6" s="6">
        <v>74.3</v>
      </c>
      <c r="T6" s="12">
        <f t="shared" si="0"/>
        <v>12.815884476534295</v>
      </c>
      <c r="U6" s="13">
        <f t="shared" si="0"/>
        <v>7.0336391437308867</v>
      </c>
      <c r="V6" s="13">
        <f t="shared" si="0"/>
        <v>21.903052064631961</v>
      </c>
      <c r="W6" s="13">
        <f t="shared" si="1"/>
        <v>10</v>
      </c>
      <c r="X6" s="13">
        <f t="shared" si="1"/>
        <v>8.5714285714285712</v>
      </c>
      <c r="Y6" s="14">
        <f t="shared" si="1"/>
        <v>9.4256259204712691</v>
      </c>
      <c r="Z6" s="15">
        <f t="shared" ref="Z6:Z70" si="5">M6*P6</f>
        <v>1544.5116696588868</v>
      </c>
      <c r="AA6" s="18">
        <f t="shared" ref="AA6:AA70" si="6">M6*S6</f>
        <v>1690.0915619389584</v>
      </c>
      <c r="AB6" s="9">
        <v>963</v>
      </c>
      <c r="AC6" s="14">
        <f t="shared" si="2"/>
        <v>175.50275824911301</v>
      </c>
      <c r="AD6" s="21">
        <f t="shared" si="3"/>
        <v>76.006314127861089</v>
      </c>
      <c r="AE6" s="34">
        <f t="shared" ref="AE6:AF26" si="7">G6/AR6</f>
        <v>0</v>
      </c>
      <c r="AF6" s="35">
        <f t="shared" si="7"/>
        <v>0</v>
      </c>
      <c r="AG6" s="36">
        <f t="shared" ref="AG6:AG70" si="8">IF(T6+U6&gt;=40,1,0)</f>
        <v>0</v>
      </c>
      <c r="AH6" s="36">
        <f t="shared" ref="AH6:AH70" si="9">IF(W6+X6&gt;=40,1,0)</f>
        <v>0</v>
      </c>
      <c r="AI6" s="47">
        <f t="shared" ref="AI6:AI70" si="10">IF(T6&lt;=U6,1,0)</f>
        <v>0</v>
      </c>
      <c r="AJ6" s="47">
        <f t="shared" ref="AJ6:AJ70" si="11">IF(W6&lt;=X6,1,0)</f>
        <v>0</v>
      </c>
      <c r="AK6" s="47" t="str">
        <f t="shared" ref="AK6:AK70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 ht="21" thickTop="1">
      <c r="B7" s="23">
        <v>3154</v>
      </c>
      <c r="C7" s="22" t="s">
        <v>18</v>
      </c>
      <c r="D7" s="23" t="s">
        <v>63</v>
      </c>
      <c r="E7" s="23" t="s">
        <v>361</v>
      </c>
      <c r="F7" s="23">
        <v>976</v>
      </c>
      <c r="G7" s="23">
        <v>22.6</v>
      </c>
      <c r="H7" s="23">
        <v>1.27</v>
      </c>
      <c r="I7" s="23" t="s">
        <v>177</v>
      </c>
      <c r="J7" s="1">
        <v>197691</v>
      </c>
      <c r="K7" s="1">
        <v>875</v>
      </c>
      <c r="L7" s="42">
        <v>0.1</v>
      </c>
      <c r="M7" s="30">
        <f t="shared" si="4"/>
        <v>9760</v>
      </c>
      <c r="N7" s="1">
        <v>207000</v>
      </c>
      <c r="O7" s="1">
        <v>1000</v>
      </c>
      <c r="P7" s="1">
        <v>39.5</v>
      </c>
      <c r="Q7" s="1">
        <v>230000</v>
      </c>
      <c r="R7" s="1">
        <v>1400</v>
      </c>
      <c r="S7" s="6">
        <v>45.9</v>
      </c>
      <c r="T7" s="12">
        <f t="shared" si="0"/>
        <v>4.7088638329514243</v>
      </c>
      <c r="U7" s="13">
        <f t="shared" si="0"/>
        <v>14.285714285714285</v>
      </c>
      <c r="V7" s="13">
        <f t="shared" si="0"/>
        <v>39399.999999999993</v>
      </c>
      <c r="W7" s="13">
        <f t="shared" si="1"/>
        <v>11.111111111111111</v>
      </c>
      <c r="X7" s="13">
        <f t="shared" si="1"/>
        <v>40</v>
      </c>
      <c r="Y7" s="14">
        <f t="shared" si="1"/>
        <v>16.202531645569618</v>
      </c>
      <c r="Z7" s="15">
        <f t="shared" si="5"/>
        <v>385520</v>
      </c>
      <c r="AA7" s="18">
        <f t="shared" si="6"/>
        <v>447984</v>
      </c>
      <c r="AB7" s="9">
        <v>810</v>
      </c>
      <c r="AC7" s="43">
        <f t="shared" si="2"/>
        <v>55306.666666666672</v>
      </c>
      <c r="AD7" s="21">
        <f t="shared" si="3"/>
        <v>82.991803278688522</v>
      </c>
      <c r="AE7" s="37">
        <f t="shared" si="7"/>
        <v>1.7936507936507937</v>
      </c>
      <c r="AF7" s="38">
        <f t="shared" si="7"/>
        <v>1.5874999999999999</v>
      </c>
      <c r="AG7" s="39">
        <f t="shared" si="8"/>
        <v>0</v>
      </c>
      <c r="AH7" s="39">
        <f t="shared" si="9"/>
        <v>1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 hidden="1">
      <c r="B8" s="23">
        <v>3482</v>
      </c>
      <c r="C8" s="23" t="s">
        <v>19</v>
      </c>
      <c r="D8" s="23"/>
      <c r="E8" s="23"/>
      <c r="F8" s="23">
        <v>615</v>
      </c>
      <c r="G8" s="23"/>
      <c r="H8" s="23"/>
      <c r="I8" s="23" t="s">
        <v>20</v>
      </c>
      <c r="J8" s="1">
        <v>15116</v>
      </c>
      <c r="K8" s="1">
        <v>3653</v>
      </c>
      <c r="L8" s="1">
        <v>97.4</v>
      </c>
      <c r="M8" s="30">
        <f t="shared" si="4"/>
        <v>6.3141683778234086</v>
      </c>
      <c r="N8" s="1">
        <v>15800</v>
      </c>
      <c r="O8" s="1">
        <v>4100</v>
      </c>
      <c r="P8" s="1">
        <v>140.69999999999999</v>
      </c>
      <c r="Q8" s="1">
        <v>17000</v>
      </c>
      <c r="R8" s="1">
        <v>4800</v>
      </c>
      <c r="S8" s="6">
        <v>165.2</v>
      </c>
      <c r="T8" s="12">
        <f t="shared" si="0"/>
        <v>4.5250066155067481</v>
      </c>
      <c r="U8" s="13">
        <f t="shared" si="0"/>
        <v>12.236517930468109</v>
      </c>
      <c r="V8" s="13">
        <f t="shared" si="0"/>
        <v>44.455852156057475</v>
      </c>
      <c r="W8" s="13">
        <f t="shared" si="1"/>
        <v>7.59493670886076</v>
      </c>
      <c r="X8" s="13">
        <f t="shared" si="1"/>
        <v>17.073170731707318</v>
      </c>
      <c r="Y8" s="14">
        <f t="shared" si="1"/>
        <v>17.412935323383085</v>
      </c>
      <c r="Z8" s="15">
        <f t="shared" si="5"/>
        <v>888.40349075975348</v>
      </c>
      <c r="AA8" s="18">
        <f t="shared" si="6"/>
        <v>1043.100616016427</v>
      </c>
      <c r="AB8" s="9">
        <v>820</v>
      </c>
      <c r="AC8" s="26">
        <f t="shared" si="2"/>
        <v>127.20739219712524</v>
      </c>
      <c r="AD8" s="21">
        <f t="shared" si="3"/>
        <v>133.33333333333331</v>
      </c>
      <c r="AE8" s="34" t="e">
        <f t="shared" si="7"/>
        <v>#VALUE!</v>
      </c>
      <c r="AF8" s="35" t="e">
        <f t="shared" si="7"/>
        <v>#VALUE!</v>
      </c>
      <c r="AG8" s="36">
        <f t="shared" si="8"/>
        <v>0</v>
      </c>
      <c r="AH8" s="36">
        <f t="shared" si="9"/>
        <v>0</v>
      </c>
      <c r="AI8" s="47">
        <f t="shared" si="10"/>
        <v>1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</row>
    <row r="9" spans="2:45" hidden="1">
      <c r="B9" s="23">
        <v>3491</v>
      </c>
      <c r="C9" s="23" t="s">
        <v>21</v>
      </c>
      <c r="D9" s="23"/>
      <c r="E9" s="23"/>
      <c r="F9" s="23">
        <v>3570</v>
      </c>
      <c r="G9" s="23"/>
      <c r="H9" s="23"/>
      <c r="I9" s="23" t="s">
        <v>22</v>
      </c>
      <c r="J9" s="1">
        <v>39286</v>
      </c>
      <c r="K9" s="1">
        <v>1193</v>
      </c>
      <c r="L9" s="1">
        <v>57</v>
      </c>
      <c r="M9" s="30">
        <f t="shared" si="4"/>
        <v>62.631578947368418</v>
      </c>
      <c r="N9" s="1">
        <v>61000</v>
      </c>
      <c r="O9" s="1">
        <v>1800</v>
      </c>
      <c r="P9" s="1">
        <v>79.5</v>
      </c>
      <c r="Q9" s="1">
        <v>73000</v>
      </c>
      <c r="R9" s="1">
        <v>2400</v>
      </c>
      <c r="S9" s="6">
        <v>108.4</v>
      </c>
      <c r="T9" s="12">
        <f t="shared" si="0"/>
        <v>55.271598024741643</v>
      </c>
      <c r="U9" s="13">
        <f t="shared" si="0"/>
        <v>50.880134115674771</v>
      </c>
      <c r="V9" s="13">
        <f t="shared" si="0"/>
        <v>39.473684210526315</v>
      </c>
      <c r="W9" s="13">
        <f t="shared" si="1"/>
        <v>19.672131147540984</v>
      </c>
      <c r="X9" s="13">
        <f t="shared" si="1"/>
        <v>33.333333333333329</v>
      </c>
      <c r="Y9" s="14">
        <f t="shared" si="1"/>
        <v>36.352201257861644</v>
      </c>
      <c r="Z9" s="15">
        <f t="shared" si="5"/>
        <v>4979.2105263157891</v>
      </c>
      <c r="AA9" s="18">
        <f t="shared" si="6"/>
        <v>6789.2631578947367</v>
      </c>
      <c r="AB9" s="9">
        <v>6630</v>
      </c>
      <c r="AC9" s="26">
        <f t="shared" si="2"/>
        <v>102.40215924426451</v>
      </c>
      <c r="AD9" s="21">
        <f t="shared" si="3"/>
        <v>185.71428571428572</v>
      </c>
      <c r="AE9" s="34" t="e">
        <f t="shared" si="7"/>
        <v>#VALUE!</v>
      </c>
      <c r="AF9" s="35" t="e">
        <f t="shared" si="7"/>
        <v>#VALUE!</v>
      </c>
      <c r="AG9" s="36">
        <f t="shared" si="8"/>
        <v>1</v>
      </c>
      <c r="AH9" s="36">
        <f t="shared" si="9"/>
        <v>1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>
        <v>3496</v>
      </c>
      <c r="C10" s="22" t="s">
        <v>23</v>
      </c>
      <c r="D10" s="23" t="s">
        <v>79</v>
      </c>
      <c r="E10" s="23" t="s">
        <v>367</v>
      </c>
      <c r="F10" s="23">
        <v>3505</v>
      </c>
      <c r="G10" s="23">
        <v>60.73</v>
      </c>
      <c r="H10" s="23">
        <v>7.85</v>
      </c>
      <c r="I10" s="23" t="s">
        <v>24</v>
      </c>
      <c r="J10" s="1">
        <v>2728</v>
      </c>
      <c r="K10" s="1">
        <v>93</v>
      </c>
      <c r="L10" s="1">
        <v>38.5</v>
      </c>
      <c r="M10" s="30">
        <f t="shared" si="4"/>
        <v>91.038961038961034</v>
      </c>
      <c r="N10" s="1">
        <v>3900</v>
      </c>
      <c r="O10" s="1">
        <v>190</v>
      </c>
      <c r="P10" s="1">
        <v>79.2</v>
      </c>
      <c r="Q10" s="1">
        <v>4900</v>
      </c>
      <c r="R10" s="1">
        <v>270</v>
      </c>
      <c r="S10" s="6">
        <v>110.2</v>
      </c>
      <c r="T10" s="12">
        <f t="shared" si="0"/>
        <v>42.961876832844574</v>
      </c>
      <c r="U10" s="13">
        <f t="shared" si="0"/>
        <v>104.3010752688172</v>
      </c>
      <c r="V10" s="13">
        <f t="shared" si="0"/>
        <v>105.71428571428572</v>
      </c>
      <c r="W10" s="13">
        <f t="shared" si="1"/>
        <v>25.641025641025639</v>
      </c>
      <c r="X10" s="13">
        <f t="shared" si="1"/>
        <v>42.105263157894733</v>
      </c>
      <c r="Y10" s="14">
        <f t="shared" si="1"/>
        <v>39.141414141414138</v>
      </c>
      <c r="Z10" s="15">
        <f t="shared" si="5"/>
        <v>7210.2857142857138</v>
      </c>
      <c r="AA10" s="18">
        <f t="shared" si="6"/>
        <v>10032.493506493507</v>
      </c>
      <c r="AB10" s="9">
        <v>5170</v>
      </c>
      <c r="AC10" s="24">
        <f t="shared" si="2"/>
        <v>194.05209877163458</v>
      </c>
      <c r="AD10" s="21">
        <f t="shared" si="3"/>
        <v>147.50356633380886</v>
      </c>
      <c r="AE10" s="34">
        <f t="shared" si="7"/>
        <v>2.9480582524271841</v>
      </c>
      <c r="AF10" s="35">
        <f t="shared" si="7"/>
        <v>3.0192307692307692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20.6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3542</v>
      </c>
      <c r="C11" s="22" t="s">
        <v>25</v>
      </c>
      <c r="D11" s="23" t="s">
        <v>79</v>
      </c>
      <c r="E11" s="41" t="s">
        <v>362</v>
      </c>
      <c r="F11" s="23">
        <v>1203</v>
      </c>
      <c r="G11" s="23">
        <v>34.79</v>
      </c>
      <c r="H11" s="23">
        <v>8.64</v>
      </c>
      <c r="I11" s="23" t="s">
        <v>26</v>
      </c>
      <c r="J11" s="1">
        <v>13570</v>
      </c>
      <c r="K11" s="1">
        <v>116</v>
      </c>
      <c r="L11" s="1">
        <v>3.9</v>
      </c>
      <c r="M11" s="30">
        <f t="shared" si="4"/>
        <v>308.46153846153845</v>
      </c>
      <c r="N11" s="1">
        <v>15100</v>
      </c>
      <c r="O11" s="1">
        <v>470</v>
      </c>
      <c r="P11" s="1">
        <v>29.1</v>
      </c>
      <c r="Q11" s="1">
        <v>16000</v>
      </c>
      <c r="R11" s="1">
        <v>550</v>
      </c>
      <c r="S11" s="6">
        <v>33</v>
      </c>
      <c r="T11" s="12">
        <f t="shared" si="0"/>
        <v>11.274871039056743</v>
      </c>
      <c r="U11" s="13">
        <f t="shared" si="0"/>
        <v>305.17241379310349</v>
      </c>
      <c r="V11" s="13">
        <f t="shared" si="0"/>
        <v>646.1538461538463</v>
      </c>
      <c r="W11" s="13">
        <f t="shared" si="1"/>
        <v>5.9602649006622519</v>
      </c>
      <c r="X11" s="13">
        <f t="shared" si="1"/>
        <v>17.021276595744681</v>
      </c>
      <c r="Y11" s="14">
        <f t="shared" si="1"/>
        <v>13.402061855670096</v>
      </c>
      <c r="Z11" s="15">
        <f t="shared" si="5"/>
        <v>8976.2307692307695</v>
      </c>
      <c r="AA11" s="18">
        <f t="shared" si="6"/>
        <v>10179.23076923077</v>
      </c>
      <c r="AB11" s="9">
        <v>3445</v>
      </c>
      <c r="AC11" s="24">
        <f t="shared" si="2"/>
        <v>295.47839678463771</v>
      </c>
      <c r="AD11" s="21">
        <f t="shared" si="3"/>
        <v>286.36741479634247</v>
      </c>
      <c r="AE11" s="37">
        <f t="shared" si="7"/>
        <v>0.76293859649122808</v>
      </c>
      <c r="AF11" s="38">
        <f t="shared" si="7"/>
        <v>3.0857142857142863</v>
      </c>
      <c r="AG11" s="39">
        <f t="shared" si="8"/>
        <v>1</v>
      </c>
      <c r="AH11" s="39">
        <f t="shared" si="9"/>
        <v>0</v>
      </c>
      <c r="AI11" s="40">
        <f t="shared" si="10"/>
        <v>1</v>
      </c>
      <c r="AJ11" s="40">
        <f t="shared" si="11"/>
        <v>1</v>
      </c>
      <c r="AK11" s="40" t="str">
        <f t="shared" si="12"/>
        <v>○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45.6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2.8</v>
      </c>
    </row>
    <row r="12" spans="2:45" s="61" customFormat="1">
      <c r="B12" s="23">
        <v>3562</v>
      </c>
      <c r="C12" s="23" t="s">
        <v>402</v>
      </c>
      <c r="D12" s="23" t="s">
        <v>370</v>
      </c>
      <c r="E12" s="41" t="s">
        <v>361</v>
      </c>
      <c r="F12" s="23">
        <v>1356</v>
      </c>
      <c r="G12" s="23">
        <v>17.760000000000002</v>
      </c>
      <c r="H12" s="23">
        <v>3.79</v>
      </c>
      <c r="I12" s="23" t="s">
        <v>403</v>
      </c>
      <c r="J12" s="23">
        <v>8818</v>
      </c>
      <c r="K12" s="23">
        <v>361</v>
      </c>
      <c r="L12" s="23">
        <v>86.5</v>
      </c>
      <c r="M12" s="30">
        <f t="shared" ref="M12" si="13">F12/L12</f>
        <v>15.676300578034683</v>
      </c>
      <c r="N12" s="23">
        <v>10600</v>
      </c>
      <c r="O12" s="23">
        <v>500</v>
      </c>
      <c r="P12" s="23">
        <v>112.9</v>
      </c>
      <c r="Q12" s="23">
        <v>12000</v>
      </c>
      <c r="R12" s="23">
        <v>600</v>
      </c>
      <c r="S12" s="25">
        <v>132.30000000000001</v>
      </c>
      <c r="T12" s="62">
        <f t="shared" ref="T12" si="14">ABS(N12-J12)/J12*100</f>
        <v>20.208664096166931</v>
      </c>
      <c r="U12" s="63">
        <f t="shared" ref="U12" si="15">ABS(O12-K12)/K12*100</f>
        <v>38.504155124653735</v>
      </c>
      <c r="V12" s="63">
        <f t="shared" ref="V12" si="16">ABS(P12-L12)/L12*100</f>
        <v>30.52023121387284</v>
      </c>
      <c r="W12" s="63">
        <f t="shared" ref="W12" si="17">ABS(Q12-N12)/N12*100</f>
        <v>13.20754716981132</v>
      </c>
      <c r="X12" s="63">
        <f t="shared" ref="X12" si="18">ABS(R12-O12)/O12*100</f>
        <v>20</v>
      </c>
      <c r="Y12" s="26">
        <f t="shared" ref="Y12" si="19">ABS(S12-P12)/P12*100</f>
        <v>17.183348095659881</v>
      </c>
      <c r="Z12" s="15">
        <f t="shared" ref="Z12" si="20">M12*P12</f>
        <v>1769.8543352601157</v>
      </c>
      <c r="AA12" s="18">
        <f t="shared" ref="AA12" si="21">M12*S12</f>
        <v>2073.9745664739885</v>
      </c>
      <c r="AB12" s="64">
        <v>2336</v>
      </c>
      <c r="AC12" s="26">
        <f t="shared" ref="AC12" si="22">(AA12-AB12)/AB12*100+100</f>
        <v>88.783157811386502</v>
      </c>
      <c r="AD12" s="65">
        <f t="shared" ref="AD12" si="23">AB12/F12*100</f>
        <v>172.27138643067846</v>
      </c>
      <c r="AE12" s="66">
        <f t="shared" ref="AE12" si="24">G12/AR12</f>
        <v>1.2869565217391306</v>
      </c>
      <c r="AF12" s="67">
        <f t="shared" ref="AF12" si="25">H12/AS12</f>
        <v>5.4142857142857146</v>
      </c>
      <c r="AG12" s="44">
        <f t="shared" ref="AG12" si="26">IF(T12+U12&gt;=40,1,0)</f>
        <v>1</v>
      </c>
      <c r="AH12" s="44">
        <f t="shared" ref="AH12" si="27">IF(W12+X12&gt;=40,1,0)</f>
        <v>0</v>
      </c>
      <c r="AI12" s="45">
        <f t="shared" ref="AI12" si="28">IF(T12&lt;=U12,1,0)</f>
        <v>1</v>
      </c>
      <c r="AJ12" s="45">
        <f t="shared" ref="AJ12" si="29">IF(W12&lt;=X12,1,0)</f>
        <v>1</v>
      </c>
      <c r="AK12" s="45" t="str">
        <f t="shared" ref="AK12" si="30">IF(AND(AC12&gt;=150,AG12+AH12+AI12+AJ12&gt;=3),"○","×")</f>
        <v>×</v>
      </c>
      <c r="AL12" s="23"/>
      <c r="AM12" s="23"/>
      <c r="AN12" s="23"/>
      <c r="AR12" s="41">
        <f>IF(D12="東1",VLOOKUP(E12,参照!$B$4:$J$36,2,FALSE),IF(D12="東2",VLOOKUP(E12,参照!$B$4:$J$36,4,FALSE),IF(D12="M",VLOOKUP(E12,参照!$B$4:$J$36,6,FALSE), IF(D12="JQ",VLOOKUP(E12,参照!$B$4:$J$36,8,FALSE),"-") )))</f>
        <v>13.8</v>
      </c>
      <c r="AS12" s="41">
        <f>IF(D12="東1",VLOOKUP(E12,参照!$B$4:$J$36,3,FALSE),IF(D12="東2",VLOOKUP(E12,参照!$B$4:$J$36,5,FALSE),IF(D12="M",VLOOKUP(E12,参照!$B$4:$J$36,7,FALSE), IF(D12="JQ",VLOOKUP(E12,参照!$B$4:$J$36,9,FALSE),"-") )))</f>
        <v>0.7</v>
      </c>
    </row>
    <row r="13" spans="2:45">
      <c r="B13" s="23">
        <v>3623</v>
      </c>
      <c r="C13" s="23" t="s">
        <v>28</v>
      </c>
      <c r="D13" s="23"/>
      <c r="E13" s="23"/>
      <c r="F13" s="23">
        <v>1153</v>
      </c>
      <c r="G13" s="23"/>
      <c r="H13" s="23"/>
      <c r="I13" s="23" t="s">
        <v>29</v>
      </c>
      <c r="J13" s="1">
        <v>2290</v>
      </c>
      <c r="K13" s="1">
        <v>107</v>
      </c>
      <c r="L13" s="1">
        <v>-3.8</v>
      </c>
      <c r="M13" s="30">
        <f t="shared" si="4"/>
        <v>-303.42105263157896</v>
      </c>
      <c r="N13" s="1">
        <v>3000</v>
      </c>
      <c r="O13" s="1">
        <v>210</v>
      </c>
      <c r="P13" s="1">
        <v>20.399999999999999</v>
      </c>
      <c r="Q13" s="1">
        <v>3500</v>
      </c>
      <c r="R13" s="1">
        <v>250</v>
      </c>
      <c r="S13" s="6">
        <v>23.5</v>
      </c>
      <c r="T13" s="12">
        <f t="shared" si="0"/>
        <v>31.004366812227076</v>
      </c>
      <c r="U13" s="13">
        <f t="shared" si="0"/>
        <v>96.261682242990659</v>
      </c>
      <c r="V13" s="13">
        <f t="shared" si="0"/>
        <v>-636.84210526315792</v>
      </c>
      <c r="W13" s="13">
        <f t="shared" si="1"/>
        <v>16.666666666666664</v>
      </c>
      <c r="X13" s="13">
        <f t="shared" si="1"/>
        <v>19.047619047619047</v>
      </c>
      <c r="Y13" s="14">
        <f t="shared" si="1"/>
        <v>15.196078431372555</v>
      </c>
      <c r="Z13" s="15">
        <f t="shared" si="5"/>
        <v>-6189.78947368421</v>
      </c>
      <c r="AA13" s="18">
        <f t="shared" si="6"/>
        <v>-7130.3947368421059</v>
      </c>
      <c r="AB13" s="9">
        <v>1679</v>
      </c>
      <c r="AC13" s="26">
        <f t="shared" si="2"/>
        <v>-424.68104448136432</v>
      </c>
      <c r="AD13" s="21">
        <f t="shared" si="3"/>
        <v>145.62012142237643</v>
      </c>
      <c r="AE13" s="34" t="e">
        <f t="shared" si="7"/>
        <v>#VALUE!</v>
      </c>
      <c r="AF13" s="35" t="e">
        <f t="shared" si="7"/>
        <v>#VALUE!</v>
      </c>
      <c r="AG13" s="36">
        <f t="shared" si="8"/>
        <v>1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>
        <v>3641</v>
      </c>
      <c r="C14" s="23" t="s">
        <v>30</v>
      </c>
      <c r="D14" s="23"/>
      <c r="E14" s="23"/>
      <c r="F14" s="23">
        <v>2205</v>
      </c>
      <c r="G14" s="23"/>
      <c r="H14" s="23"/>
      <c r="I14" s="23" t="s">
        <v>31</v>
      </c>
      <c r="J14" s="1">
        <v>23347</v>
      </c>
      <c r="K14" s="1">
        <v>1532</v>
      </c>
      <c r="L14" s="1">
        <v>97.5</v>
      </c>
      <c r="M14" s="30">
        <f t="shared" si="4"/>
        <v>22.615384615384617</v>
      </c>
      <c r="N14" s="1">
        <v>25800</v>
      </c>
      <c r="O14" s="1">
        <v>1790</v>
      </c>
      <c r="P14" s="1">
        <v>124.1</v>
      </c>
      <c r="Q14" s="1">
        <v>27100</v>
      </c>
      <c r="R14" s="1">
        <v>1970</v>
      </c>
      <c r="S14" s="6">
        <v>136.30000000000001</v>
      </c>
      <c r="T14" s="12">
        <f t="shared" si="0"/>
        <v>10.506703216687368</v>
      </c>
      <c r="U14" s="13">
        <f t="shared" si="0"/>
        <v>16.840731070496084</v>
      </c>
      <c r="V14" s="13">
        <f t="shared" si="0"/>
        <v>27.282051282051277</v>
      </c>
      <c r="W14" s="13">
        <f t="shared" si="1"/>
        <v>5.0387596899224807</v>
      </c>
      <c r="X14" s="13">
        <f t="shared" si="1"/>
        <v>10.05586592178771</v>
      </c>
      <c r="Y14" s="14">
        <f t="shared" si="1"/>
        <v>9.8307816277195954</v>
      </c>
      <c r="Z14" s="15">
        <f t="shared" si="5"/>
        <v>2806.5692307692307</v>
      </c>
      <c r="AA14" s="18">
        <f t="shared" si="6"/>
        <v>3082.4769230769234</v>
      </c>
      <c r="AB14" s="9">
        <v>2624</v>
      </c>
      <c r="AC14" s="26">
        <f t="shared" si="2"/>
        <v>117.47244371482178</v>
      </c>
      <c r="AD14" s="21">
        <f t="shared" si="3"/>
        <v>119.00226757369614</v>
      </c>
      <c r="AE14" s="34" t="e">
        <f t="shared" si="7"/>
        <v>#VALUE!</v>
      </c>
      <c r="AF14" s="35" t="e">
        <f t="shared" si="7"/>
        <v>#VALUE!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>
        <v>3658</v>
      </c>
      <c r="C15" s="23" t="s">
        <v>32</v>
      </c>
      <c r="D15" s="23"/>
      <c r="E15" s="23"/>
      <c r="F15" s="23">
        <v>2570</v>
      </c>
      <c r="G15" s="23"/>
      <c r="H15" s="23"/>
      <c r="I15" s="23" t="s">
        <v>33</v>
      </c>
      <c r="J15" s="1">
        <v>21281</v>
      </c>
      <c r="K15" s="1">
        <v>793</v>
      </c>
      <c r="L15" s="1">
        <v>97.5</v>
      </c>
      <c r="M15" s="30">
        <f t="shared" si="4"/>
        <v>26.358974358974358</v>
      </c>
      <c r="N15" s="1">
        <v>23500</v>
      </c>
      <c r="O15" s="1">
        <v>880</v>
      </c>
      <c r="P15" s="1">
        <v>106.6</v>
      </c>
      <c r="Q15" s="1">
        <v>24500</v>
      </c>
      <c r="R15" s="1">
        <v>920</v>
      </c>
      <c r="S15" s="6">
        <v>111.9</v>
      </c>
      <c r="T15" s="12">
        <f t="shared" si="0"/>
        <v>10.42714158169259</v>
      </c>
      <c r="U15" s="13">
        <f t="shared" si="0"/>
        <v>10.970996216897856</v>
      </c>
      <c r="V15" s="13">
        <f t="shared" si="0"/>
        <v>9.3333333333333268</v>
      </c>
      <c r="W15" s="13">
        <f t="shared" si="1"/>
        <v>4.2553191489361701</v>
      </c>
      <c r="X15" s="13">
        <f t="shared" si="1"/>
        <v>4.5454545454545459</v>
      </c>
      <c r="Y15" s="14">
        <f t="shared" si="1"/>
        <v>4.9718574108818121</v>
      </c>
      <c r="Z15" s="15">
        <f t="shared" si="5"/>
        <v>2809.8666666666663</v>
      </c>
      <c r="AA15" s="18">
        <f t="shared" si="6"/>
        <v>2949.5692307692307</v>
      </c>
      <c r="AB15" s="9">
        <v>3875</v>
      </c>
      <c r="AC15" s="26">
        <f t="shared" si="2"/>
        <v>76.117915632754347</v>
      </c>
      <c r="AD15" s="21">
        <f t="shared" si="3"/>
        <v>150.77821011673151</v>
      </c>
      <c r="AE15" s="34" t="e">
        <f t="shared" si="7"/>
        <v>#VALUE!</v>
      </c>
      <c r="AF15" s="35" t="e">
        <f t="shared" si="7"/>
        <v>#VALUE!</v>
      </c>
      <c r="AG15" s="36">
        <f t="shared" si="8"/>
        <v>0</v>
      </c>
      <c r="AH15" s="36">
        <f t="shared" si="9"/>
        <v>0</v>
      </c>
      <c r="AI15" s="47">
        <f t="shared" si="10"/>
        <v>1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>
        <v>3678</v>
      </c>
      <c r="C16" s="23" t="s">
        <v>34</v>
      </c>
      <c r="D16" s="23"/>
      <c r="E16" s="23"/>
      <c r="F16" s="23">
        <v>4520</v>
      </c>
      <c r="G16" s="23"/>
      <c r="H16" s="23"/>
      <c r="I16" s="23" t="s">
        <v>35</v>
      </c>
      <c r="J16" s="1">
        <v>12311</v>
      </c>
      <c r="K16" s="1">
        <v>1363</v>
      </c>
      <c r="L16" s="1">
        <v>38.799999999999997</v>
      </c>
      <c r="M16" s="30">
        <f t="shared" si="4"/>
        <v>116.49484536082475</v>
      </c>
      <c r="N16" s="1">
        <v>14000</v>
      </c>
      <c r="O16" s="1">
        <v>1550</v>
      </c>
      <c r="P16" s="1">
        <v>44.9</v>
      </c>
      <c r="Q16" s="1">
        <v>15500</v>
      </c>
      <c r="R16" s="1">
        <v>1700</v>
      </c>
      <c r="S16" s="6">
        <v>49.2</v>
      </c>
      <c r="T16" s="12">
        <f t="shared" si="0"/>
        <v>13.719437901064088</v>
      </c>
      <c r="U16" s="13">
        <f t="shared" si="0"/>
        <v>13.719735876742481</v>
      </c>
      <c r="V16" s="13">
        <f t="shared" si="0"/>
        <v>15.721649484536087</v>
      </c>
      <c r="W16" s="13">
        <f t="shared" si="1"/>
        <v>10.714285714285714</v>
      </c>
      <c r="X16" s="13">
        <f t="shared" si="1"/>
        <v>9.67741935483871</v>
      </c>
      <c r="Y16" s="14">
        <f t="shared" si="1"/>
        <v>9.5768374164810801</v>
      </c>
      <c r="Z16" s="15">
        <f t="shared" si="5"/>
        <v>5230.6185567010316</v>
      </c>
      <c r="AA16" s="18">
        <f t="shared" si="6"/>
        <v>5731.5463917525785</v>
      </c>
      <c r="AB16" s="9">
        <v>6550</v>
      </c>
      <c r="AC16" s="26">
        <f t="shared" si="2"/>
        <v>87.504525064924863</v>
      </c>
      <c r="AD16" s="21">
        <f t="shared" si="3"/>
        <v>144.91150442477877</v>
      </c>
      <c r="AE16" s="34" t="e">
        <f t="shared" si="7"/>
        <v>#VALUE!</v>
      </c>
      <c r="AF16" s="35" t="e">
        <f t="shared" si="7"/>
        <v>#VALUE!</v>
      </c>
      <c r="AG16" s="36">
        <f t="shared" si="8"/>
        <v>0</v>
      </c>
      <c r="AH16" s="36">
        <f t="shared" si="9"/>
        <v>0</v>
      </c>
      <c r="AI16" s="47">
        <f t="shared" si="10"/>
        <v>1</v>
      </c>
      <c r="AJ16" s="47">
        <f t="shared" si="11"/>
        <v>0</v>
      </c>
      <c r="AK16" s="47" t="str">
        <f t="shared" si="12"/>
        <v>×</v>
      </c>
      <c r="AL16" s="1"/>
      <c r="AM16" s="1"/>
      <c r="AN16" s="19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>
        <v>3683</v>
      </c>
      <c r="C17" s="23" t="s">
        <v>36</v>
      </c>
      <c r="D17" s="23"/>
      <c r="E17" s="23"/>
      <c r="F17" s="23">
        <v>1701</v>
      </c>
      <c r="G17" s="23"/>
      <c r="H17" s="23"/>
      <c r="I17" s="23" t="s">
        <v>37</v>
      </c>
      <c r="J17" s="1">
        <v>10449</v>
      </c>
      <c r="K17" s="1">
        <v>449</v>
      </c>
      <c r="L17" s="1">
        <v>56.9</v>
      </c>
      <c r="M17" s="30">
        <f t="shared" si="4"/>
        <v>29.894551845342708</v>
      </c>
      <c r="N17" s="1">
        <v>13900</v>
      </c>
      <c r="O17" s="1">
        <v>640</v>
      </c>
      <c r="P17" s="1">
        <v>75.599999999999994</v>
      </c>
      <c r="Q17" s="1">
        <v>14000</v>
      </c>
      <c r="R17" s="1">
        <v>650</v>
      </c>
      <c r="S17" s="6">
        <v>77.5</v>
      </c>
      <c r="T17" s="12">
        <f t="shared" si="0"/>
        <v>33.027083931476696</v>
      </c>
      <c r="U17" s="13">
        <f t="shared" si="0"/>
        <v>42.538975501113583</v>
      </c>
      <c r="V17" s="13">
        <f t="shared" si="0"/>
        <v>32.864674868189802</v>
      </c>
      <c r="W17" s="13">
        <f t="shared" si="1"/>
        <v>0.71942446043165476</v>
      </c>
      <c r="X17" s="13">
        <f t="shared" si="1"/>
        <v>1.5625</v>
      </c>
      <c r="Y17" s="14">
        <f t="shared" si="1"/>
        <v>2.513227513227521</v>
      </c>
      <c r="Z17" s="15">
        <f t="shared" si="5"/>
        <v>2260.0281195079087</v>
      </c>
      <c r="AA17" s="18">
        <f t="shared" si="6"/>
        <v>2316.82776801406</v>
      </c>
      <c r="AB17" s="9">
        <v>2016</v>
      </c>
      <c r="AC17" s="26">
        <f t="shared" si="2"/>
        <v>114.92201230228471</v>
      </c>
      <c r="AD17" s="21">
        <f t="shared" si="3"/>
        <v>118.5185185185185</v>
      </c>
      <c r="AE17" s="34" t="e">
        <f t="shared" si="7"/>
        <v>#VALUE!</v>
      </c>
      <c r="AF17" s="35" t="e">
        <f t="shared" si="7"/>
        <v>#VALUE!</v>
      </c>
      <c r="AG17" s="36">
        <f t="shared" si="8"/>
        <v>1</v>
      </c>
      <c r="AH17" s="36">
        <f t="shared" si="9"/>
        <v>0</v>
      </c>
      <c r="AI17" s="47">
        <f t="shared" si="10"/>
        <v>1</v>
      </c>
      <c r="AJ17" s="47">
        <f t="shared" si="11"/>
        <v>1</v>
      </c>
      <c r="AK17" s="47" t="str">
        <f t="shared" si="12"/>
        <v>×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>
        <v>3694</v>
      </c>
      <c r="C18" s="22" t="s">
        <v>38</v>
      </c>
      <c r="D18" s="23" t="s">
        <v>63</v>
      </c>
      <c r="E18" s="23" t="s">
        <v>360</v>
      </c>
      <c r="F18" s="23">
        <v>2888</v>
      </c>
      <c r="G18" s="23">
        <v>358.24</v>
      </c>
      <c r="H18" s="23">
        <v>60.17</v>
      </c>
      <c r="I18" s="23" t="s">
        <v>39</v>
      </c>
      <c r="J18" s="1">
        <v>6728</v>
      </c>
      <c r="K18" s="1">
        <v>256</v>
      </c>
      <c r="L18" s="1">
        <v>2.1</v>
      </c>
      <c r="M18" s="30">
        <f t="shared" si="4"/>
        <v>1375.2380952380952</v>
      </c>
      <c r="N18" s="1">
        <v>7800</v>
      </c>
      <c r="O18" s="1">
        <v>1120</v>
      </c>
      <c r="P18" s="1">
        <v>14</v>
      </c>
      <c r="Q18" s="1">
        <v>8700</v>
      </c>
      <c r="R18" s="1">
        <v>2000</v>
      </c>
      <c r="S18" s="6">
        <v>21.8</v>
      </c>
      <c r="T18" s="12">
        <f t="shared" si="0"/>
        <v>15.933412604042807</v>
      </c>
      <c r="U18" s="13">
        <f t="shared" si="0"/>
        <v>337.5</v>
      </c>
      <c r="V18" s="13">
        <f t="shared" si="0"/>
        <v>566.66666666666674</v>
      </c>
      <c r="W18" s="13">
        <f t="shared" si="1"/>
        <v>11.538461538461538</v>
      </c>
      <c r="X18" s="13">
        <f t="shared" si="1"/>
        <v>78.571428571428569</v>
      </c>
      <c r="Y18" s="14">
        <f t="shared" si="1"/>
        <v>55.714285714285715</v>
      </c>
      <c r="Z18" s="15">
        <f t="shared" si="5"/>
        <v>19253.333333333332</v>
      </c>
      <c r="AA18" s="18">
        <f t="shared" si="6"/>
        <v>29980.190476190477</v>
      </c>
      <c r="AB18" s="9">
        <v>3190</v>
      </c>
      <c r="AC18" s="24">
        <f t="shared" si="2"/>
        <v>939.81788326615913</v>
      </c>
      <c r="AD18" s="21">
        <f t="shared" si="3"/>
        <v>110.45706371191135</v>
      </c>
      <c r="AE18" s="34">
        <f t="shared" si="7"/>
        <v>12.102702702702702</v>
      </c>
      <c r="AF18" s="35">
        <f t="shared" si="7"/>
        <v>23.142307692307693</v>
      </c>
      <c r="AG18" s="39">
        <f t="shared" si="8"/>
        <v>1</v>
      </c>
      <c r="AH18" s="39">
        <f t="shared" si="9"/>
        <v>1</v>
      </c>
      <c r="AI18" s="40">
        <f t="shared" si="10"/>
        <v>1</v>
      </c>
      <c r="AJ18" s="40">
        <f t="shared" si="11"/>
        <v>1</v>
      </c>
      <c r="AK18" s="40" t="str">
        <f t="shared" si="12"/>
        <v>○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29.6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2.6</v>
      </c>
    </row>
    <row r="19" spans="2:45" hidden="1">
      <c r="B19" s="23">
        <v>3697</v>
      </c>
      <c r="C19" s="23" t="s">
        <v>40</v>
      </c>
      <c r="D19" s="23" t="s">
        <v>63</v>
      </c>
      <c r="E19" s="23" t="s">
        <v>360</v>
      </c>
      <c r="F19" s="23">
        <v>10270</v>
      </c>
      <c r="G19" s="23"/>
      <c r="H19" s="23"/>
      <c r="I19" s="23" t="s">
        <v>41</v>
      </c>
      <c r="J19" s="1">
        <v>19531</v>
      </c>
      <c r="K19" s="1">
        <v>1540</v>
      </c>
      <c r="L19" s="1">
        <v>65.5</v>
      </c>
      <c r="M19" s="30">
        <f t="shared" si="4"/>
        <v>156.79389312977099</v>
      </c>
      <c r="N19" s="1">
        <v>28000</v>
      </c>
      <c r="O19" s="1">
        <v>2400</v>
      </c>
      <c r="P19" s="1">
        <v>91.4</v>
      </c>
      <c r="Q19" s="1">
        <v>31000</v>
      </c>
      <c r="R19" s="1">
        <v>2800</v>
      </c>
      <c r="S19" s="6">
        <v>107.2</v>
      </c>
      <c r="T19" s="12">
        <f t="shared" si="0"/>
        <v>43.361835031488404</v>
      </c>
      <c r="U19" s="13">
        <f t="shared" si="0"/>
        <v>55.844155844155843</v>
      </c>
      <c r="V19" s="13">
        <f t="shared" si="0"/>
        <v>39.541984732824439</v>
      </c>
      <c r="W19" s="13">
        <f t="shared" si="1"/>
        <v>10.714285714285714</v>
      </c>
      <c r="X19" s="13">
        <f t="shared" si="1"/>
        <v>16.666666666666664</v>
      </c>
      <c r="Y19" s="14">
        <f t="shared" si="1"/>
        <v>17.286652078774615</v>
      </c>
      <c r="Z19" s="15">
        <f t="shared" si="5"/>
        <v>14330.96183206107</v>
      </c>
      <c r="AA19" s="18">
        <f t="shared" si="6"/>
        <v>16808.305343511453</v>
      </c>
      <c r="AB19" s="9">
        <v>12310</v>
      </c>
      <c r="AC19" s="26">
        <f t="shared" si="2"/>
        <v>136.54187931365925</v>
      </c>
      <c r="AD19" s="21">
        <f t="shared" si="3"/>
        <v>119.86368062317429</v>
      </c>
      <c r="AE19" s="34">
        <f t="shared" si="7"/>
        <v>0</v>
      </c>
      <c r="AF19" s="35">
        <f t="shared" si="7"/>
        <v>0</v>
      </c>
      <c r="AG19" s="36">
        <f t="shared" si="8"/>
        <v>1</v>
      </c>
      <c r="AH19" s="36">
        <f t="shared" si="9"/>
        <v>0</v>
      </c>
      <c r="AI19" s="47">
        <f t="shared" si="10"/>
        <v>1</v>
      </c>
      <c r="AJ19" s="47">
        <f t="shared" si="11"/>
        <v>1</v>
      </c>
      <c r="AK19" s="47" t="str">
        <f t="shared" si="12"/>
        <v>×</v>
      </c>
      <c r="AL19" s="1"/>
      <c r="AM19" s="1"/>
      <c r="AN19" s="1"/>
      <c r="AR19" s="2">
        <f>IF(D19="東1",VLOOKUP(E19,参照!$B$4:$J$36,2,FALSE),IF(D19="東2",VLOOKUP(E19,参照!$B$4:$J$36,4,FALSE),IF(D19="M",VLOOKUP(E19,参照!$B$4:$J$36,6,FALSE), IF(D19="JQ",VLOOKUP(E19,参照!$B$4:$J$36,8,FALSE),"-") )))</f>
        <v>29.6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2.6</v>
      </c>
    </row>
    <row r="20" spans="2:45" hidden="1">
      <c r="B20" s="23">
        <v>3763</v>
      </c>
      <c r="C20" s="23" t="s">
        <v>42</v>
      </c>
      <c r="D20" s="23"/>
      <c r="E20" s="23"/>
      <c r="F20" s="23">
        <v>1318</v>
      </c>
      <c r="G20" s="23"/>
      <c r="H20" s="23"/>
      <c r="I20" s="23" t="s">
        <v>43</v>
      </c>
      <c r="J20" s="1">
        <v>5052</v>
      </c>
      <c r="K20" s="1">
        <v>1470</v>
      </c>
      <c r="L20" s="1">
        <v>68.3</v>
      </c>
      <c r="M20" s="30">
        <f t="shared" si="4"/>
        <v>19.297218155197658</v>
      </c>
      <c r="N20" s="1">
        <v>5400</v>
      </c>
      <c r="O20" s="1">
        <v>1690</v>
      </c>
      <c r="P20" s="1">
        <v>76.2</v>
      </c>
      <c r="Q20" s="1">
        <v>6000</v>
      </c>
      <c r="R20" s="1">
        <v>1900</v>
      </c>
      <c r="S20" s="6">
        <v>85.4</v>
      </c>
      <c r="T20" s="12">
        <f t="shared" si="0"/>
        <v>6.8883610451306403</v>
      </c>
      <c r="U20" s="13">
        <f t="shared" si="0"/>
        <v>14.965986394557824</v>
      </c>
      <c r="V20" s="13">
        <f t="shared" si="0"/>
        <v>11.566617862371897</v>
      </c>
      <c r="W20" s="13">
        <f t="shared" si="1"/>
        <v>11.111111111111111</v>
      </c>
      <c r="X20" s="13">
        <f t="shared" si="1"/>
        <v>12.42603550295858</v>
      </c>
      <c r="Y20" s="14">
        <f t="shared" si="1"/>
        <v>12.073490813648297</v>
      </c>
      <c r="Z20" s="15">
        <f t="shared" si="5"/>
        <v>1470.4480234260616</v>
      </c>
      <c r="AA20" s="18">
        <f t="shared" si="6"/>
        <v>1647.9824304538802</v>
      </c>
      <c r="AB20" s="9">
        <v>1471</v>
      </c>
      <c r="AC20" s="26">
        <f t="shared" si="2"/>
        <v>112.03143646865263</v>
      </c>
      <c r="AD20" s="21">
        <f t="shared" si="3"/>
        <v>111.60849772382397</v>
      </c>
      <c r="AE20" s="34" t="e">
        <f t="shared" si="7"/>
        <v>#VALUE!</v>
      </c>
      <c r="AF20" s="35" t="e">
        <f t="shared" si="7"/>
        <v>#VALUE!</v>
      </c>
      <c r="AG20" s="36">
        <f t="shared" si="8"/>
        <v>0</v>
      </c>
      <c r="AH20" s="36">
        <f t="shared" si="9"/>
        <v>0</v>
      </c>
      <c r="AI20" s="47">
        <f t="shared" si="10"/>
        <v>1</v>
      </c>
      <c r="AJ20" s="47">
        <f t="shared" si="11"/>
        <v>1</v>
      </c>
      <c r="AK20" s="47" t="str">
        <f t="shared" si="12"/>
        <v>×</v>
      </c>
      <c r="AL20" s="1"/>
      <c r="AM20" s="1"/>
      <c r="AN20" s="19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3798</v>
      </c>
      <c r="C21" s="23" t="s">
        <v>44</v>
      </c>
      <c r="D21" s="23"/>
      <c r="E21" s="23"/>
      <c r="F21" s="23">
        <v>2665</v>
      </c>
      <c r="G21" s="23"/>
      <c r="H21" s="23"/>
      <c r="I21" s="23" t="s">
        <v>45</v>
      </c>
      <c r="J21" s="1">
        <v>6387</v>
      </c>
      <c r="K21" s="1">
        <v>1331</v>
      </c>
      <c r="L21" s="1">
        <v>128.69999999999999</v>
      </c>
      <c r="M21" s="30">
        <f t="shared" si="4"/>
        <v>20.707070707070709</v>
      </c>
      <c r="N21" s="1">
        <v>6500</v>
      </c>
      <c r="O21" s="1">
        <v>1450</v>
      </c>
      <c r="P21" s="1">
        <v>143.1</v>
      </c>
      <c r="Q21" s="1">
        <v>6700</v>
      </c>
      <c r="R21" s="1">
        <v>1550</v>
      </c>
      <c r="S21" s="6">
        <v>152</v>
      </c>
      <c r="T21" s="12">
        <f t="shared" si="0"/>
        <v>1.7692187255362455</v>
      </c>
      <c r="U21" s="13">
        <f t="shared" si="0"/>
        <v>8.9406461307287763</v>
      </c>
      <c r="V21" s="13">
        <f t="shared" si="0"/>
        <v>11.188811188811194</v>
      </c>
      <c r="W21" s="13">
        <f t="shared" si="1"/>
        <v>3.0769230769230771</v>
      </c>
      <c r="X21" s="13">
        <f t="shared" si="1"/>
        <v>6.8965517241379306</v>
      </c>
      <c r="Y21" s="14">
        <f t="shared" si="1"/>
        <v>6.2194269741439596</v>
      </c>
      <c r="Z21" s="15">
        <f t="shared" si="5"/>
        <v>2963.1818181818185</v>
      </c>
      <c r="AA21" s="18">
        <f t="shared" si="6"/>
        <v>3147.4747474747478</v>
      </c>
      <c r="AB21" s="9">
        <v>3285</v>
      </c>
      <c r="AC21" s="26">
        <f t="shared" si="2"/>
        <v>95.81353873591317</v>
      </c>
      <c r="AD21" s="21">
        <f t="shared" si="3"/>
        <v>123.26454033771105</v>
      </c>
      <c r="AE21" s="34" t="e">
        <f t="shared" si="7"/>
        <v>#VALUE!</v>
      </c>
      <c r="AF21" s="35" t="e">
        <f t="shared" si="7"/>
        <v>#VALUE!</v>
      </c>
      <c r="AG21" s="36">
        <f t="shared" si="8"/>
        <v>0</v>
      </c>
      <c r="AH21" s="36">
        <f t="shared" si="9"/>
        <v>0</v>
      </c>
      <c r="AI21" s="47">
        <f t="shared" si="10"/>
        <v>1</v>
      </c>
      <c r="AJ21" s="47">
        <f t="shared" si="11"/>
        <v>1</v>
      </c>
      <c r="AK21" s="47" t="str">
        <f t="shared" si="12"/>
        <v>×</v>
      </c>
      <c r="AL21" s="1"/>
      <c r="AM21" s="1"/>
      <c r="AN21" s="1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 hidden="1">
      <c r="B22" s="23">
        <v>3902</v>
      </c>
      <c r="C22" s="23" t="s">
        <v>51</v>
      </c>
      <c r="D22" s="23"/>
      <c r="E22" s="23"/>
      <c r="F22" s="23">
        <v>1130</v>
      </c>
      <c r="G22" s="23"/>
      <c r="H22" s="23"/>
      <c r="I22" s="23" t="s">
        <v>52</v>
      </c>
      <c r="J22" s="1">
        <v>4026</v>
      </c>
      <c r="K22" s="1">
        <v>802</v>
      </c>
      <c r="L22" s="1">
        <v>13.9</v>
      </c>
      <c r="M22" s="30">
        <f t="shared" si="4"/>
        <v>81.294964028776974</v>
      </c>
      <c r="N22" s="1">
        <v>4800</v>
      </c>
      <c r="O22" s="1">
        <v>900</v>
      </c>
      <c r="P22" s="1">
        <v>15.2</v>
      </c>
      <c r="Q22" s="1">
        <v>5300</v>
      </c>
      <c r="R22" s="1">
        <v>1000</v>
      </c>
      <c r="S22" s="6">
        <v>17.8</v>
      </c>
      <c r="T22" s="12">
        <f t="shared" si="0"/>
        <v>19.225037257824145</v>
      </c>
      <c r="U22" s="13">
        <f t="shared" si="0"/>
        <v>12.219451371571072</v>
      </c>
      <c r="V22" s="13">
        <f t="shared" si="0"/>
        <v>9.3525179856115024</v>
      </c>
      <c r="W22" s="13">
        <f t="shared" ref="W22:Y37" si="31">ABS(Q22-N22)/N22*100</f>
        <v>10.416666666666668</v>
      </c>
      <c r="X22" s="13">
        <f t="shared" si="31"/>
        <v>11.111111111111111</v>
      </c>
      <c r="Y22" s="14">
        <f t="shared" si="31"/>
        <v>17.105263157894747</v>
      </c>
      <c r="Z22" s="15">
        <f t="shared" si="5"/>
        <v>1235.68345323741</v>
      </c>
      <c r="AA22" s="18">
        <f t="shared" si="6"/>
        <v>1447.0503597122301</v>
      </c>
      <c r="AB22" s="9">
        <v>1655</v>
      </c>
      <c r="AC22" s="26">
        <f t="shared" si="2"/>
        <v>87.435067052098503</v>
      </c>
      <c r="AD22" s="21">
        <f t="shared" si="3"/>
        <v>146.46017699115043</v>
      </c>
      <c r="AE22" s="34" t="e">
        <f t="shared" si="7"/>
        <v>#VALUE!</v>
      </c>
      <c r="AF22" s="35" t="e">
        <f t="shared" si="7"/>
        <v>#VALUE!</v>
      </c>
      <c r="AG22" s="36">
        <f t="shared" si="8"/>
        <v>0</v>
      </c>
      <c r="AH22" s="36">
        <f t="shared" si="9"/>
        <v>0</v>
      </c>
      <c r="AI22" s="47">
        <f t="shared" si="10"/>
        <v>0</v>
      </c>
      <c r="AJ22" s="47">
        <f t="shared" si="11"/>
        <v>1</v>
      </c>
      <c r="AK22" s="47" t="str">
        <f t="shared" si="12"/>
        <v>×</v>
      </c>
      <c r="AL22" s="1"/>
      <c r="AM22" s="1"/>
      <c r="AN22" s="19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>
        <v>3909</v>
      </c>
      <c r="C23" s="22" t="s">
        <v>53</v>
      </c>
      <c r="D23" s="23" t="s">
        <v>63</v>
      </c>
      <c r="E23" s="23" t="s">
        <v>360</v>
      </c>
      <c r="F23" s="23">
        <v>616</v>
      </c>
      <c r="G23" s="30">
        <v>72.319999999999993</v>
      </c>
      <c r="H23" s="23">
        <v>4.75</v>
      </c>
      <c r="I23" s="23" t="s">
        <v>54</v>
      </c>
      <c r="J23" s="1">
        <v>1508</v>
      </c>
      <c r="K23" s="1">
        <v>92</v>
      </c>
      <c r="L23" s="42">
        <v>0.1</v>
      </c>
      <c r="M23" s="30">
        <f t="shared" si="4"/>
        <v>6160</v>
      </c>
      <c r="N23" s="1">
        <v>1800</v>
      </c>
      <c r="O23" s="1">
        <v>140</v>
      </c>
      <c r="P23" s="1">
        <v>11.8</v>
      </c>
      <c r="Q23" s="1">
        <v>2000</v>
      </c>
      <c r="R23" s="1">
        <v>200</v>
      </c>
      <c r="S23" s="6">
        <v>17.7</v>
      </c>
      <c r="T23" s="12">
        <f t="shared" si="0"/>
        <v>19.363395225464192</v>
      </c>
      <c r="U23" s="13">
        <f t="shared" si="0"/>
        <v>52.173913043478258</v>
      </c>
      <c r="V23" s="13">
        <f t="shared" si="0"/>
        <v>11700</v>
      </c>
      <c r="W23" s="13">
        <f t="shared" si="31"/>
        <v>11.111111111111111</v>
      </c>
      <c r="X23" s="13">
        <f t="shared" si="31"/>
        <v>42.857142857142854</v>
      </c>
      <c r="Y23" s="14">
        <f t="shared" si="31"/>
        <v>49.999999999999986</v>
      </c>
      <c r="Z23" s="15">
        <f t="shared" si="5"/>
        <v>72688</v>
      </c>
      <c r="AA23" s="18">
        <f t="shared" si="6"/>
        <v>109032</v>
      </c>
      <c r="AB23" s="9">
        <v>732</v>
      </c>
      <c r="AC23" s="43">
        <f t="shared" si="2"/>
        <v>14895.081967213117</v>
      </c>
      <c r="AD23" s="21">
        <f t="shared" si="3"/>
        <v>118.83116883116882</v>
      </c>
      <c r="AE23" s="37">
        <f t="shared" si="7"/>
        <v>2.4432432432432427</v>
      </c>
      <c r="AF23" s="38">
        <f t="shared" si="7"/>
        <v>1.8269230769230769</v>
      </c>
      <c r="AG23" s="39">
        <f t="shared" si="8"/>
        <v>1</v>
      </c>
      <c r="AH23" s="39">
        <f t="shared" si="9"/>
        <v>1</v>
      </c>
      <c r="AI23" s="40">
        <f t="shared" si="10"/>
        <v>1</v>
      </c>
      <c r="AJ23" s="40">
        <f t="shared" si="11"/>
        <v>1</v>
      </c>
      <c r="AK23" s="40" t="str">
        <f t="shared" si="12"/>
        <v>○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29.6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2.6</v>
      </c>
    </row>
    <row r="24" spans="2:45" hidden="1">
      <c r="B24" s="23">
        <v>3925</v>
      </c>
      <c r="C24" s="23" t="s">
        <v>55</v>
      </c>
      <c r="D24" s="23"/>
      <c r="E24" s="23"/>
      <c r="F24" s="23">
        <v>4715</v>
      </c>
      <c r="G24" s="23"/>
      <c r="H24" s="23"/>
      <c r="I24" s="23" t="s">
        <v>57</v>
      </c>
      <c r="J24" s="1">
        <v>3667</v>
      </c>
      <c r="K24" s="1">
        <v>1101</v>
      </c>
      <c r="L24" s="1">
        <v>110.8</v>
      </c>
      <c r="M24" s="30">
        <f t="shared" si="4"/>
        <v>42.554151624548737</v>
      </c>
      <c r="N24" s="1">
        <v>4050</v>
      </c>
      <c r="O24" s="1">
        <v>1250</v>
      </c>
      <c r="P24" s="1">
        <v>122.2</v>
      </c>
      <c r="Q24" s="1">
        <v>4500</v>
      </c>
      <c r="R24" s="1">
        <v>1450</v>
      </c>
      <c r="S24" s="6">
        <v>142.9</v>
      </c>
      <c r="T24" s="12">
        <f t="shared" si="0"/>
        <v>10.444505044995909</v>
      </c>
      <c r="U24" s="13">
        <f t="shared" si="0"/>
        <v>13.533151680290645</v>
      </c>
      <c r="V24" s="13">
        <f t="shared" si="0"/>
        <v>10.288808664259934</v>
      </c>
      <c r="W24" s="13">
        <f t="shared" si="31"/>
        <v>11.111111111111111</v>
      </c>
      <c r="X24" s="13">
        <f t="shared" si="31"/>
        <v>16</v>
      </c>
      <c r="Y24" s="14">
        <f t="shared" si="31"/>
        <v>16.939443535188218</v>
      </c>
      <c r="Z24" s="15">
        <f t="shared" si="5"/>
        <v>5200.1173285198556</v>
      </c>
      <c r="AA24" s="18">
        <f t="shared" si="6"/>
        <v>6080.9882671480145</v>
      </c>
      <c r="AB24" s="9">
        <v>5000</v>
      </c>
      <c r="AC24" s="26">
        <f t="shared" si="2"/>
        <v>121.61976534296029</v>
      </c>
      <c r="AD24" s="21">
        <f t="shared" si="3"/>
        <v>106.04453870625663</v>
      </c>
      <c r="AE24" s="34" t="e">
        <f t="shared" si="7"/>
        <v>#VALUE!</v>
      </c>
      <c r="AF24" s="35" t="e">
        <f t="shared" si="7"/>
        <v>#VALUE!</v>
      </c>
      <c r="AG24" s="36">
        <f t="shared" si="8"/>
        <v>0</v>
      </c>
      <c r="AH24" s="36">
        <f t="shared" si="9"/>
        <v>0</v>
      </c>
      <c r="AI24" s="47">
        <f t="shared" si="10"/>
        <v>1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>
        <v>3933</v>
      </c>
      <c r="C25" s="23" t="s">
        <v>58</v>
      </c>
      <c r="D25" s="23" t="s">
        <v>59</v>
      </c>
      <c r="E25" s="23" t="s">
        <v>360</v>
      </c>
      <c r="F25" s="23">
        <v>4665</v>
      </c>
      <c r="G25" s="23">
        <v>67.86</v>
      </c>
      <c r="H25" s="23">
        <v>8.5</v>
      </c>
      <c r="I25" s="23" t="s">
        <v>60</v>
      </c>
      <c r="J25" s="1">
        <v>3186</v>
      </c>
      <c r="K25" s="1">
        <v>241</v>
      </c>
      <c r="L25" s="1">
        <v>40.200000000000003</v>
      </c>
      <c r="M25" s="30">
        <f t="shared" si="4"/>
        <v>116.04477611940298</v>
      </c>
      <c r="N25" s="1">
        <v>3600</v>
      </c>
      <c r="O25" s="1">
        <v>300</v>
      </c>
      <c r="P25" s="1">
        <v>51.9</v>
      </c>
      <c r="Q25" s="1">
        <v>4000</v>
      </c>
      <c r="R25" s="1">
        <v>330</v>
      </c>
      <c r="S25" s="6">
        <v>57.1</v>
      </c>
      <c r="T25" s="12">
        <f t="shared" si="0"/>
        <v>12.994350282485875</v>
      </c>
      <c r="U25" s="13">
        <f t="shared" si="0"/>
        <v>24.481327800829874</v>
      </c>
      <c r="V25" s="13">
        <f t="shared" si="0"/>
        <v>29.10447761194029</v>
      </c>
      <c r="W25" s="13">
        <f t="shared" si="31"/>
        <v>11.111111111111111</v>
      </c>
      <c r="X25" s="13">
        <f t="shared" si="31"/>
        <v>10</v>
      </c>
      <c r="Y25" s="14">
        <f t="shared" si="31"/>
        <v>10.019267822736037</v>
      </c>
      <c r="Z25" s="15">
        <f t="shared" si="5"/>
        <v>6022.7238805970146</v>
      </c>
      <c r="AA25" s="18">
        <f t="shared" si="6"/>
        <v>6626.1567164179105</v>
      </c>
      <c r="AB25" s="9">
        <v>3815</v>
      </c>
      <c r="AC25" s="24">
        <f t="shared" si="2"/>
        <v>173.68693883140003</v>
      </c>
      <c r="AD25" s="21">
        <f t="shared" si="3"/>
        <v>81.779206859592719</v>
      </c>
      <c r="AE25" s="34">
        <f t="shared" si="7"/>
        <v>3.4622448979591836</v>
      </c>
      <c r="AF25" s="35">
        <f t="shared" si="7"/>
        <v>5</v>
      </c>
      <c r="AG25" s="36">
        <f t="shared" si="8"/>
        <v>0</v>
      </c>
      <c r="AH25" s="36">
        <f t="shared" si="9"/>
        <v>0</v>
      </c>
      <c r="AI25" s="47">
        <f t="shared" si="10"/>
        <v>1</v>
      </c>
      <c r="AJ25" s="47">
        <f t="shared" si="11"/>
        <v>0</v>
      </c>
      <c r="AK25" s="47" t="str">
        <f t="shared" si="12"/>
        <v>×</v>
      </c>
      <c r="AL25" s="1"/>
      <c r="AM25" s="1"/>
      <c r="AN25" s="1"/>
      <c r="AR25" s="2">
        <f>IF(D25="東1",VLOOKUP(E25,参照!$B$4:$J$36,2,FALSE),IF(D25="東2",VLOOKUP(E25,参照!$B$4:$J$36,4,FALSE),IF(D25="M",VLOOKUP(E25,参照!$B$4:$J$36,6,FALSE), IF(D25="JQ",VLOOKUP(E25,参照!$B$4:$J$36,8,FALSE),"-") )))</f>
        <v>19.600000000000001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1.7</v>
      </c>
    </row>
    <row r="26" spans="2:45">
      <c r="B26" s="23">
        <v>3939</v>
      </c>
      <c r="C26" s="23" t="s">
        <v>62</v>
      </c>
      <c r="D26" s="23" t="s">
        <v>63</v>
      </c>
      <c r="E26" s="23" t="s">
        <v>360</v>
      </c>
      <c r="F26" s="23">
        <v>916</v>
      </c>
      <c r="G26" s="23">
        <v>96.36</v>
      </c>
      <c r="H26" s="23">
        <v>22.49</v>
      </c>
      <c r="I26" s="23" t="s">
        <v>64</v>
      </c>
      <c r="J26" s="1">
        <v>1685</v>
      </c>
      <c r="K26" s="1">
        <v>544</v>
      </c>
      <c r="L26" s="1">
        <v>7.4</v>
      </c>
      <c r="M26" s="30">
        <f t="shared" si="4"/>
        <v>123.78378378378378</v>
      </c>
      <c r="N26" s="1">
        <v>1880</v>
      </c>
      <c r="O26" s="1">
        <v>620</v>
      </c>
      <c r="P26" s="1">
        <v>8.6999999999999993</v>
      </c>
      <c r="Q26" s="1">
        <v>2150</v>
      </c>
      <c r="R26" s="1">
        <v>720</v>
      </c>
      <c r="S26" s="6">
        <v>10</v>
      </c>
      <c r="T26" s="12">
        <f t="shared" si="0"/>
        <v>11.572700296735905</v>
      </c>
      <c r="U26" s="13">
        <f t="shared" si="0"/>
        <v>13.970588235294118</v>
      </c>
      <c r="V26" s="13">
        <f t="shared" si="0"/>
        <v>17.567567567567551</v>
      </c>
      <c r="W26" s="13">
        <f t="shared" si="31"/>
        <v>14.361702127659576</v>
      </c>
      <c r="X26" s="13">
        <f t="shared" si="31"/>
        <v>16.129032258064516</v>
      </c>
      <c r="Y26" s="14">
        <f t="shared" si="31"/>
        <v>14.942528735632193</v>
      </c>
      <c r="Z26" s="15">
        <f t="shared" si="5"/>
        <v>1076.9189189189187</v>
      </c>
      <c r="AA26" s="18">
        <f t="shared" si="6"/>
        <v>1237.8378378378377</v>
      </c>
      <c r="AB26" s="9">
        <v>799</v>
      </c>
      <c r="AC26" s="24">
        <f t="shared" si="2"/>
        <v>154.92338395967931</v>
      </c>
      <c r="AD26" s="21">
        <f t="shared" si="3"/>
        <v>87.227074235807862</v>
      </c>
      <c r="AE26" s="34">
        <f t="shared" si="7"/>
        <v>3.2554054054054054</v>
      </c>
      <c r="AF26" s="35">
        <f t="shared" si="7"/>
        <v>8.6499999999999986</v>
      </c>
      <c r="AG26" s="36">
        <f t="shared" si="8"/>
        <v>0</v>
      </c>
      <c r="AH26" s="36">
        <f t="shared" si="9"/>
        <v>0</v>
      </c>
      <c r="AI26" s="47">
        <f t="shared" si="10"/>
        <v>1</v>
      </c>
      <c r="AJ26" s="47">
        <f t="shared" si="11"/>
        <v>1</v>
      </c>
      <c r="AK26" s="47" t="str">
        <f t="shared" si="12"/>
        <v>×</v>
      </c>
      <c r="AL26" s="1"/>
      <c r="AM26" s="1"/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29.6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2.6</v>
      </c>
    </row>
    <row r="27" spans="2:45" hidden="1">
      <c r="B27" s="23">
        <v>3955</v>
      </c>
      <c r="C27" s="23" t="s">
        <v>65</v>
      </c>
      <c r="D27" s="23" t="s">
        <v>66</v>
      </c>
      <c r="E27" s="23"/>
      <c r="F27" s="23">
        <v>631</v>
      </c>
      <c r="G27" s="23"/>
      <c r="H27" s="23"/>
      <c r="I27" s="23" t="s">
        <v>67</v>
      </c>
      <c r="J27" s="1">
        <v>23421</v>
      </c>
      <c r="K27" s="1">
        <v>675</v>
      </c>
      <c r="L27" s="1">
        <v>48.8</v>
      </c>
      <c r="M27" s="30">
        <f t="shared" si="4"/>
        <v>12.93032786885246</v>
      </c>
      <c r="N27" s="1">
        <v>24000</v>
      </c>
      <c r="O27" s="1">
        <v>1000</v>
      </c>
      <c r="P27" s="1">
        <v>69</v>
      </c>
      <c r="Q27" s="1">
        <v>24500</v>
      </c>
      <c r="R27" s="1">
        <v>1050</v>
      </c>
      <c r="S27" s="6">
        <v>71.900000000000006</v>
      </c>
      <c r="T27" s="12">
        <f t="shared" ref="T27:V90" si="32">ABS(N27-J27)/J27*100</f>
        <v>2.4721403868323297</v>
      </c>
      <c r="U27" s="13">
        <f t="shared" si="32"/>
        <v>48.148148148148145</v>
      </c>
      <c r="V27" s="13">
        <f t="shared" si="32"/>
        <v>41.393442622950829</v>
      </c>
      <c r="W27" s="13">
        <f t="shared" si="31"/>
        <v>2.083333333333333</v>
      </c>
      <c r="X27" s="13">
        <f t="shared" si="31"/>
        <v>5</v>
      </c>
      <c r="Y27" s="14">
        <f t="shared" si="31"/>
        <v>4.2028985507246457</v>
      </c>
      <c r="Z27" s="15">
        <f t="shared" si="5"/>
        <v>892.19262295081978</v>
      </c>
      <c r="AA27" s="18">
        <f t="shared" si="6"/>
        <v>929.69057377049194</v>
      </c>
      <c r="AB27" s="9">
        <v>849</v>
      </c>
      <c r="AC27" s="26">
        <f t="shared" si="2"/>
        <v>109.50419007897432</v>
      </c>
      <c r="AD27" s="21">
        <f t="shared" si="3"/>
        <v>134.54833597464341</v>
      </c>
      <c r="AE27" s="34" t="e">
        <f t="shared" ref="AE27:AF90" si="33">G27/AR27</f>
        <v>#N/A</v>
      </c>
      <c r="AF27" s="35" t="e">
        <f t="shared" si="33"/>
        <v>#N/A</v>
      </c>
      <c r="AG27" s="36">
        <f t="shared" si="8"/>
        <v>1</v>
      </c>
      <c r="AH27" s="36">
        <f t="shared" si="9"/>
        <v>0</v>
      </c>
      <c r="AI27" s="47">
        <f t="shared" si="10"/>
        <v>1</v>
      </c>
      <c r="AJ27" s="47">
        <f t="shared" si="11"/>
        <v>1</v>
      </c>
      <c r="AK27" s="47" t="str">
        <f t="shared" si="12"/>
        <v>×</v>
      </c>
      <c r="AL27" s="1"/>
      <c r="AM27" s="1"/>
      <c r="AN27" s="1"/>
      <c r="AR27" s="2" t="e">
        <f>IF(D27="東1",VLOOKUP(E27,参照!$B$4:$J$36,2,FALSE),IF(D27="東2",VLOOKUP(E27,参照!$B$4:$J$36,4,FALSE),IF(D27="M",VLOOKUP(E27,参照!$B$4:$J$36,6,FALSE), IF(D27="JQ",VLOOKUP(E27,参照!$B$4:$J$36,8,FALSE),"-") )))</f>
        <v>#N/A</v>
      </c>
      <c r="AS27" s="2" t="e">
        <f>IF(D27="東1",VLOOKUP(E27,参照!$B$4:$J$36,3,FALSE),IF(D27="東2",VLOOKUP(E27,参照!$B$4:$J$36,5,FALSE),IF(D27="M",VLOOKUP(E27,参照!$B$4:$J$36,7,FALSE), IF(D27="JQ",VLOOKUP(E27,参照!$B$4:$J$36,9,FALSE),"-") )))</f>
        <v>#N/A</v>
      </c>
    </row>
    <row r="28" spans="2:45" hidden="1">
      <c r="B28" s="23">
        <v>3962</v>
      </c>
      <c r="C28" s="23" t="s">
        <v>68</v>
      </c>
      <c r="D28" s="23" t="s">
        <v>63</v>
      </c>
      <c r="E28" s="23"/>
      <c r="F28" s="23">
        <v>5630</v>
      </c>
      <c r="G28" s="23"/>
      <c r="H28" s="23"/>
      <c r="I28" s="23" t="s">
        <v>69</v>
      </c>
      <c r="J28" s="1">
        <v>7054</v>
      </c>
      <c r="K28" s="1">
        <v>1081</v>
      </c>
      <c r="L28" s="1">
        <v>26.2</v>
      </c>
      <c r="M28" s="30">
        <f t="shared" si="4"/>
        <v>214.8854961832061</v>
      </c>
      <c r="N28" s="1">
        <v>12000</v>
      </c>
      <c r="O28" s="1">
        <v>3000</v>
      </c>
      <c r="P28" s="1">
        <v>76.099999999999994</v>
      </c>
      <c r="Q28" s="1">
        <v>14600</v>
      </c>
      <c r="R28" s="1">
        <v>3400</v>
      </c>
      <c r="S28" s="6">
        <v>87.5</v>
      </c>
      <c r="T28" s="12">
        <f t="shared" si="32"/>
        <v>70.116246101502682</v>
      </c>
      <c r="U28" s="13">
        <f t="shared" si="32"/>
        <v>177.52081406105458</v>
      </c>
      <c r="V28" s="13">
        <f t="shared" si="32"/>
        <v>190.45801526717554</v>
      </c>
      <c r="W28" s="13">
        <f t="shared" si="31"/>
        <v>21.666666666666668</v>
      </c>
      <c r="X28" s="13">
        <f t="shared" si="31"/>
        <v>13.333333333333334</v>
      </c>
      <c r="Y28" s="14">
        <f t="shared" si="31"/>
        <v>14.9802890932983</v>
      </c>
      <c r="Z28" s="15">
        <f t="shared" si="5"/>
        <v>16352.786259541983</v>
      </c>
      <c r="AA28" s="18">
        <f t="shared" si="6"/>
        <v>18802.480916030534</v>
      </c>
      <c r="AB28" s="9">
        <v>12470</v>
      </c>
      <c r="AC28" s="26">
        <f t="shared" si="2"/>
        <v>150.78172346455921</v>
      </c>
      <c r="AD28" s="21">
        <f t="shared" si="3"/>
        <v>221.49200710479576</v>
      </c>
      <c r="AE28" s="34" t="e">
        <f t="shared" si="33"/>
        <v>#N/A</v>
      </c>
      <c r="AF28" s="35" t="e">
        <f t="shared" si="33"/>
        <v>#N/A</v>
      </c>
      <c r="AG28" s="36">
        <f t="shared" si="8"/>
        <v>1</v>
      </c>
      <c r="AH28" s="36">
        <f t="shared" si="9"/>
        <v>0</v>
      </c>
      <c r="AI28" s="47">
        <f t="shared" si="10"/>
        <v>1</v>
      </c>
      <c r="AJ28" s="47">
        <f t="shared" si="11"/>
        <v>0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3981</v>
      </c>
      <c r="C29" s="23" t="s">
        <v>70</v>
      </c>
      <c r="D29" s="23" t="s">
        <v>63</v>
      </c>
      <c r="E29" s="23"/>
      <c r="F29" s="23">
        <v>1528</v>
      </c>
      <c r="G29" s="23"/>
      <c r="H29" s="23"/>
      <c r="I29" s="23" t="s">
        <v>71</v>
      </c>
      <c r="J29" s="1">
        <v>10401</v>
      </c>
      <c r="K29" s="1">
        <v>817</v>
      </c>
      <c r="L29" s="1">
        <v>84.5</v>
      </c>
      <c r="M29" s="30">
        <f t="shared" si="4"/>
        <v>18.082840236686391</v>
      </c>
      <c r="N29" s="1">
        <v>12200</v>
      </c>
      <c r="O29" s="1">
        <v>1200</v>
      </c>
      <c r="P29" s="1">
        <v>118.4</v>
      </c>
      <c r="Q29" s="1">
        <v>12500</v>
      </c>
      <c r="R29" s="1">
        <v>1300</v>
      </c>
      <c r="S29" s="6">
        <v>132</v>
      </c>
      <c r="T29" s="12">
        <f t="shared" si="32"/>
        <v>17.296413806364772</v>
      </c>
      <c r="U29" s="13">
        <f t="shared" si="32"/>
        <v>46.878824969400249</v>
      </c>
      <c r="V29" s="13">
        <f t="shared" si="32"/>
        <v>40.118343195266284</v>
      </c>
      <c r="W29" s="13">
        <f t="shared" si="31"/>
        <v>2.459016393442623</v>
      </c>
      <c r="X29" s="13">
        <f t="shared" si="31"/>
        <v>8.3333333333333321</v>
      </c>
      <c r="Y29" s="14">
        <f t="shared" si="31"/>
        <v>11.486486486486482</v>
      </c>
      <c r="Z29" s="15">
        <f t="shared" si="5"/>
        <v>2141.0082840236687</v>
      </c>
      <c r="AA29" s="18">
        <f t="shared" si="6"/>
        <v>2386.9349112426034</v>
      </c>
      <c r="AB29" s="9">
        <v>1756</v>
      </c>
      <c r="AC29" s="26">
        <f t="shared" si="2"/>
        <v>135.930234125433</v>
      </c>
      <c r="AD29" s="21">
        <f t="shared" si="3"/>
        <v>114.92146596858639</v>
      </c>
      <c r="AE29" s="34" t="e">
        <f t="shared" si="33"/>
        <v>#N/A</v>
      </c>
      <c r="AF29" s="35" t="e">
        <f t="shared" si="33"/>
        <v>#N/A</v>
      </c>
      <c r="AG29" s="36">
        <f t="shared" si="8"/>
        <v>1</v>
      </c>
      <c r="AH29" s="36">
        <f t="shared" si="9"/>
        <v>0</v>
      </c>
      <c r="AI29" s="47">
        <f t="shared" si="10"/>
        <v>1</v>
      </c>
      <c r="AJ29" s="47">
        <f t="shared" si="11"/>
        <v>1</v>
      </c>
      <c r="AK29" s="47" t="str">
        <f t="shared" si="12"/>
        <v>×</v>
      </c>
      <c r="AL29" s="1"/>
      <c r="AM29" s="1"/>
      <c r="AN29" s="1"/>
      <c r="AR29" s="2" t="e">
        <f>IF(D29="東1",VLOOKUP(E29,参照!$B$4:$J$36,2,FALSE),IF(D29="東2",VLOOKUP(E29,参照!$B$4:$J$36,4,FALSE),IF(D29="M",VLOOKUP(E29,参照!$B$4:$J$36,6,FALSE), IF(D29="JQ",VLOOKUP(E29,参照!$B$4:$J$36,8,FALSE),"-") )))</f>
        <v>#N/A</v>
      </c>
      <c r="AS29" s="2" t="e">
        <f>IF(D29="東1",VLOOKUP(E29,参照!$B$4:$J$36,3,FALSE),IF(D29="東2",VLOOKUP(E29,参照!$B$4:$J$36,5,FALSE),IF(D29="M",VLOOKUP(E29,参照!$B$4:$J$36,7,FALSE), IF(D29="JQ",VLOOKUP(E29,参照!$B$4:$J$36,9,FALSE),"-") )))</f>
        <v>#N/A</v>
      </c>
    </row>
    <row r="30" spans="2:45" hidden="1">
      <c r="B30" s="23">
        <v>3983</v>
      </c>
      <c r="C30" s="23" t="s">
        <v>72</v>
      </c>
      <c r="D30" s="23" t="s">
        <v>63</v>
      </c>
      <c r="E30" s="23" t="s">
        <v>360</v>
      </c>
      <c r="F30" s="23">
        <v>2977</v>
      </c>
      <c r="G30" s="23"/>
      <c r="H30" s="23"/>
      <c r="I30" s="23" t="s">
        <v>73</v>
      </c>
      <c r="J30" s="1">
        <v>5022</v>
      </c>
      <c r="K30" s="1">
        <v>1333</v>
      </c>
      <c r="L30" s="1">
        <v>54.2</v>
      </c>
      <c r="M30" s="30">
        <f t="shared" si="4"/>
        <v>54.926199261992615</v>
      </c>
      <c r="N30" s="1">
        <v>5400</v>
      </c>
      <c r="O30" s="1">
        <v>1650</v>
      </c>
      <c r="P30" s="1">
        <v>68</v>
      </c>
      <c r="Q30" s="1">
        <v>6000</v>
      </c>
      <c r="R30" s="1">
        <v>1900</v>
      </c>
      <c r="S30" s="6">
        <v>75.3</v>
      </c>
      <c r="T30" s="12">
        <f t="shared" si="32"/>
        <v>7.5268817204301079</v>
      </c>
      <c r="U30" s="13">
        <f t="shared" si="32"/>
        <v>23.78094523630908</v>
      </c>
      <c r="V30" s="13">
        <f t="shared" si="32"/>
        <v>25.461254612546121</v>
      </c>
      <c r="W30" s="13">
        <f t="shared" si="31"/>
        <v>11.111111111111111</v>
      </c>
      <c r="X30" s="13">
        <f t="shared" si="31"/>
        <v>15.151515151515152</v>
      </c>
      <c r="Y30" s="14">
        <f t="shared" si="31"/>
        <v>10.735294117647054</v>
      </c>
      <c r="Z30" s="15">
        <f t="shared" si="5"/>
        <v>3734.9815498154976</v>
      </c>
      <c r="AA30" s="18">
        <f t="shared" si="6"/>
        <v>4135.9428044280439</v>
      </c>
      <c r="AB30" s="9">
        <v>3140</v>
      </c>
      <c r="AC30" s="26">
        <f t="shared" si="2"/>
        <v>131.7179237078995</v>
      </c>
      <c r="AD30" s="21">
        <f t="shared" si="3"/>
        <v>105.47531071548539</v>
      </c>
      <c r="AE30" s="34">
        <f t="shared" si="33"/>
        <v>0</v>
      </c>
      <c r="AF30" s="35">
        <f t="shared" si="33"/>
        <v>0</v>
      </c>
      <c r="AG30" s="36">
        <f t="shared" si="8"/>
        <v>0</v>
      </c>
      <c r="AH30" s="36">
        <f t="shared" si="9"/>
        <v>0</v>
      </c>
      <c r="AI30" s="47">
        <f t="shared" si="10"/>
        <v>1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>
        <f>IF(D30="東1",VLOOKUP(E30,参照!$B$4:$J$36,2,FALSE),IF(D30="東2",VLOOKUP(E30,参照!$B$4:$J$36,4,FALSE),IF(D30="M",VLOOKUP(E30,参照!$B$4:$J$36,6,FALSE), IF(D30="JQ",VLOOKUP(E30,参照!$B$4:$J$36,8,FALSE),"-") )))</f>
        <v>29.6</v>
      </c>
      <c r="AS30" s="2">
        <f>IF(D30="東1",VLOOKUP(E30,参照!$B$4:$J$36,3,FALSE),IF(D30="東2",VLOOKUP(E30,参照!$B$4:$J$36,5,FALSE),IF(D30="M",VLOOKUP(E30,参照!$B$4:$J$36,7,FALSE), IF(D30="JQ",VLOOKUP(E30,参照!$B$4:$J$36,9,FALSE),"-") )))</f>
        <v>2.6</v>
      </c>
    </row>
    <row r="31" spans="2:45" hidden="1">
      <c r="B31" s="23">
        <v>3984</v>
      </c>
      <c r="C31" s="23" t="s">
        <v>74</v>
      </c>
      <c r="D31" s="23" t="s">
        <v>63</v>
      </c>
      <c r="E31" s="23"/>
      <c r="F31" s="23">
        <v>3310</v>
      </c>
      <c r="G31" s="23"/>
      <c r="H31" s="23"/>
      <c r="I31" s="23" t="s">
        <v>75</v>
      </c>
      <c r="J31" s="1">
        <v>1333</v>
      </c>
      <c r="K31" s="1">
        <v>529</v>
      </c>
      <c r="L31" s="1">
        <v>44.1</v>
      </c>
      <c r="M31" s="30">
        <f t="shared" si="4"/>
        <v>75.056689342403629</v>
      </c>
      <c r="N31" s="1">
        <v>1680</v>
      </c>
      <c r="O31" s="1">
        <v>650</v>
      </c>
      <c r="P31" s="1">
        <v>52.9</v>
      </c>
      <c r="Q31" s="1">
        <v>1800</v>
      </c>
      <c r="R31" s="1">
        <v>720</v>
      </c>
      <c r="S31" s="6">
        <v>58.1</v>
      </c>
      <c r="T31" s="12">
        <f t="shared" si="32"/>
        <v>26.03150787696924</v>
      </c>
      <c r="U31" s="13">
        <f t="shared" si="32"/>
        <v>22.873345935727787</v>
      </c>
      <c r="V31" s="13">
        <f t="shared" si="32"/>
        <v>19.95464852607709</v>
      </c>
      <c r="W31" s="13">
        <f t="shared" si="31"/>
        <v>7.1428571428571423</v>
      </c>
      <c r="X31" s="13">
        <f t="shared" si="31"/>
        <v>10.76923076923077</v>
      </c>
      <c r="Y31" s="14">
        <f t="shared" si="31"/>
        <v>9.8298676748582281</v>
      </c>
      <c r="Z31" s="15">
        <f t="shared" si="5"/>
        <v>3970.4988662131518</v>
      </c>
      <c r="AA31" s="18">
        <f t="shared" si="6"/>
        <v>4360.7936507936511</v>
      </c>
      <c r="AB31" s="9">
        <v>3830</v>
      </c>
      <c r="AC31" s="26">
        <f t="shared" si="2"/>
        <v>113.85884205727548</v>
      </c>
      <c r="AD31" s="21">
        <f t="shared" si="3"/>
        <v>115.70996978851964</v>
      </c>
      <c r="AE31" s="34" t="e">
        <f t="shared" si="33"/>
        <v>#N/A</v>
      </c>
      <c r="AF31" s="35" t="e">
        <f t="shared" si="33"/>
        <v>#N/A</v>
      </c>
      <c r="AG31" s="36">
        <f t="shared" si="8"/>
        <v>1</v>
      </c>
      <c r="AH31" s="36">
        <f t="shared" si="9"/>
        <v>0</v>
      </c>
      <c r="AI31" s="47">
        <f t="shared" si="10"/>
        <v>0</v>
      </c>
      <c r="AJ31" s="47">
        <f t="shared" si="11"/>
        <v>1</v>
      </c>
      <c r="AK31" s="47" t="str">
        <f t="shared" si="12"/>
        <v>×</v>
      </c>
      <c r="AL31" s="1"/>
      <c r="AM31" s="1"/>
      <c r="AN31" s="1"/>
      <c r="AR31" s="2" t="e">
        <f>IF(D31="東1",VLOOKUP(E31,参照!$B$4:$J$36,2,FALSE),IF(D31="東2",VLOOKUP(E31,参照!$B$4:$J$36,4,FALSE),IF(D31="M",VLOOKUP(E31,参照!$B$4:$J$36,6,FALSE), IF(D31="JQ",VLOOKUP(E31,参照!$B$4:$J$36,8,FALSE),"-") )))</f>
        <v>#N/A</v>
      </c>
      <c r="AS31" s="2" t="e">
        <f>IF(D31="東1",VLOOKUP(E31,参照!$B$4:$J$36,3,FALSE),IF(D31="東2",VLOOKUP(E31,参照!$B$4:$J$36,5,FALSE),IF(D31="M",VLOOKUP(E31,参照!$B$4:$J$36,7,FALSE), IF(D31="JQ",VLOOKUP(E31,参照!$B$4:$J$36,9,FALSE),"-") )))</f>
        <v>#N/A</v>
      </c>
    </row>
    <row r="32" spans="2:45">
      <c r="B32" s="23">
        <v>3988</v>
      </c>
      <c r="C32" s="27" t="s">
        <v>172</v>
      </c>
      <c r="D32" s="23" t="s">
        <v>59</v>
      </c>
      <c r="E32" s="23" t="s">
        <v>360</v>
      </c>
      <c r="F32" s="23">
        <v>1433</v>
      </c>
      <c r="G32" s="23">
        <v>18.670000000000002</v>
      </c>
      <c r="H32" s="23">
        <v>2.06</v>
      </c>
      <c r="I32" s="23" t="s">
        <v>173</v>
      </c>
      <c r="J32" s="1">
        <v>5130</v>
      </c>
      <c r="K32" s="1">
        <v>216</v>
      </c>
      <c r="L32" s="1">
        <v>60</v>
      </c>
      <c r="M32" s="30">
        <f t="shared" si="4"/>
        <v>23.883333333333333</v>
      </c>
      <c r="N32" s="1">
        <v>5850</v>
      </c>
      <c r="O32" s="1">
        <v>320</v>
      </c>
      <c r="P32" s="1">
        <v>81.599999999999994</v>
      </c>
      <c r="Q32" s="1">
        <v>6700</v>
      </c>
      <c r="R32" s="1">
        <v>360</v>
      </c>
      <c r="S32" s="6">
        <v>93.3</v>
      </c>
      <c r="T32" s="12">
        <f t="shared" si="32"/>
        <v>14.035087719298245</v>
      </c>
      <c r="U32" s="13">
        <f t="shared" si="32"/>
        <v>48.148148148148145</v>
      </c>
      <c r="V32" s="13">
        <f t="shared" si="32"/>
        <v>35.999999999999993</v>
      </c>
      <c r="W32" s="13">
        <f t="shared" si="31"/>
        <v>14.529914529914532</v>
      </c>
      <c r="X32" s="13">
        <f t="shared" si="31"/>
        <v>12.5</v>
      </c>
      <c r="Y32" s="14">
        <f t="shared" si="31"/>
        <v>14.338235294117652</v>
      </c>
      <c r="Z32" s="15">
        <f t="shared" si="5"/>
        <v>1948.8799999999999</v>
      </c>
      <c r="AA32" s="18">
        <f t="shared" si="6"/>
        <v>2228.3150000000001</v>
      </c>
      <c r="AB32" s="9">
        <v>1524</v>
      </c>
      <c r="AC32" s="24">
        <f t="shared" si="2"/>
        <v>146.21489501312337</v>
      </c>
      <c r="AD32" s="21">
        <f t="shared" si="3"/>
        <v>106.35031402651779</v>
      </c>
      <c r="AE32" s="37">
        <f t="shared" si="33"/>
        <v>0.95255102040816331</v>
      </c>
      <c r="AF32" s="38">
        <f t="shared" si="33"/>
        <v>1.2117647058823531</v>
      </c>
      <c r="AG32" s="39">
        <f t="shared" si="8"/>
        <v>1</v>
      </c>
      <c r="AH32" s="39">
        <f t="shared" si="9"/>
        <v>0</v>
      </c>
      <c r="AI32" s="40">
        <f t="shared" si="10"/>
        <v>1</v>
      </c>
      <c r="AJ32" s="40">
        <f t="shared" si="11"/>
        <v>0</v>
      </c>
      <c r="AK32" s="40" t="str">
        <f t="shared" si="12"/>
        <v>×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19.600000000000001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1.7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32"/>
        <v>#DIV/0!</v>
      </c>
      <c r="U33" s="13" t="e">
        <f t="shared" si="32"/>
        <v>#DIV/0!</v>
      </c>
      <c r="V33" s="13" t="e">
        <f t="shared" si="32"/>
        <v>#DIV/0!</v>
      </c>
      <c r="W33" s="13" t="e">
        <f t="shared" si="31"/>
        <v>#DIV/0!</v>
      </c>
      <c r="X33" s="13" t="e">
        <f t="shared" si="31"/>
        <v>#DIV/0!</v>
      </c>
      <c r="Y33" s="14" t="e">
        <f t="shared" si="31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33"/>
        <v>#VALUE!</v>
      </c>
      <c r="AF33" s="35" t="e">
        <f t="shared" si="33"/>
        <v>#VALUE!</v>
      </c>
      <c r="AG33" s="36" t="e">
        <f t="shared" si="8"/>
        <v>#DIV/0!</v>
      </c>
      <c r="AH33" s="36" t="e">
        <f t="shared" si="9"/>
        <v>#DIV/0!</v>
      </c>
      <c r="AI33" s="47" t="e">
        <f t="shared" si="10"/>
        <v>#DIV/0!</v>
      </c>
      <c r="AJ33" s="47" t="e">
        <f t="shared" si="11"/>
        <v>#DIV/0!</v>
      </c>
      <c r="AK33" s="47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32"/>
        <v>#DIV/0!</v>
      </c>
      <c r="U34" s="13" t="e">
        <f t="shared" si="32"/>
        <v>#DIV/0!</v>
      </c>
      <c r="V34" s="13" t="e">
        <f t="shared" si="32"/>
        <v>#DIV/0!</v>
      </c>
      <c r="W34" s="13" t="e">
        <f t="shared" si="31"/>
        <v>#DIV/0!</v>
      </c>
      <c r="X34" s="13" t="e">
        <f t="shared" si="31"/>
        <v>#DIV/0!</v>
      </c>
      <c r="Y34" s="14" t="e">
        <f t="shared" si="31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33"/>
        <v>#VALUE!</v>
      </c>
      <c r="AF34" s="35" t="e">
        <f t="shared" si="33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32"/>
        <v>#DIV/0!</v>
      </c>
      <c r="U35" s="13" t="e">
        <f t="shared" si="32"/>
        <v>#DIV/0!</v>
      </c>
      <c r="V35" s="13" t="e">
        <f t="shared" si="32"/>
        <v>#DIV/0!</v>
      </c>
      <c r="W35" s="13" t="e">
        <f t="shared" si="31"/>
        <v>#DIV/0!</v>
      </c>
      <c r="X35" s="13" t="e">
        <f t="shared" si="31"/>
        <v>#DIV/0!</v>
      </c>
      <c r="Y35" s="14" t="e">
        <f t="shared" si="31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33"/>
        <v>#VALUE!</v>
      </c>
      <c r="AF35" s="35" t="e">
        <f t="shared" si="33"/>
        <v>#VALUE!</v>
      </c>
      <c r="AG35" s="36" t="e">
        <f t="shared" si="8"/>
        <v>#DIV/0!</v>
      </c>
      <c r="AH35" s="36" t="e">
        <f t="shared" si="9"/>
        <v>#DIV/0!</v>
      </c>
      <c r="AI35" s="47" t="e">
        <f t="shared" si="10"/>
        <v>#DIV/0!</v>
      </c>
      <c r="AJ35" s="47" t="e">
        <f t="shared" si="11"/>
        <v>#DIV/0!</v>
      </c>
      <c r="AK35" s="47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32"/>
        <v>#DIV/0!</v>
      </c>
      <c r="U36" s="13" t="e">
        <f t="shared" si="32"/>
        <v>#DIV/0!</v>
      </c>
      <c r="V36" s="13" t="e">
        <f t="shared" si="32"/>
        <v>#DIV/0!</v>
      </c>
      <c r="W36" s="13" t="e">
        <f t="shared" si="31"/>
        <v>#DIV/0!</v>
      </c>
      <c r="X36" s="13" t="e">
        <f t="shared" si="31"/>
        <v>#DIV/0!</v>
      </c>
      <c r="Y36" s="14" t="e">
        <f t="shared" si="31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33"/>
        <v>#VALUE!</v>
      </c>
      <c r="AF36" s="35" t="e">
        <f t="shared" si="33"/>
        <v>#VALUE!</v>
      </c>
      <c r="AG36" s="36" t="e">
        <f t="shared" si="8"/>
        <v>#DIV/0!</v>
      </c>
      <c r="AH36" s="36" t="e">
        <f t="shared" si="9"/>
        <v>#DIV/0!</v>
      </c>
      <c r="AI36" s="47" t="e">
        <f t="shared" si="10"/>
        <v>#DIV/0!</v>
      </c>
      <c r="AJ36" s="47" t="e">
        <f t="shared" si="11"/>
        <v>#DIV/0!</v>
      </c>
      <c r="AK36" s="47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32"/>
        <v>#DIV/0!</v>
      </c>
      <c r="U37" s="13" t="e">
        <f t="shared" si="32"/>
        <v>#DIV/0!</v>
      </c>
      <c r="V37" s="13" t="e">
        <f t="shared" si="32"/>
        <v>#DIV/0!</v>
      </c>
      <c r="W37" s="13" t="e">
        <f t="shared" si="31"/>
        <v>#DIV/0!</v>
      </c>
      <c r="X37" s="13" t="e">
        <f t="shared" si="31"/>
        <v>#DIV/0!</v>
      </c>
      <c r="Y37" s="14" t="e">
        <f t="shared" si="31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33"/>
        <v>#VALUE!</v>
      </c>
      <c r="AF37" s="35" t="e">
        <f t="shared" si="33"/>
        <v>#VALUE!</v>
      </c>
      <c r="AG37" s="36" t="e">
        <f t="shared" si="8"/>
        <v>#DIV/0!</v>
      </c>
      <c r="AH37" s="36" t="e">
        <f t="shared" si="9"/>
        <v>#DIV/0!</v>
      </c>
      <c r="AI37" s="47" t="e">
        <f t="shared" si="10"/>
        <v>#DIV/0!</v>
      </c>
      <c r="AJ37" s="47" t="e">
        <f t="shared" si="11"/>
        <v>#DIV/0!</v>
      </c>
      <c r="AK37" s="47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32"/>
        <v>#DIV/0!</v>
      </c>
      <c r="U38" s="13" t="e">
        <f t="shared" si="32"/>
        <v>#DIV/0!</v>
      </c>
      <c r="V38" s="13" t="e">
        <f t="shared" si="32"/>
        <v>#DIV/0!</v>
      </c>
      <c r="W38" s="13" t="e">
        <f t="shared" ref="W38:Y101" si="34">ABS(Q38-N38)/N38*100</f>
        <v>#DIV/0!</v>
      </c>
      <c r="X38" s="13" t="e">
        <f t="shared" si="34"/>
        <v>#DIV/0!</v>
      </c>
      <c r="Y38" s="14" t="e">
        <f t="shared" si="34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33"/>
        <v>#VALUE!</v>
      </c>
      <c r="AF38" s="35" t="e">
        <f t="shared" si="33"/>
        <v>#VALUE!</v>
      </c>
      <c r="AG38" s="36" t="e">
        <f t="shared" si="8"/>
        <v>#DIV/0!</v>
      </c>
      <c r="AH38" s="36" t="e">
        <f t="shared" si="9"/>
        <v>#DIV/0!</v>
      </c>
      <c r="AI38" s="47" t="e">
        <f t="shared" si="10"/>
        <v>#DIV/0!</v>
      </c>
      <c r="AJ38" s="47" t="e">
        <f t="shared" si="11"/>
        <v>#DIV/0!</v>
      </c>
      <c r="AK38" s="47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32"/>
        <v>#DIV/0!</v>
      </c>
      <c r="U39" s="13" t="e">
        <f t="shared" si="32"/>
        <v>#DIV/0!</v>
      </c>
      <c r="V39" s="13" t="e">
        <f t="shared" si="32"/>
        <v>#DIV/0!</v>
      </c>
      <c r="W39" s="13" t="e">
        <f t="shared" si="34"/>
        <v>#DIV/0!</v>
      </c>
      <c r="X39" s="13" t="e">
        <f t="shared" si="34"/>
        <v>#DIV/0!</v>
      </c>
      <c r="Y39" s="14" t="e">
        <f t="shared" si="34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33"/>
        <v>#VALUE!</v>
      </c>
      <c r="AF39" s="35" t="e">
        <f t="shared" si="33"/>
        <v>#VALUE!</v>
      </c>
      <c r="AG39" s="36" t="e">
        <f t="shared" si="8"/>
        <v>#DIV/0!</v>
      </c>
      <c r="AH39" s="36" t="e">
        <f t="shared" si="9"/>
        <v>#DIV/0!</v>
      </c>
      <c r="AI39" s="47" t="e">
        <f t="shared" si="10"/>
        <v>#DIV/0!</v>
      </c>
      <c r="AJ39" s="47" t="e">
        <f t="shared" si="11"/>
        <v>#DIV/0!</v>
      </c>
      <c r="AK39" s="47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32"/>
        <v>#DIV/0!</v>
      </c>
      <c r="U40" s="13" t="e">
        <f t="shared" si="32"/>
        <v>#DIV/0!</v>
      </c>
      <c r="V40" s="13" t="e">
        <f t="shared" si="32"/>
        <v>#DIV/0!</v>
      </c>
      <c r="W40" s="13" t="e">
        <f t="shared" si="34"/>
        <v>#DIV/0!</v>
      </c>
      <c r="X40" s="13" t="e">
        <f t="shared" si="34"/>
        <v>#DIV/0!</v>
      </c>
      <c r="Y40" s="14" t="e">
        <f t="shared" si="34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33"/>
        <v>#VALUE!</v>
      </c>
      <c r="AF40" s="35" t="e">
        <f t="shared" si="33"/>
        <v>#VALUE!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32"/>
        <v>#DIV/0!</v>
      </c>
      <c r="U41" s="13" t="e">
        <f t="shared" si="32"/>
        <v>#DIV/0!</v>
      </c>
      <c r="V41" s="13" t="e">
        <f t="shared" si="32"/>
        <v>#DIV/0!</v>
      </c>
      <c r="W41" s="13" t="e">
        <f t="shared" si="34"/>
        <v>#DIV/0!</v>
      </c>
      <c r="X41" s="13" t="e">
        <f t="shared" si="34"/>
        <v>#DIV/0!</v>
      </c>
      <c r="Y41" s="14" t="e">
        <f t="shared" si="34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33"/>
        <v>#VALUE!</v>
      </c>
      <c r="AF41" s="35" t="e">
        <f t="shared" si="33"/>
        <v>#VALUE!</v>
      </c>
      <c r="AG41" s="36" t="e">
        <f t="shared" si="8"/>
        <v>#DIV/0!</v>
      </c>
      <c r="AH41" s="36" t="e">
        <f t="shared" si="9"/>
        <v>#DIV/0!</v>
      </c>
      <c r="AI41" s="47" t="e">
        <f t="shared" si="10"/>
        <v>#DIV/0!</v>
      </c>
      <c r="AJ41" s="47" t="e">
        <f t="shared" si="11"/>
        <v>#DIV/0!</v>
      </c>
      <c r="AK41" s="47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32"/>
        <v>#DIV/0!</v>
      </c>
      <c r="U42" s="13" t="e">
        <f t="shared" si="32"/>
        <v>#DIV/0!</v>
      </c>
      <c r="V42" s="13" t="e">
        <f t="shared" si="32"/>
        <v>#DIV/0!</v>
      </c>
      <c r="W42" s="13" t="e">
        <f t="shared" si="34"/>
        <v>#DIV/0!</v>
      </c>
      <c r="X42" s="13" t="e">
        <f t="shared" si="34"/>
        <v>#DIV/0!</v>
      </c>
      <c r="Y42" s="14" t="e">
        <f t="shared" si="34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33"/>
        <v>#VALUE!</v>
      </c>
      <c r="AF42" s="35" t="e">
        <f t="shared" si="33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32"/>
        <v>#DIV/0!</v>
      </c>
      <c r="U43" s="13" t="e">
        <f t="shared" si="32"/>
        <v>#DIV/0!</v>
      </c>
      <c r="V43" s="13" t="e">
        <f t="shared" si="32"/>
        <v>#DIV/0!</v>
      </c>
      <c r="W43" s="13" t="e">
        <f t="shared" si="34"/>
        <v>#DIV/0!</v>
      </c>
      <c r="X43" s="13" t="e">
        <f t="shared" si="34"/>
        <v>#DIV/0!</v>
      </c>
      <c r="Y43" s="14" t="e">
        <f t="shared" si="34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33"/>
        <v>#VALUE!</v>
      </c>
      <c r="AF43" s="35" t="e">
        <f t="shared" si="33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32"/>
        <v>#DIV/0!</v>
      </c>
      <c r="U44" s="13" t="e">
        <f t="shared" si="32"/>
        <v>#DIV/0!</v>
      </c>
      <c r="V44" s="13" t="e">
        <f t="shared" si="32"/>
        <v>#DIV/0!</v>
      </c>
      <c r="W44" s="13" t="e">
        <f t="shared" si="34"/>
        <v>#DIV/0!</v>
      </c>
      <c r="X44" s="13" t="e">
        <f t="shared" si="34"/>
        <v>#DIV/0!</v>
      </c>
      <c r="Y44" s="14" t="e">
        <f t="shared" si="34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33"/>
        <v>#VALUE!</v>
      </c>
      <c r="AF44" s="35" t="e">
        <f t="shared" si="33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32"/>
        <v>#DIV/0!</v>
      </c>
      <c r="U45" s="13" t="e">
        <f t="shared" si="32"/>
        <v>#DIV/0!</v>
      </c>
      <c r="V45" s="13" t="e">
        <f t="shared" si="32"/>
        <v>#DIV/0!</v>
      </c>
      <c r="W45" s="13" t="e">
        <f t="shared" si="34"/>
        <v>#DIV/0!</v>
      </c>
      <c r="X45" s="13" t="e">
        <f t="shared" si="34"/>
        <v>#DIV/0!</v>
      </c>
      <c r="Y45" s="14" t="e">
        <f t="shared" si="34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33"/>
        <v>#VALUE!</v>
      </c>
      <c r="AF45" s="35" t="e">
        <f t="shared" si="33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32"/>
        <v>#DIV/0!</v>
      </c>
      <c r="U46" s="13" t="e">
        <f t="shared" si="32"/>
        <v>#DIV/0!</v>
      </c>
      <c r="V46" s="13" t="e">
        <f t="shared" si="32"/>
        <v>#DIV/0!</v>
      </c>
      <c r="W46" s="13" t="e">
        <f t="shared" si="34"/>
        <v>#DIV/0!</v>
      </c>
      <c r="X46" s="13" t="e">
        <f t="shared" si="34"/>
        <v>#DIV/0!</v>
      </c>
      <c r="Y46" s="14" t="e">
        <f t="shared" si="34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33"/>
        <v>#VALUE!</v>
      </c>
      <c r="AF46" s="35" t="e">
        <f t="shared" si="33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32"/>
        <v>#DIV/0!</v>
      </c>
      <c r="U47" s="13" t="e">
        <f t="shared" si="32"/>
        <v>#DIV/0!</v>
      </c>
      <c r="V47" s="13" t="e">
        <f t="shared" si="32"/>
        <v>#DIV/0!</v>
      </c>
      <c r="W47" s="13" t="e">
        <f t="shared" si="34"/>
        <v>#DIV/0!</v>
      </c>
      <c r="X47" s="13" t="e">
        <f t="shared" si="34"/>
        <v>#DIV/0!</v>
      </c>
      <c r="Y47" s="14" t="e">
        <f t="shared" si="34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33"/>
        <v>#VALUE!</v>
      </c>
      <c r="AF47" s="35" t="e">
        <f t="shared" si="33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32"/>
        <v>#DIV/0!</v>
      </c>
      <c r="U48" s="13" t="e">
        <f t="shared" si="32"/>
        <v>#DIV/0!</v>
      </c>
      <c r="V48" s="13" t="e">
        <f t="shared" si="32"/>
        <v>#DIV/0!</v>
      </c>
      <c r="W48" s="13" t="e">
        <f t="shared" si="34"/>
        <v>#DIV/0!</v>
      </c>
      <c r="X48" s="13" t="e">
        <f t="shared" si="34"/>
        <v>#DIV/0!</v>
      </c>
      <c r="Y48" s="14" t="e">
        <f t="shared" si="34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33"/>
        <v>#VALUE!</v>
      </c>
      <c r="AF48" s="35" t="e">
        <f t="shared" si="33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32"/>
        <v>#DIV/0!</v>
      </c>
      <c r="U49" s="13" t="e">
        <f t="shared" si="32"/>
        <v>#DIV/0!</v>
      </c>
      <c r="V49" s="13" t="e">
        <f t="shared" si="32"/>
        <v>#DIV/0!</v>
      </c>
      <c r="W49" s="13" t="e">
        <f t="shared" si="34"/>
        <v>#DIV/0!</v>
      </c>
      <c r="X49" s="13" t="e">
        <f t="shared" si="34"/>
        <v>#DIV/0!</v>
      </c>
      <c r="Y49" s="14" t="e">
        <f t="shared" si="34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33"/>
        <v>#VALUE!</v>
      </c>
      <c r="AF49" s="35" t="e">
        <f t="shared" si="33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32"/>
        <v>#DIV/0!</v>
      </c>
      <c r="U50" s="13" t="e">
        <f t="shared" si="32"/>
        <v>#DIV/0!</v>
      </c>
      <c r="V50" s="13" t="e">
        <f t="shared" si="32"/>
        <v>#DIV/0!</v>
      </c>
      <c r="W50" s="13" t="e">
        <f t="shared" si="34"/>
        <v>#DIV/0!</v>
      </c>
      <c r="X50" s="13" t="e">
        <f t="shared" si="34"/>
        <v>#DIV/0!</v>
      </c>
      <c r="Y50" s="14" t="e">
        <f t="shared" si="34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33"/>
        <v>#VALUE!</v>
      </c>
      <c r="AF50" s="35" t="e">
        <f t="shared" si="33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32"/>
        <v>#DIV/0!</v>
      </c>
      <c r="U51" s="13" t="e">
        <f t="shared" si="32"/>
        <v>#DIV/0!</v>
      </c>
      <c r="V51" s="13" t="e">
        <f t="shared" si="32"/>
        <v>#DIV/0!</v>
      </c>
      <c r="W51" s="13" t="e">
        <f t="shared" si="34"/>
        <v>#DIV/0!</v>
      </c>
      <c r="X51" s="13" t="e">
        <f t="shared" si="34"/>
        <v>#DIV/0!</v>
      </c>
      <c r="Y51" s="14" t="e">
        <f t="shared" si="34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33"/>
        <v>#VALUE!</v>
      </c>
      <c r="AF51" s="35" t="e">
        <f t="shared" si="33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32"/>
        <v>#DIV/0!</v>
      </c>
      <c r="U52" s="13" t="e">
        <f t="shared" si="32"/>
        <v>#DIV/0!</v>
      </c>
      <c r="V52" s="13" t="e">
        <f t="shared" si="32"/>
        <v>#DIV/0!</v>
      </c>
      <c r="W52" s="13" t="e">
        <f t="shared" si="34"/>
        <v>#DIV/0!</v>
      </c>
      <c r="X52" s="13" t="e">
        <f t="shared" si="34"/>
        <v>#DIV/0!</v>
      </c>
      <c r="Y52" s="14" t="e">
        <f t="shared" si="34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33"/>
        <v>#VALUE!</v>
      </c>
      <c r="AF52" s="35" t="e">
        <f t="shared" si="33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32"/>
        <v>#DIV/0!</v>
      </c>
      <c r="U53" s="13" t="e">
        <f t="shared" si="32"/>
        <v>#DIV/0!</v>
      </c>
      <c r="V53" s="13" t="e">
        <f t="shared" si="32"/>
        <v>#DIV/0!</v>
      </c>
      <c r="W53" s="13" t="e">
        <f t="shared" si="34"/>
        <v>#DIV/0!</v>
      </c>
      <c r="X53" s="13" t="e">
        <f t="shared" si="34"/>
        <v>#DIV/0!</v>
      </c>
      <c r="Y53" s="14" t="e">
        <f t="shared" si="34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33"/>
        <v>#VALUE!</v>
      </c>
      <c r="AF53" s="35" t="e">
        <f t="shared" si="33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32"/>
        <v>#DIV/0!</v>
      </c>
      <c r="U54" s="13" t="e">
        <f t="shared" si="32"/>
        <v>#DIV/0!</v>
      </c>
      <c r="V54" s="13" t="e">
        <f t="shared" si="32"/>
        <v>#DIV/0!</v>
      </c>
      <c r="W54" s="13" t="e">
        <f t="shared" si="34"/>
        <v>#DIV/0!</v>
      </c>
      <c r="X54" s="13" t="e">
        <f t="shared" si="34"/>
        <v>#DIV/0!</v>
      </c>
      <c r="Y54" s="14" t="e">
        <f t="shared" si="34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33"/>
        <v>#VALUE!</v>
      </c>
      <c r="AF54" s="35" t="e">
        <f t="shared" si="33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32"/>
        <v>#DIV/0!</v>
      </c>
      <c r="U55" s="13" t="e">
        <f t="shared" si="32"/>
        <v>#DIV/0!</v>
      </c>
      <c r="V55" s="13" t="e">
        <f t="shared" si="32"/>
        <v>#DIV/0!</v>
      </c>
      <c r="W55" s="13" t="e">
        <f t="shared" si="34"/>
        <v>#DIV/0!</v>
      </c>
      <c r="X55" s="13" t="e">
        <f t="shared" si="34"/>
        <v>#DIV/0!</v>
      </c>
      <c r="Y55" s="14" t="e">
        <f t="shared" si="34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33"/>
        <v>#VALUE!</v>
      </c>
      <c r="AF55" s="35" t="e">
        <f t="shared" si="33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32"/>
        <v>#DIV/0!</v>
      </c>
      <c r="U56" s="13" t="e">
        <f t="shared" si="32"/>
        <v>#DIV/0!</v>
      </c>
      <c r="V56" s="13" t="e">
        <f t="shared" si="32"/>
        <v>#DIV/0!</v>
      </c>
      <c r="W56" s="13" t="e">
        <f t="shared" si="34"/>
        <v>#DIV/0!</v>
      </c>
      <c r="X56" s="13" t="e">
        <f t="shared" si="34"/>
        <v>#DIV/0!</v>
      </c>
      <c r="Y56" s="14" t="e">
        <f t="shared" si="34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33"/>
        <v>#VALUE!</v>
      </c>
      <c r="AF56" s="35" t="e">
        <f t="shared" si="33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32"/>
        <v>#DIV/0!</v>
      </c>
      <c r="U57" s="13" t="e">
        <f t="shared" si="32"/>
        <v>#DIV/0!</v>
      </c>
      <c r="V57" s="13" t="e">
        <f t="shared" si="32"/>
        <v>#DIV/0!</v>
      </c>
      <c r="W57" s="13" t="e">
        <f t="shared" si="34"/>
        <v>#DIV/0!</v>
      </c>
      <c r="X57" s="13" t="e">
        <f t="shared" si="34"/>
        <v>#DIV/0!</v>
      </c>
      <c r="Y57" s="14" t="e">
        <f t="shared" si="34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33"/>
        <v>#VALUE!</v>
      </c>
      <c r="AF57" s="35" t="e">
        <f t="shared" si="33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32"/>
        <v>#DIV/0!</v>
      </c>
      <c r="U58" s="13" t="e">
        <f t="shared" si="32"/>
        <v>#DIV/0!</v>
      </c>
      <c r="V58" s="13" t="e">
        <f t="shared" si="32"/>
        <v>#DIV/0!</v>
      </c>
      <c r="W58" s="13" t="e">
        <f t="shared" si="34"/>
        <v>#DIV/0!</v>
      </c>
      <c r="X58" s="13" t="e">
        <f t="shared" si="34"/>
        <v>#DIV/0!</v>
      </c>
      <c r="Y58" s="14" t="e">
        <f t="shared" si="34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33"/>
        <v>#VALUE!</v>
      </c>
      <c r="AF58" s="35" t="e">
        <f t="shared" si="33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32"/>
        <v>#DIV/0!</v>
      </c>
      <c r="U59" s="13" t="e">
        <f t="shared" si="32"/>
        <v>#DIV/0!</v>
      </c>
      <c r="V59" s="13" t="e">
        <f t="shared" si="32"/>
        <v>#DIV/0!</v>
      </c>
      <c r="W59" s="13" t="e">
        <f t="shared" si="34"/>
        <v>#DIV/0!</v>
      </c>
      <c r="X59" s="13" t="e">
        <f t="shared" si="34"/>
        <v>#DIV/0!</v>
      </c>
      <c r="Y59" s="14" t="e">
        <f t="shared" si="34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33"/>
        <v>#VALUE!</v>
      </c>
      <c r="AF59" s="35" t="e">
        <f t="shared" si="33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32"/>
        <v>#DIV/0!</v>
      </c>
      <c r="U60" s="13" t="e">
        <f t="shared" si="32"/>
        <v>#DIV/0!</v>
      </c>
      <c r="V60" s="13" t="e">
        <f t="shared" si="32"/>
        <v>#DIV/0!</v>
      </c>
      <c r="W60" s="13" t="e">
        <f t="shared" si="34"/>
        <v>#DIV/0!</v>
      </c>
      <c r="X60" s="13" t="e">
        <f t="shared" si="34"/>
        <v>#DIV/0!</v>
      </c>
      <c r="Y60" s="14" t="e">
        <f t="shared" si="34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33"/>
        <v>#VALUE!</v>
      </c>
      <c r="AF60" s="35" t="e">
        <f t="shared" si="33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32"/>
        <v>#DIV/0!</v>
      </c>
      <c r="U61" s="13" t="e">
        <f t="shared" si="32"/>
        <v>#DIV/0!</v>
      </c>
      <c r="V61" s="13" t="e">
        <f t="shared" si="32"/>
        <v>#DIV/0!</v>
      </c>
      <c r="W61" s="13" t="e">
        <f t="shared" si="34"/>
        <v>#DIV/0!</v>
      </c>
      <c r="X61" s="13" t="e">
        <f t="shared" si="34"/>
        <v>#DIV/0!</v>
      </c>
      <c r="Y61" s="14" t="e">
        <f t="shared" si="34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33"/>
        <v>#VALUE!</v>
      </c>
      <c r="AF61" s="35" t="e">
        <f t="shared" si="33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32"/>
        <v>#DIV/0!</v>
      </c>
      <c r="U62" s="13" t="e">
        <f t="shared" si="32"/>
        <v>#DIV/0!</v>
      </c>
      <c r="V62" s="13" t="e">
        <f t="shared" si="32"/>
        <v>#DIV/0!</v>
      </c>
      <c r="W62" s="13" t="e">
        <f t="shared" si="34"/>
        <v>#DIV/0!</v>
      </c>
      <c r="X62" s="13" t="e">
        <f t="shared" si="34"/>
        <v>#DIV/0!</v>
      </c>
      <c r="Y62" s="14" t="e">
        <f t="shared" si="34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33"/>
        <v>#VALUE!</v>
      </c>
      <c r="AF62" s="35" t="e">
        <f t="shared" si="33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32"/>
        <v>#DIV/0!</v>
      </c>
      <c r="U63" s="13" t="e">
        <f t="shared" si="32"/>
        <v>#DIV/0!</v>
      </c>
      <c r="V63" s="13" t="e">
        <f t="shared" si="32"/>
        <v>#DIV/0!</v>
      </c>
      <c r="W63" s="13" t="e">
        <f t="shared" si="34"/>
        <v>#DIV/0!</v>
      </c>
      <c r="X63" s="13" t="e">
        <f t="shared" si="34"/>
        <v>#DIV/0!</v>
      </c>
      <c r="Y63" s="14" t="e">
        <f t="shared" si="34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33"/>
        <v>#VALUE!</v>
      </c>
      <c r="AF63" s="35" t="e">
        <f t="shared" si="33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32"/>
        <v>#DIV/0!</v>
      </c>
      <c r="U64" s="13" t="e">
        <f t="shared" si="32"/>
        <v>#DIV/0!</v>
      </c>
      <c r="V64" s="13" t="e">
        <f t="shared" si="32"/>
        <v>#DIV/0!</v>
      </c>
      <c r="W64" s="13" t="e">
        <f t="shared" si="34"/>
        <v>#DIV/0!</v>
      </c>
      <c r="X64" s="13" t="e">
        <f t="shared" si="34"/>
        <v>#DIV/0!</v>
      </c>
      <c r="Y64" s="14" t="e">
        <f t="shared" si="34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33"/>
        <v>#VALUE!</v>
      </c>
      <c r="AF64" s="35" t="e">
        <f t="shared" si="33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32"/>
        <v>#DIV/0!</v>
      </c>
      <c r="U65" s="13" t="e">
        <f t="shared" si="32"/>
        <v>#DIV/0!</v>
      </c>
      <c r="V65" s="13" t="e">
        <f t="shared" si="32"/>
        <v>#DIV/0!</v>
      </c>
      <c r="W65" s="13" t="e">
        <f t="shared" si="34"/>
        <v>#DIV/0!</v>
      </c>
      <c r="X65" s="13" t="e">
        <f t="shared" si="34"/>
        <v>#DIV/0!</v>
      </c>
      <c r="Y65" s="14" t="e">
        <f t="shared" si="34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33"/>
        <v>#VALUE!</v>
      </c>
      <c r="AF65" s="35" t="e">
        <f t="shared" si="33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32"/>
        <v>#DIV/0!</v>
      </c>
      <c r="U66" s="13" t="e">
        <f t="shared" si="32"/>
        <v>#DIV/0!</v>
      </c>
      <c r="V66" s="13" t="e">
        <f t="shared" si="32"/>
        <v>#DIV/0!</v>
      </c>
      <c r="W66" s="13" t="e">
        <f t="shared" si="34"/>
        <v>#DIV/0!</v>
      </c>
      <c r="X66" s="13" t="e">
        <f t="shared" si="34"/>
        <v>#DIV/0!</v>
      </c>
      <c r="Y66" s="14" t="e">
        <f t="shared" si="34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33"/>
        <v>#VALUE!</v>
      </c>
      <c r="AF66" s="35" t="e">
        <f t="shared" si="33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32"/>
        <v>#DIV/0!</v>
      </c>
      <c r="U67" s="13" t="e">
        <f t="shared" si="32"/>
        <v>#DIV/0!</v>
      </c>
      <c r="V67" s="13" t="e">
        <f t="shared" si="32"/>
        <v>#DIV/0!</v>
      </c>
      <c r="W67" s="13" t="e">
        <f t="shared" si="34"/>
        <v>#DIV/0!</v>
      </c>
      <c r="X67" s="13" t="e">
        <f t="shared" si="34"/>
        <v>#DIV/0!</v>
      </c>
      <c r="Y67" s="14" t="e">
        <f t="shared" si="34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33"/>
        <v>#VALUE!</v>
      </c>
      <c r="AF67" s="35" t="e">
        <f t="shared" si="33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32"/>
        <v>#DIV/0!</v>
      </c>
      <c r="U68" s="13" t="e">
        <f t="shared" si="32"/>
        <v>#DIV/0!</v>
      </c>
      <c r="V68" s="13" t="e">
        <f t="shared" si="32"/>
        <v>#DIV/0!</v>
      </c>
      <c r="W68" s="13" t="e">
        <f t="shared" si="34"/>
        <v>#DIV/0!</v>
      </c>
      <c r="X68" s="13" t="e">
        <f t="shared" si="34"/>
        <v>#DIV/0!</v>
      </c>
      <c r="Y68" s="14" t="e">
        <f t="shared" si="34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33"/>
        <v>#VALUE!</v>
      </c>
      <c r="AF68" s="35" t="e">
        <f t="shared" si="33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32"/>
        <v>#DIV/0!</v>
      </c>
      <c r="U69" s="13" t="e">
        <f t="shared" si="32"/>
        <v>#DIV/0!</v>
      </c>
      <c r="V69" s="13" t="e">
        <f t="shared" si="32"/>
        <v>#DIV/0!</v>
      </c>
      <c r="W69" s="13" t="e">
        <f t="shared" si="34"/>
        <v>#DIV/0!</v>
      </c>
      <c r="X69" s="13" t="e">
        <f t="shared" si="34"/>
        <v>#DIV/0!</v>
      </c>
      <c r="Y69" s="14" t="e">
        <f t="shared" si="34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si="2"/>
        <v>#DIV/0!</v>
      </c>
      <c r="AD69" s="21" t="e">
        <f t="shared" si="3"/>
        <v>#DIV/0!</v>
      </c>
      <c r="AE69" s="34" t="e">
        <f t="shared" si="33"/>
        <v>#VALUE!</v>
      </c>
      <c r="AF69" s="35" t="e">
        <f t="shared" si="33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si="4"/>
        <v>#DIV/0!</v>
      </c>
      <c r="N70" s="23"/>
      <c r="O70" s="23"/>
      <c r="P70" s="23"/>
      <c r="Q70" s="23"/>
      <c r="R70" s="23"/>
      <c r="S70" s="25"/>
      <c r="T70" s="12" t="e">
        <f t="shared" si="32"/>
        <v>#DIV/0!</v>
      </c>
      <c r="U70" s="13" t="e">
        <f t="shared" si="32"/>
        <v>#DIV/0!</v>
      </c>
      <c r="V70" s="13" t="e">
        <f t="shared" si="32"/>
        <v>#DIV/0!</v>
      </c>
      <c r="W70" s="13" t="e">
        <f t="shared" si="34"/>
        <v>#DIV/0!</v>
      </c>
      <c r="X70" s="13" t="e">
        <f t="shared" si="34"/>
        <v>#DIV/0!</v>
      </c>
      <c r="Y70" s="14" t="e">
        <f t="shared" si="34"/>
        <v>#DIV/0!</v>
      </c>
      <c r="Z70" s="15" t="e">
        <f t="shared" si="5"/>
        <v>#DIV/0!</v>
      </c>
      <c r="AA70" s="18" t="e">
        <f t="shared" si="6"/>
        <v>#DIV/0!</v>
      </c>
      <c r="AB70" s="9"/>
      <c r="AC70" s="26" t="e">
        <f t="shared" ref="AC70:AC104" si="35">(AA70-AB70)/AB70*100+100</f>
        <v>#DIV/0!</v>
      </c>
      <c r="AD70" s="21" t="e">
        <f t="shared" ref="AD70:AD104" si="36">AB70/F70*100</f>
        <v>#DIV/0!</v>
      </c>
      <c r="AE70" s="34" t="e">
        <f t="shared" si="33"/>
        <v>#VALUE!</v>
      </c>
      <c r="AF70" s="35" t="e">
        <f t="shared" si="33"/>
        <v>#VALUE!</v>
      </c>
      <c r="AG70" s="36" t="e">
        <f t="shared" si="8"/>
        <v>#DIV/0!</v>
      </c>
      <c r="AH70" s="36" t="e">
        <f t="shared" si="9"/>
        <v>#DIV/0!</v>
      </c>
      <c r="AI70" s="47" t="e">
        <f t="shared" si="10"/>
        <v>#DIV/0!</v>
      </c>
      <c r="AJ70" s="47" t="e">
        <f t="shared" si="11"/>
        <v>#DIV/0!</v>
      </c>
      <c r="AK70" s="47" t="e">
        <f t="shared" si="12"/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ref="M71:M104" si="37">F71/L71</f>
        <v>#DIV/0!</v>
      </c>
      <c r="N71" s="23"/>
      <c r="O71" s="23"/>
      <c r="P71" s="23"/>
      <c r="Q71" s="23"/>
      <c r="R71" s="23"/>
      <c r="S71" s="25"/>
      <c r="T71" s="12" t="e">
        <f t="shared" si="32"/>
        <v>#DIV/0!</v>
      </c>
      <c r="U71" s="13" t="e">
        <f t="shared" si="32"/>
        <v>#DIV/0!</v>
      </c>
      <c r="V71" s="13" t="e">
        <f t="shared" si="32"/>
        <v>#DIV/0!</v>
      </c>
      <c r="W71" s="13" t="e">
        <f t="shared" si="34"/>
        <v>#DIV/0!</v>
      </c>
      <c r="X71" s="13" t="e">
        <f t="shared" si="34"/>
        <v>#DIV/0!</v>
      </c>
      <c r="Y71" s="14" t="e">
        <f t="shared" si="34"/>
        <v>#DIV/0!</v>
      </c>
      <c r="Z71" s="15" t="e">
        <f t="shared" ref="Z71:Z104" si="38">M71*P71</f>
        <v>#DIV/0!</v>
      </c>
      <c r="AA71" s="18" t="e">
        <f t="shared" ref="AA71:AA104" si="39">M71*S71</f>
        <v>#DIV/0!</v>
      </c>
      <c r="AB71" s="9"/>
      <c r="AC71" s="26" t="e">
        <f t="shared" si="35"/>
        <v>#DIV/0!</v>
      </c>
      <c r="AD71" s="21" t="e">
        <f t="shared" si="36"/>
        <v>#DIV/0!</v>
      </c>
      <c r="AE71" s="34" t="e">
        <f t="shared" si="33"/>
        <v>#VALUE!</v>
      </c>
      <c r="AF71" s="35" t="e">
        <f t="shared" si="33"/>
        <v>#VALUE!</v>
      </c>
      <c r="AG71" s="36" t="e">
        <f t="shared" ref="AG71:AG104" si="40">IF(T71+U71&gt;=40,1,0)</f>
        <v>#DIV/0!</v>
      </c>
      <c r="AH71" s="36" t="e">
        <f t="shared" ref="AH71:AH104" si="41">IF(W71+X71&gt;=40,1,0)</f>
        <v>#DIV/0!</v>
      </c>
      <c r="AI71" s="47" t="e">
        <f t="shared" ref="AI71:AI104" si="42">IF(T71&lt;=U71,1,0)</f>
        <v>#DIV/0!</v>
      </c>
      <c r="AJ71" s="47" t="e">
        <f t="shared" ref="AJ71:AJ104" si="43">IF(W71&lt;=X71,1,0)</f>
        <v>#DIV/0!</v>
      </c>
      <c r="AK71" s="47" t="e">
        <f t="shared" ref="AK71:AK104" si="44">IF(AND(AC71&gt;=150,AG71+AH71+AI71+AJ71&gt;=3),"○","×")</f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37"/>
        <v>#DIV/0!</v>
      </c>
      <c r="N72" s="23"/>
      <c r="O72" s="23"/>
      <c r="P72" s="23"/>
      <c r="Q72" s="23"/>
      <c r="R72" s="23"/>
      <c r="S72" s="25"/>
      <c r="T72" s="12" t="e">
        <f t="shared" si="32"/>
        <v>#DIV/0!</v>
      </c>
      <c r="U72" s="13" t="e">
        <f t="shared" si="32"/>
        <v>#DIV/0!</v>
      </c>
      <c r="V72" s="13" t="e">
        <f t="shared" si="32"/>
        <v>#DIV/0!</v>
      </c>
      <c r="W72" s="13" t="e">
        <f t="shared" si="34"/>
        <v>#DIV/0!</v>
      </c>
      <c r="X72" s="13" t="e">
        <f t="shared" si="34"/>
        <v>#DIV/0!</v>
      </c>
      <c r="Y72" s="14" t="e">
        <f t="shared" si="34"/>
        <v>#DIV/0!</v>
      </c>
      <c r="Z72" s="15" t="e">
        <f t="shared" si="38"/>
        <v>#DIV/0!</v>
      </c>
      <c r="AA72" s="18" t="e">
        <f t="shared" si="39"/>
        <v>#DIV/0!</v>
      </c>
      <c r="AB72" s="9"/>
      <c r="AC72" s="26" t="e">
        <f t="shared" si="35"/>
        <v>#DIV/0!</v>
      </c>
      <c r="AD72" s="21" t="e">
        <f t="shared" si="36"/>
        <v>#DIV/0!</v>
      </c>
      <c r="AE72" s="34" t="e">
        <f t="shared" si="33"/>
        <v>#VALUE!</v>
      </c>
      <c r="AF72" s="35" t="e">
        <f t="shared" si="33"/>
        <v>#VALUE!</v>
      </c>
      <c r="AG72" s="36" t="e">
        <f t="shared" si="40"/>
        <v>#DIV/0!</v>
      </c>
      <c r="AH72" s="36" t="e">
        <f t="shared" si="41"/>
        <v>#DIV/0!</v>
      </c>
      <c r="AI72" s="47" t="e">
        <f t="shared" si="42"/>
        <v>#DIV/0!</v>
      </c>
      <c r="AJ72" s="47" t="e">
        <f t="shared" si="43"/>
        <v>#DIV/0!</v>
      </c>
      <c r="AK72" s="47" t="e">
        <f t="shared" si="44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37"/>
        <v>#DIV/0!</v>
      </c>
      <c r="N73" s="23"/>
      <c r="O73" s="23"/>
      <c r="P73" s="23"/>
      <c r="Q73" s="23"/>
      <c r="R73" s="23"/>
      <c r="S73" s="25"/>
      <c r="T73" s="12" t="e">
        <f t="shared" si="32"/>
        <v>#DIV/0!</v>
      </c>
      <c r="U73" s="13" t="e">
        <f t="shared" si="32"/>
        <v>#DIV/0!</v>
      </c>
      <c r="V73" s="13" t="e">
        <f t="shared" si="32"/>
        <v>#DIV/0!</v>
      </c>
      <c r="W73" s="13" t="e">
        <f t="shared" si="34"/>
        <v>#DIV/0!</v>
      </c>
      <c r="X73" s="13" t="e">
        <f t="shared" si="34"/>
        <v>#DIV/0!</v>
      </c>
      <c r="Y73" s="14" t="e">
        <f t="shared" si="34"/>
        <v>#DIV/0!</v>
      </c>
      <c r="Z73" s="15" t="e">
        <f t="shared" si="38"/>
        <v>#DIV/0!</v>
      </c>
      <c r="AA73" s="18" t="e">
        <f t="shared" si="39"/>
        <v>#DIV/0!</v>
      </c>
      <c r="AB73" s="9"/>
      <c r="AC73" s="26" t="e">
        <f t="shared" si="35"/>
        <v>#DIV/0!</v>
      </c>
      <c r="AD73" s="21" t="e">
        <f t="shared" si="36"/>
        <v>#DIV/0!</v>
      </c>
      <c r="AE73" s="34" t="e">
        <f t="shared" si="33"/>
        <v>#VALUE!</v>
      </c>
      <c r="AF73" s="35" t="e">
        <f t="shared" si="33"/>
        <v>#VALUE!</v>
      </c>
      <c r="AG73" s="36" t="e">
        <f t="shared" si="40"/>
        <v>#DIV/0!</v>
      </c>
      <c r="AH73" s="36" t="e">
        <f t="shared" si="41"/>
        <v>#DIV/0!</v>
      </c>
      <c r="AI73" s="47" t="e">
        <f t="shared" si="42"/>
        <v>#DIV/0!</v>
      </c>
      <c r="AJ73" s="47" t="e">
        <f t="shared" si="43"/>
        <v>#DIV/0!</v>
      </c>
      <c r="AK73" s="47" t="e">
        <f t="shared" si="44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37"/>
        <v>#DIV/0!</v>
      </c>
      <c r="N74" s="23"/>
      <c r="O74" s="23"/>
      <c r="P74" s="23"/>
      <c r="Q74" s="23"/>
      <c r="R74" s="23"/>
      <c r="S74" s="25"/>
      <c r="T74" s="12" t="e">
        <f t="shared" si="32"/>
        <v>#DIV/0!</v>
      </c>
      <c r="U74" s="13" t="e">
        <f t="shared" si="32"/>
        <v>#DIV/0!</v>
      </c>
      <c r="V74" s="13" t="e">
        <f t="shared" si="32"/>
        <v>#DIV/0!</v>
      </c>
      <c r="W74" s="13" t="e">
        <f t="shared" si="34"/>
        <v>#DIV/0!</v>
      </c>
      <c r="X74" s="13" t="e">
        <f t="shared" si="34"/>
        <v>#DIV/0!</v>
      </c>
      <c r="Y74" s="14" t="e">
        <f t="shared" si="34"/>
        <v>#DIV/0!</v>
      </c>
      <c r="Z74" s="15" t="e">
        <f t="shared" si="38"/>
        <v>#DIV/0!</v>
      </c>
      <c r="AA74" s="18" t="e">
        <f t="shared" si="39"/>
        <v>#DIV/0!</v>
      </c>
      <c r="AB74" s="9"/>
      <c r="AC74" s="26" t="e">
        <f t="shared" si="35"/>
        <v>#DIV/0!</v>
      </c>
      <c r="AD74" s="21" t="e">
        <f t="shared" si="36"/>
        <v>#DIV/0!</v>
      </c>
      <c r="AE74" s="34" t="e">
        <f t="shared" si="33"/>
        <v>#VALUE!</v>
      </c>
      <c r="AF74" s="35" t="e">
        <f t="shared" si="33"/>
        <v>#VALUE!</v>
      </c>
      <c r="AG74" s="36" t="e">
        <f t="shared" si="40"/>
        <v>#DIV/0!</v>
      </c>
      <c r="AH74" s="36" t="e">
        <f t="shared" si="41"/>
        <v>#DIV/0!</v>
      </c>
      <c r="AI74" s="47" t="e">
        <f t="shared" si="42"/>
        <v>#DIV/0!</v>
      </c>
      <c r="AJ74" s="47" t="e">
        <f t="shared" si="43"/>
        <v>#DIV/0!</v>
      </c>
      <c r="AK74" s="47" t="e">
        <f t="shared" si="44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37"/>
        <v>#DIV/0!</v>
      </c>
      <c r="N75" s="23"/>
      <c r="O75" s="23"/>
      <c r="P75" s="23"/>
      <c r="Q75" s="23"/>
      <c r="R75" s="23"/>
      <c r="S75" s="25"/>
      <c r="T75" s="12" t="e">
        <f t="shared" si="32"/>
        <v>#DIV/0!</v>
      </c>
      <c r="U75" s="13" t="e">
        <f t="shared" si="32"/>
        <v>#DIV/0!</v>
      </c>
      <c r="V75" s="13" t="e">
        <f t="shared" si="32"/>
        <v>#DIV/0!</v>
      </c>
      <c r="W75" s="13" t="e">
        <f t="shared" si="34"/>
        <v>#DIV/0!</v>
      </c>
      <c r="X75" s="13" t="e">
        <f t="shared" si="34"/>
        <v>#DIV/0!</v>
      </c>
      <c r="Y75" s="14" t="e">
        <f t="shared" si="34"/>
        <v>#DIV/0!</v>
      </c>
      <c r="Z75" s="15" t="e">
        <f t="shared" si="38"/>
        <v>#DIV/0!</v>
      </c>
      <c r="AA75" s="18" t="e">
        <f t="shared" si="39"/>
        <v>#DIV/0!</v>
      </c>
      <c r="AB75" s="9"/>
      <c r="AC75" s="26" t="e">
        <f t="shared" si="35"/>
        <v>#DIV/0!</v>
      </c>
      <c r="AD75" s="21" t="e">
        <f t="shared" si="36"/>
        <v>#DIV/0!</v>
      </c>
      <c r="AE75" s="34" t="e">
        <f t="shared" si="33"/>
        <v>#VALUE!</v>
      </c>
      <c r="AF75" s="35" t="e">
        <f t="shared" si="33"/>
        <v>#VALUE!</v>
      </c>
      <c r="AG75" s="36" t="e">
        <f t="shared" si="40"/>
        <v>#DIV/0!</v>
      </c>
      <c r="AH75" s="36" t="e">
        <f t="shared" si="41"/>
        <v>#DIV/0!</v>
      </c>
      <c r="AI75" s="47" t="e">
        <f t="shared" si="42"/>
        <v>#DIV/0!</v>
      </c>
      <c r="AJ75" s="47" t="e">
        <f t="shared" si="43"/>
        <v>#DIV/0!</v>
      </c>
      <c r="AK75" s="47" t="e">
        <f t="shared" si="44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37"/>
        <v>#DIV/0!</v>
      </c>
      <c r="N76" s="23"/>
      <c r="O76" s="23"/>
      <c r="P76" s="23"/>
      <c r="Q76" s="23"/>
      <c r="R76" s="23"/>
      <c r="S76" s="25"/>
      <c r="T76" s="12" t="e">
        <f t="shared" si="32"/>
        <v>#DIV/0!</v>
      </c>
      <c r="U76" s="13" t="e">
        <f t="shared" si="32"/>
        <v>#DIV/0!</v>
      </c>
      <c r="V76" s="13" t="e">
        <f t="shared" si="32"/>
        <v>#DIV/0!</v>
      </c>
      <c r="W76" s="13" t="e">
        <f t="shared" si="34"/>
        <v>#DIV/0!</v>
      </c>
      <c r="X76" s="13" t="e">
        <f t="shared" si="34"/>
        <v>#DIV/0!</v>
      </c>
      <c r="Y76" s="14" t="e">
        <f t="shared" si="34"/>
        <v>#DIV/0!</v>
      </c>
      <c r="Z76" s="15" t="e">
        <f t="shared" si="38"/>
        <v>#DIV/0!</v>
      </c>
      <c r="AA76" s="18" t="e">
        <f t="shared" si="39"/>
        <v>#DIV/0!</v>
      </c>
      <c r="AB76" s="9"/>
      <c r="AC76" s="26" t="e">
        <f t="shared" si="35"/>
        <v>#DIV/0!</v>
      </c>
      <c r="AD76" s="21" t="e">
        <f t="shared" si="36"/>
        <v>#DIV/0!</v>
      </c>
      <c r="AE76" s="34" t="e">
        <f t="shared" si="33"/>
        <v>#VALUE!</v>
      </c>
      <c r="AF76" s="35" t="e">
        <f t="shared" si="33"/>
        <v>#VALUE!</v>
      </c>
      <c r="AG76" s="36" t="e">
        <f t="shared" si="40"/>
        <v>#DIV/0!</v>
      </c>
      <c r="AH76" s="36" t="e">
        <f t="shared" si="41"/>
        <v>#DIV/0!</v>
      </c>
      <c r="AI76" s="47" t="e">
        <f t="shared" si="42"/>
        <v>#DIV/0!</v>
      </c>
      <c r="AJ76" s="47" t="e">
        <f t="shared" si="43"/>
        <v>#DIV/0!</v>
      </c>
      <c r="AK76" s="47" t="e">
        <f t="shared" si="44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37"/>
        <v>#DIV/0!</v>
      </c>
      <c r="N77" s="23"/>
      <c r="O77" s="23"/>
      <c r="P77" s="23"/>
      <c r="Q77" s="23"/>
      <c r="R77" s="23"/>
      <c r="S77" s="25"/>
      <c r="T77" s="12" t="e">
        <f t="shared" si="32"/>
        <v>#DIV/0!</v>
      </c>
      <c r="U77" s="13" t="e">
        <f t="shared" si="32"/>
        <v>#DIV/0!</v>
      </c>
      <c r="V77" s="13" t="e">
        <f t="shared" si="32"/>
        <v>#DIV/0!</v>
      </c>
      <c r="W77" s="13" t="e">
        <f t="shared" si="34"/>
        <v>#DIV/0!</v>
      </c>
      <c r="X77" s="13" t="e">
        <f t="shared" si="34"/>
        <v>#DIV/0!</v>
      </c>
      <c r="Y77" s="14" t="e">
        <f t="shared" si="34"/>
        <v>#DIV/0!</v>
      </c>
      <c r="Z77" s="15" t="e">
        <f t="shared" si="38"/>
        <v>#DIV/0!</v>
      </c>
      <c r="AA77" s="18" t="e">
        <f t="shared" si="39"/>
        <v>#DIV/0!</v>
      </c>
      <c r="AB77" s="9"/>
      <c r="AC77" s="26" t="e">
        <f t="shared" si="35"/>
        <v>#DIV/0!</v>
      </c>
      <c r="AD77" s="21" t="e">
        <f t="shared" si="36"/>
        <v>#DIV/0!</v>
      </c>
      <c r="AE77" s="34" t="e">
        <f t="shared" si="33"/>
        <v>#VALUE!</v>
      </c>
      <c r="AF77" s="35" t="e">
        <f t="shared" si="33"/>
        <v>#VALUE!</v>
      </c>
      <c r="AG77" s="36" t="e">
        <f t="shared" si="40"/>
        <v>#DIV/0!</v>
      </c>
      <c r="AH77" s="36" t="e">
        <f t="shared" si="41"/>
        <v>#DIV/0!</v>
      </c>
      <c r="AI77" s="47" t="e">
        <f t="shared" si="42"/>
        <v>#DIV/0!</v>
      </c>
      <c r="AJ77" s="47" t="e">
        <f t="shared" si="43"/>
        <v>#DIV/0!</v>
      </c>
      <c r="AK77" s="47" t="e">
        <f t="shared" si="44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37"/>
        <v>#DIV/0!</v>
      </c>
      <c r="N78" s="23"/>
      <c r="O78" s="23"/>
      <c r="P78" s="23"/>
      <c r="Q78" s="23"/>
      <c r="R78" s="23"/>
      <c r="S78" s="25"/>
      <c r="T78" s="12" t="e">
        <f t="shared" si="32"/>
        <v>#DIV/0!</v>
      </c>
      <c r="U78" s="13" t="e">
        <f t="shared" si="32"/>
        <v>#DIV/0!</v>
      </c>
      <c r="V78" s="13" t="e">
        <f t="shared" si="32"/>
        <v>#DIV/0!</v>
      </c>
      <c r="W78" s="13" t="e">
        <f t="shared" si="34"/>
        <v>#DIV/0!</v>
      </c>
      <c r="X78" s="13" t="e">
        <f t="shared" si="34"/>
        <v>#DIV/0!</v>
      </c>
      <c r="Y78" s="14" t="e">
        <f t="shared" si="34"/>
        <v>#DIV/0!</v>
      </c>
      <c r="Z78" s="15" t="e">
        <f t="shared" si="38"/>
        <v>#DIV/0!</v>
      </c>
      <c r="AA78" s="18" t="e">
        <f t="shared" si="39"/>
        <v>#DIV/0!</v>
      </c>
      <c r="AB78" s="9"/>
      <c r="AC78" s="26" t="e">
        <f t="shared" si="35"/>
        <v>#DIV/0!</v>
      </c>
      <c r="AD78" s="21" t="e">
        <f t="shared" si="36"/>
        <v>#DIV/0!</v>
      </c>
      <c r="AE78" s="34" t="e">
        <f t="shared" si="33"/>
        <v>#VALUE!</v>
      </c>
      <c r="AF78" s="35" t="e">
        <f t="shared" si="33"/>
        <v>#VALUE!</v>
      </c>
      <c r="AG78" s="36" t="e">
        <f t="shared" si="40"/>
        <v>#DIV/0!</v>
      </c>
      <c r="AH78" s="36" t="e">
        <f t="shared" si="41"/>
        <v>#DIV/0!</v>
      </c>
      <c r="AI78" s="47" t="e">
        <f t="shared" si="42"/>
        <v>#DIV/0!</v>
      </c>
      <c r="AJ78" s="47" t="e">
        <f t="shared" si="43"/>
        <v>#DIV/0!</v>
      </c>
      <c r="AK78" s="47" t="e">
        <f t="shared" si="44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37"/>
        <v>#DIV/0!</v>
      </c>
      <c r="N79" s="23"/>
      <c r="O79" s="23"/>
      <c r="P79" s="23"/>
      <c r="Q79" s="23"/>
      <c r="R79" s="23"/>
      <c r="S79" s="25"/>
      <c r="T79" s="12" t="e">
        <f t="shared" si="32"/>
        <v>#DIV/0!</v>
      </c>
      <c r="U79" s="13" t="e">
        <f t="shared" si="32"/>
        <v>#DIV/0!</v>
      </c>
      <c r="V79" s="13" t="e">
        <f t="shared" si="32"/>
        <v>#DIV/0!</v>
      </c>
      <c r="W79" s="13" t="e">
        <f t="shared" si="34"/>
        <v>#DIV/0!</v>
      </c>
      <c r="X79" s="13" t="e">
        <f t="shared" si="34"/>
        <v>#DIV/0!</v>
      </c>
      <c r="Y79" s="14" t="e">
        <f t="shared" si="34"/>
        <v>#DIV/0!</v>
      </c>
      <c r="Z79" s="15" t="e">
        <f t="shared" si="38"/>
        <v>#DIV/0!</v>
      </c>
      <c r="AA79" s="18" t="e">
        <f t="shared" si="39"/>
        <v>#DIV/0!</v>
      </c>
      <c r="AB79" s="9"/>
      <c r="AC79" s="26" t="e">
        <f t="shared" si="35"/>
        <v>#DIV/0!</v>
      </c>
      <c r="AD79" s="21" t="e">
        <f t="shared" si="36"/>
        <v>#DIV/0!</v>
      </c>
      <c r="AE79" s="34" t="e">
        <f t="shared" si="33"/>
        <v>#VALUE!</v>
      </c>
      <c r="AF79" s="35" t="e">
        <f t="shared" si="33"/>
        <v>#VALUE!</v>
      </c>
      <c r="AG79" s="36" t="e">
        <f t="shared" si="40"/>
        <v>#DIV/0!</v>
      </c>
      <c r="AH79" s="36" t="e">
        <f t="shared" si="41"/>
        <v>#DIV/0!</v>
      </c>
      <c r="AI79" s="47" t="e">
        <f t="shared" si="42"/>
        <v>#DIV/0!</v>
      </c>
      <c r="AJ79" s="47" t="e">
        <f t="shared" si="43"/>
        <v>#DIV/0!</v>
      </c>
      <c r="AK79" s="47" t="e">
        <f t="shared" si="44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37"/>
        <v>#DIV/0!</v>
      </c>
      <c r="N80" s="23"/>
      <c r="O80" s="23"/>
      <c r="P80" s="23"/>
      <c r="Q80" s="23"/>
      <c r="R80" s="23"/>
      <c r="S80" s="25"/>
      <c r="T80" s="12" t="e">
        <f t="shared" si="32"/>
        <v>#DIV/0!</v>
      </c>
      <c r="U80" s="13" t="e">
        <f t="shared" si="32"/>
        <v>#DIV/0!</v>
      </c>
      <c r="V80" s="13" t="e">
        <f t="shared" si="32"/>
        <v>#DIV/0!</v>
      </c>
      <c r="W80" s="13" t="e">
        <f t="shared" si="34"/>
        <v>#DIV/0!</v>
      </c>
      <c r="X80" s="13" t="e">
        <f t="shared" si="34"/>
        <v>#DIV/0!</v>
      </c>
      <c r="Y80" s="14" t="e">
        <f t="shared" si="34"/>
        <v>#DIV/0!</v>
      </c>
      <c r="Z80" s="15" t="e">
        <f t="shared" si="38"/>
        <v>#DIV/0!</v>
      </c>
      <c r="AA80" s="18" t="e">
        <f t="shared" si="39"/>
        <v>#DIV/0!</v>
      </c>
      <c r="AB80" s="9"/>
      <c r="AC80" s="26" t="e">
        <f t="shared" si="35"/>
        <v>#DIV/0!</v>
      </c>
      <c r="AD80" s="21" t="e">
        <f t="shared" si="36"/>
        <v>#DIV/0!</v>
      </c>
      <c r="AE80" s="34" t="e">
        <f t="shared" si="33"/>
        <v>#VALUE!</v>
      </c>
      <c r="AF80" s="35" t="e">
        <f t="shared" si="33"/>
        <v>#VALUE!</v>
      </c>
      <c r="AG80" s="36" t="e">
        <f t="shared" si="40"/>
        <v>#DIV/0!</v>
      </c>
      <c r="AH80" s="36" t="e">
        <f t="shared" si="41"/>
        <v>#DIV/0!</v>
      </c>
      <c r="AI80" s="47" t="e">
        <f t="shared" si="42"/>
        <v>#DIV/0!</v>
      </c>
      <c r="AJ80" s="47" t="e">
        <f t="shared" si="43"/>
        <v>#DIV/0!</v>
      </c>
      <c r="AK80" s="47" t="e">
        <f t="shared" si="44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37"/>
        <v>#DIV/0!</v>
      </c>
      <c r="N81" s="23"/>
      <c r="O81" s="23"/>
      <c r="P81" s="23"/>
      <c r="Q81" s="23"/>
      <c r="R81" s="23"/>
      <c r="S81" s="25"/>
      <c r="T81" s="12" t="e">
        <f t="shared" si="32"/>
        <v>#DIV/0!</v>
      </c>
      <c r="U81" s="13" t="e">
        <f t="shared" si="32"/>
        <v>#DIV/0!</v>
      </c>
      <c r="V81" s="13" t="e">
        <f t="shared" si="32"/>
        <v>#DIV/0!</v>
      </c>
      <c r="W81" s="13" t="e">
        <f t="shared" si="34"/>
        <v>#DIV/0!</v>
      </c>
      <c r="X81" s="13" t="e">
        <f t="shared" si="34"/>
        <v>#DIV/0!</v>
      </c>
      <c r="Y81" s="14" t="e">
        <f t="shared" si="34"/>
        <v>#DIV/0!</v>
      </c>
      <c r="Z81" s="15" t="e">
        <f t="shared" si="38"/>
        <v>#DIV/0!</v>
      </c>
      <c r="AA81" s="18" t="e">
        <f t="shared" si="39"/>
        <v>#DIV/0!</v>
      </c>
      <c r="AB81" s="9"/>
      <c r="AC81" s="26" t="e">
        <f t="shared" si="35"/>
        <v>#DIV/0!</v>
      </c>
      <c r="AD81" s="21" t="e">
        <f t="shared" si="36"/>
        <v>#DIV/0!</v>
      </c>
      <c r="AE81" s="34" t="e">
        <f t="shared" si="33"/>
        <v>#VALUE!</v>
      </c>
      <c r="AF81" s="35" t="e">
        <f t="shared" si="33"/>
        <v>#VALUE!</v>
      </c>
      <c r="AG81" s="36" t="e">
        <f t="shared" si="40"/>
        <v>#DIV/0!</v>
      </c>
      <c r="AH81" s="36" t="e">
        <f t="shared" si="41"/>
        <v>#DIV/0!</v>
      </c>
      <c r="AI81" s="47" t="e">
        <f t="shared" si="42"/>
        <v>#DIV/0!</v>
      </c>
      <c r="AJ81" s="47" t="e">
        <f t="shared" si="43"/>
        <v>#DIV/0!</v>
      </c>
      <c r="AK81" s="47" t="e">
        <f t="shared" si="44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37"/>
        <v>#DIV/0!</v>
      </c>
      <c r="N82" s="23"/>
      <c r="O82" s="23"/>
      <c r="P82" s="23"/>
      <c r="Q82" s="23"/>
      <c r="R82" s="23"/>
      <c r="S82" s="25"/>
      <c r="T82" s="12" t="e">
        <f t="shared" si="32"/>
        <v>#DIV/0!</v>
      </c>
      <c r="U82" s="13" t="e">
        <f t="shared" si="32"/>
        <v>#DIV/0!</v>
      </c>
      <c r="V82" s="13" t="e">
        <f t="shared" si="32"/>
        <v>#DIV/0!</v>
      </c>
      <c r="W82" s="13" t="e">
        <f t="shared" si="34"/>
        <v>#DIV/0!</v>
      </c>
      <c r="X82" s="13" t="e">
        <f t="shared" si="34"/>
        <v>#DIV/0!</v>
      </c>
      <c r="Y82" s="14" t="e">
        <f t="shared" si="34"/>
        <v>#DIV/0!</v>
      </c>
      <c r="Z82" s="15" t="e">
        <f t="shared" si="38"/>
        <v>#DIV/0!</v>
      </c>
      <c r="AA82" s="18" t="e">
        <f t="shared" si="39"/>
        <v>#DIV/0!</v>
      </c>
      <c r="AB82" s="9"/>
      <c r="AC82" s="26" t="e">
        <f t="shared" si="35"/>
        <v>#DIV/0!</v>
      </c>
      <c r="AD82" s="21" t="e">
        <f t="shared" si="36"/>
        <v>#DIV/0!</v>
      </c>
      <c r="AE82" s="34" t="e">
        <f t="shared" si="33"/>
        <v>#VALUE!</v>
      </c>
      <c r="AF82" s="35" t="e">
        <f t="shared" si="33"/>
        <v>#VALUE!</v>
      </c>
      <c r="AG82" s="36" t="e">
        <f t="shared" si="40"/>
        <v>#DIV/0!</v>
      </c>
      <c r="AH82" s="36" t="e">
        <f t="shared" si="41"/>
        <v>#DIV/0!</v>
      </c>
      <c r="AI82" s="47" t="e">
        <f t="shared" si="42"/>
        <v>#DIV/0!</v>
      </c>
      <c r="AJ82" s="47" t="e">
        <f t="shared" si="43"/>
        <v>#DIV/0!</v>
      </c>
      <c r="AK82" s="47" t="e">
        <f t="shared" si="44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37"/>
        <v>#DIV/0!</v>
      </c>
      <c r="N83" s="23"/>
      <c r="O83" s="23"/>
      <c r="P83" s="23"/>
      <c r="Q83" s="23"/>
      <c r="R83" s="23"/>
      <c r="S83" s="25"/>
      <c r="T83" s="12" t="e">
        <f t="shared" si="32"/>
        <v>#DIV/0!</v>
      </c>
      <c r="U83" s="13" t="e">
        <f t="shared" si="32"/>
        <v>#DIV/0!</v>
      </c>
      <c r="V83" s="13" t="e">
        <f t="shared" si="32"/>
        <v>#DIV/0!</v>
      </c>
      <c r="W83" s="13" t="e">
        <f t="shared" si="34"/>
        <v>#DIV/0!</v>
      </c>
      <c r="X83" s="13" t="e">
        <f t="shared" si="34"/>
        <v>#DIV/0!</v>
      </c>
      <c r="Y83" s="14" t="e">
        <f t="shared" si="34"/>
        <v>#DIV/0!</v>
      </c>
      <c r="Z83" s="15" t="e">
        <f t="shared" si="38"/>
        <v>#DIV/0!</v>
      </c>
      <c r="AA83" s="18" t="e">
        <f t="shared" si="39"/>
        <v>#DIV/0!</v>
      </c>
      <c r="AB83" s="9"/>
      <c r="AC83" s="26" t="e">
        <f t="shared" si="35"/>
        <v>#DIV/0!</v>
      </c>
      <c r="AD83" s="21" t="e">
        <f t="shared" si="36"/>
        <v>#DIV/0!</v>
      </c>
      <c r="AE83" s="34" t="e">
        <f t="shared" si="33"/>
        <v>#VALUE!</v>
      </c>
      <c r="AF83" s="35" t="e">
        <f t="shared" si="33"/>
        <v>#VALUE!</v>
      </c>
      <c r="AG83" s="36" t="e">
        <f t="shared" si="40"/>
        <v>#DIV/0!</v>
      </c>
      <c r="AH83" s="36" t="e">
        <f t="shared" si="41"/>
        <v>#DIV/0!</v>
      </c>
      <c r="AI83" s="47" t="e">
        <f t="shared" si="42"/>
        <v>#DIV/0!</v>
      </c>
      <c r="AJ83" s="47" t="e">
        <f t="shared" si="43"/>
        <v>#DIV/0!</v>
      </c>
      <c r="AK83" s="47" t="e">
        <f t="shared" si="44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37"/>
        <v>#DIV/0!</v>
      </c>
      <c r="N84" s="23"/>
      <c r="O84" s="23"/>
      <c r="P84" s="23"/>
      <c r="Q84" s="23"/>
      <c r="R84" s="23"/>
      <c r="S84" s="25"/>
      <c r="T84" s="12" t="e">
        <f t="shared" si="32"/>
        <v>#DIV/0!</v>
      </c>
      <c r="U84" s="13" t="e">
        <f t="shared" si="32"/>
        <v>#DIV/0!</v>
      </c>
      <c r="V84" s="13" t="e">
        <f t="shared" si="32"/>
        <v>#DIV/0!</v>
      </c>
      <c r="W84" s="13" t="e">
        <f t="shared" si="34"/>
        <v>#DIV/0!</v>
      </c>
      <c r="X84" s="13" t="e">
        <f t="shared" si="34"/>
        <v>#DIV/0!</v>
      </c>
      <c r="Y84" s="14" t="e">
        <f t="shared" si="34"/>
        <v>#DIV/0!</v>
      </c>
      <c r="Z84" s="15" t="e">
        <f t="shared" si="38"/>
        <v>#DIV/0!</v>
      </c>
      <c r="AA84" s="18" t="e">
        <f t="shared" si="39"/>
        <v>#DIV/0!</v>
      </c>
      <c r="AB84" s="9"/>
      <c r="AC84" s="26" t="e">
        <f t="shared" si="35"/>
        <v>#DIV/0!</v>
      </c>
      <c r="AD84" s="21" t="e">
        <f t="shared" si="36"/>
        <v>#DIV/0!</v>
      </c>
      <c r="AE84" s="34" t="e">
        <f t="shared" si="33"/>
        <v>#VALUE!</v>
      </c>
      <c r="AF84" s="35" t="e">
        <f t="shared" si="33"/>
        <v>#VALUE!</v>
      </c>
      <c r="AG84" s="36" t="e">
        <f t="shared" si="40"/>
        <v>#DIV/0!</v>
      </c>
      <c r="AH84" s="36" t="e">
        <f t="shared" si="41"/>
        <v>#DIV/0!</v>
      </c>
      <c r="AI84" s="47" t="e">
        <f t="shared" si="42"/>
        <v>#DIV/0!</v>
      </c>
      <c r="AJ84" s="47" t="e">
        <f t="shared" si="43"/>
        <v>#DIV/0!</v>
      </c>
      <c r="AK84" s="47" t="e">
        <f t="shared" si="44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37"/>
        <v>#DIV/0!</v>
      </c>
      <c r="N85" s="23"/>
      <c r="O85" s="23"/>
      <c r="P85" s="23"/>
      <c r="Q85" s="23"/>
      <c r="R85" s="23"/>
      <c r="S85" s="25"/>
      <c r="T85" s="12" t="e">
        <f t="shared" si="32"/>
        <v>#DIV/0!</v>
      </c>
      <c r="U85" s="13" t="e">
        <f t="shared" si="32"/>
        <v>#DIV/0!</v>
      </c>
      <c r="V85" s="13" t="e">
        <f t="shared" si="32"/>
        <v>#DIV/0!</v>
      </c>
      <c r="W85" s="13" t="e">
        <f t="shared" si="34"/>
        <v>#DIV/0!</v>
      </c>
      <c r="X85" s="13" t="e">
        <f t="shared" si="34"/>
        <v>#DIV/0!</v>
      </c>
      <c r="Y85" s="14" t="e">
        <f t="shared" si="34"/>
        <v>#DIV/0!</v>
      </c>
      <c r="Z85" s="15" t="e">
        <f t="shared" si="38"/>
        <v>#DIV/0!</v>
      </c>
      <c r="AA85" s="18" t="e">
        <f t="shared" si="39"/>
        <v>#DIV/0!</v>
      </c>
      <c r="AB85" s="9"/>
      <c r="AC85" s="26" t="e">
        <f t="shared" si="35"/>
        <v>#DIV/0!</v>
      </c>
      <c r="AD85" s="21" t="e">
        <f t="shared" si="36"/>
        <v>#DIV/0!</v>
      </c>
      <c r="AE85" s="34" t="e">
        <f t="shared" si="33"/>
        <v>#VALUE!</v>
      </c>
      <c r="AF85" s="35" t="e">
        <f t="shared" si="33"/>
        <v>#VALUE!</v>
      </c>
      <c r="AG85" s="36" t="e">
        <f t="shared" si="40"/>
        <v>#DIV/0!</v>
      </c>
      <c r="AH85" s="36" t="e">
        <f t="shared" si="41"/>
        <v>#DIV/0!</v>
      </c>
      <c r="AI85" s="47" t="e">
        <f t="shared" si="42"/>
        <v>#DIV/0!</v>
      </c>
      <c r="AJ85" s="47" t="e">
        <f t="shared" si="43"/>
        <v>#DIV/0!</v>
      </c>
      <c r="AK85" s="47" t="e">
        <f t="shared" si="44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37"/>
        <v>#DIV/0!</v>
      </c>
      <c r="N86" s="23"/>
      <c r="O86" s="23"/>
      <c r="P86" s="23"/>
      <c r="Q86" s="23"/>
      <c r="R86" s="23"/>
      <c r="S86" s="25"/>
      <c r="T86" s="12" t="e">
        <f t="shared" si="32"/>
        <v>#DIV/0!</v>
      </c>
      <c r="U86" s="13" t="e">
        <f t="shared" si="32"/>
        <v>#DIV/0!</v>
      </c>
      <c r="V86" s="13" t="e">
        <f t="shared" si="32"/>
        <v>#DIV/0!</v>
      </c>
      <c r="W86" s="13" t="e">
        <f t="shared" si="34"/>
        <v>#DIV/0!</v>
      </c>
      <c r="X86" s="13" t="e">
        <f t="shared" si="34"/>
        <v>#DIV/0!</v>
      </c>
      <c r="Y86" s="14" t="e">
        <f t="shared" si="34"/>
        <v>#DIV/0!</v>
      </c>
      <c r="Z86" s="15" t="e">
        <f t="shared" si="38"/>
        <v>#DIV/0!</v>
      </c>
      <c r="AA86" s="18" t="e">
        <f t="shared" si="39"/>
        <v>#DIV/0!</v>
      </c>
      <c r="AB86" s="9"/>
      <c r="AC86" s="26" t="e">
        <f t="shared" si="35"/>
        <v>#DIV/0!</v>
      </c>
      <c r="AD86" s="21" t="e">
        <f t="shared" si="36"/>
        <v>#DIV/0!</v>
      </c>
      <c r="AE86" s="34" t="e">
        <f t="shared" si="33"/>
        <v>#VALUE!</v>
      </c>
      <c r="AF86" s="35" t="e">
        <f t="shared" si="33"/>
        <v>#VALUE!</v>
      </c>
      <c r="AG86" s="36" t="e">
        <f t="shared" si="40"/>
        <v>#DIV/0!</v>
      </c>
      <c r="AH86" s="36" t="e">
        <f t="shared" si="41"/>
        <v>#DIV/0!</v>
      </c>
      <c r="AI86" s="47" t="e">
        <f t="shared" si="42"/>
        <v>#DIV/0!</v>
      </c>
      <c r="AJ86" s="47" t="e">
        <f t="shared" si="43"/>
        <v>#DIV/0!</v>
      </c>
      <c r="AK86" s="47" t="e">
        <f t="shared" si="44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37"/>
        <v>#DIV/0!</v>
      </c>
      <c r="N87" s="23"/>
      <c r="O87" s="23"/>
      <c r="P87" s="23"/>
      <c r="Q87" s="23"/>
      <c r="R87" s="23"/>
      <c r="S87" s="25"/>
      <c r="T87" s="12" t="e">
        <f t="shared" si="32"/>
        <v>#DIV/0!</v>
      </c>
      <c r="U87" s="13" t="e">
        <f t="shared" si="32"/>
        <v>#DIV/0!</v>
      </c>
      <c r="V87" s="13" t="e">
        <f t="shared" si="32"/>
        <v>#DIV/0!</v>
      </c>
      <c r="W87" s="13" t="e">
        <f t="shared" si="34"/>
        <v>#DIV/0!</v>
      </c>
      <c r="X87" s="13" t="e">
        <f t="shared" si="34"/>
        <v>#DIV/0!</v>
      </c>
      <c r="Y87" s="14" t="e">
        <f t="shared" si="34"/>
        <v>#DIV/0!</v>
      </c>
      <c r="Z87" s="15" t="e">
        <f t="shared" si="38"/>
        <v>#DIV/0!</v>
      </c>
      <c r="AA87" s="18" t="e">
        <f t="shared" si="39"/>
        <v>#DIV/0!</v>
      </c>
      <c r="AB87" s="9"/>
      <c r="AC87" s="26" t="e">
        <f t="shared" si="35"/>
        <v>#DIV/0!</v>
      </c>
      <c r="AD87" s="21" t="e">
        <f t="shared" si="36"/>
        <v>#DIV/0!</v>
      </c>
      <c r="AE87" s="34" t="e">
        <f t="shared" si="33"/>
        <v>#VALUE!</v>
      </c>
      <c r="AF87" s="35" t="e">
        <f t="shared" si="33"/>
        <v>#VALUE!</v>
      </c>
      <c r="AG87" s="36" t="e">
        <f t="shared" si="40"/>
        <v>#DIV/0!</v>
      </c>
      <c r="AH87" s="36" t="e">
        <f t="shared" si="41"/>
        <v>#DIV/0!</v>
      </c>
      <c r="AI87" s="47" t="e">
        <f t="shared" si="42"/>
        <v>#DIV/0!</v>
      </c>
      <c r="AJ87" s="47" t="e">
        <f t="shared" si="43"/>
        <v>#DIV/0!</v>
      </c>
      <c r="AK87" s="47" t="e">
        <f t="shared" si="44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37"/>
        <v>#DIV/0!</v>
      </c>
      <c r="N88" s="23"/>
      <c r="O88" s="23"/>
      <c r="P88" s="23"/>
      <c r="Q88" s="23"/>
      <c r="R88" s="23"/>
      <c r="S88" s="25"/>
      <c r="T88" s="12" t="e">
        <f t="shared" si="32"/>
        <v>#DIV/0!</v>
      </c>
      <c r="U88" s="13" t="e">
        <f t="shared" si="32"/>
        <v>#DIV/0!</v>
      </c>
      <c r="V88" s="13" t="e">
        <f t="shared" si="32"/>
        <v>#DIV/0!</v>
      </c>
      <c r="W88" s="13" t="e">
        <f t="shared" si="34"/>
        <v>#DIV/0!</v>
      </c>
      <c r="X88" s="13" t="e">
        <f t="shared" si="34"/>
        <v>#DIV/0!</v>
      </c>
      <c r="Y88" s="14" t="e">
        <f t="shared" si="34"/>
        <v>#DIV/0!</v>
      </c>
      <c r="Z88" s="15" t="e">
        <f t="shared" si="38"/>
        <v>#DIV/0!</v>
      </c>
      <c r="AA88" s="18" t="e">
        <f t="shared" si="39"/>
        <v>#DIV/0!</v>
      </c>
      <c r="AB88" s="9"/>
      <c r="AC88" s="26" t="e">
        <f t="shared" si="35"/>
        <v>#DIV/0!</v>
      </c>
      <c r="AD88" s="21" t="e">
        <f t="shared" si="36"/>
        <v>#DIV/0!</v>
      </c>
      <c r="AE88" s="34" t="e">
        <f t="shared" si="33"/>
        <v>#VALUE!</v>
      </c>
      <c r="AF88" s="35" t="e">
        <f t="shared" si="33"/>
        <v>#VALUE!</v>
      </c>
      <c r="AG88" s="36" t="e">
        <f t="shared" si="40"/>
        <v>#DIV/0!</v>
      </c>
      <c r="AH88" s="36" t="e">
        <f t="shared" si="41"/>
        <v>#DIV/0!</v>
      </c>
      <c r="AI88" s="47" t="e">
        <f t="shared" si="42"/>
        <v>#DIV/0!</v>
      </c>
      <c r="AJ88" s="47" t="e">
        <f t="shared" si="43"/>
        <v>#DIV/0!</v>
      </c>
      <c r="AK88" s="47" t="e">
        <f t="shared" si="44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37"/>
        <v>#DIV/0!</v>
      </c>
      <c r="N89" s="23"/>
      <c r="O89" s="23"/>
      <c r="P89" s="23"/>
      <c r="Q89" s="23"/>
      <c r="R89" s="23"/>
      <c r="S89" s="25"/>
      <c r="T89" s="12" t="e">
        <f t="shared" si="32"/>
        <v>#DIV/0!</v>
      </c>
      <c r="U89" s="13" t="e">
        <f t="shared" si="32"/>
        <v>#DIV/0!</v>
      </c>
      <c r="V89" s="13" t="e">
        <f t="shared" si="32"/>
        <v>#DIV/0!</v>
      </c>
      <c r="W89" s="13" t="e">
        <f t="shared" si="34"/>
        <v>#DIV/0!</v>
      </c>
      <c r="X89" s="13" t="e">
        <f t="shared" si="34"/>
        <v>#DIV/0!</v>
      </c>
      <c r="Y89" s="14" t="e">
        <f t="shared" si="34"/>
        <v>#DIV/0!</v>
      </c>
      <c r="Z89" s="15" t="e">
        <f t="shared" si="38"/>
        <v>#DIV/0!</v>
      </c>
      <c r="AA89" s="18" t="e">
        <f t="shared" si="39"/>
        <v>#DIV/0!</v>
      </c>
      <c r="AB89" s="9"/>
      <c r="AC89" s="26" t="e">
        <f t="shared" si="35"/>
        <v>#DIV/0!</v>
      </c>
      <c r="AD89" s="21" t="e">
        <f t="shared" si="36"/>
        <v>#DIV/0!</v>
      </c>
      <c r="AE89" s="34" t="e">
        <f t="shared" si="33"/>
        <v>#VALUE!</v>
      </c>
      <c r="AF89" s="35" t="e">
        <f t="shared" si="33"/>
        <v>#VALUE!</v>
      </c>
      <c r="AG89" s="36" t="e">
        <f t="shared" si="40"/>
        <v>#DIV/0!</v>
      </c>
      <c r="AH89" s="36" t="e">
        <f t="shared" si="41"/>
        <v>#DIV/0!</v>
      </c>
      <c r="AI89" s="47" t="e">
        <f t="shared" si="42"/>
        <v>#DIV/0!</v>
      </c>
      <c r="AJ89" s="47" t="e">
        <f t="shared" si="43"/>
        <v>#DIV/0!</v>
      </c>
      <c r="AK89" s="47" t="e">
        <f t="shared" si="44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37"/>
        <v>#DIV/0!</v>
      </c>
      <c r="N90" s="23"/>
      <c r="O90" s="23"/>
      <c r="P90" s="23"/>
      <c r="Q90" s="23"/>
      <c r="R90" s="23"/>
      <c r="S90" s="25"/>
      <c r="T90" s="12" t="e">
        <f t="shared" si="32"/>
        <v>#DIV/0!</v>
      </c>
      <c r="U90" s="13" t="e">
        <f t="shared" si="32"/>
        <v>#DIV/0!</v>
      </c>
      <c r="V90" s="13" t="e">
        <f t="shared" si="32"/>
        <v>#DIV/0!</v>
      </c>
      <c r="W90" s="13" t="e">
        <f t="shared" si="34"/>
        <v>#DIV/0!</v>
      </c>
      <c r="X90" s="13" t="e">
        <f t="shared" si="34"/>
        <v>#DIV/0!</v>
      </c>
      <c r="Y90" s="14" t="e">
        <f t="shared" si="34"/>
        <v>#DIV/0!</v>
      </c>
      <c r="Z90" s="15" t="e">
        <f t="shared" si="38"/>
        <v>#DIV/0!</v>
      </c>
      <c r="AA90" s="18" t="e">
        <f t="shared" si="39"/>
        <v>#DIV/0!</v>
      </c>
      <c r="AB90" s="9"/>
      <c r="AC90" s="26" t="e">
        <f t="shared" si="35"/>
        <v>#DIV/0!</v>
      </c>
      <c r="AD90" s="21" t="e">
        <f t="shared" si="36"/>
        <v>#DIV/0!</v>
      </c>
      <c r="AE90" s="34" t="e">
        <f t="shared" si="33"/>
        <v>#VALUE!</v>
      </c>
      <c r="AF90" s="35" t="e">
        <f t="shared" si="33"/>
        <v>#VALUE!</v>
      </c>
      <c r="AG90" s="36" t="e">
        <f t="shared" si="40"/>
        <v>#DIV/0!</v>
      </c>
      <c r="AH90" s="36" t="e">
        <f t="shared" si="41"/>
        <v>#DIV/0!</v>
      </c>
      <c r="AI90" s="47" t="e">
        <f t="shared" si="42"/>
        <v>#DIV/0!</v>
      </c>
      <c r="AJ90" s="47" t="e">
        <f t="shared" si="43"/>
        <v>#DIV/0!</v>
      </c>
      <c r="AK90" s="47" t="e">
        <f t="shared" si="44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37"/>
        <v>#DIV/0!</v>
      </c>
      <c r="N91" s="23"/>
      <c r="O91" s="23"/>
      <c r="P91" s="23"/>
      <c r="Q91" s="23"/>
      <c r="R91" s="23"/>
      <c r="S91" s="25"/>
      <c r="T91" s="12" t="e">
        <f t="shared" ref="T91:V104" si="45">ABS(N91-J91)/J91*100</f>
        <v>#DIV/0!</v>
      </c>
      <c r="U91" s="13" t="e">
        <f t="shared" si="45"/>
        <v>#DIV/0!</v>
      </c>
      <c r="V91" s="13" t="e">
        <f t="shared" si="45"/>
        <v>#DIV/0!</v>
      </c>
      <c r="W91" s="13" t="e">
        <f t="shared" si="34"/>
        <v>#DIV/0!</v>
      </c>
      <c r="X91" s="13" t="e">
        <f t="shared" si="34"/>
        <v>#DIV/0!</v>
      </c>
      <c r="Y91" s="14" t="e">
        <f t="shared" si="34"/>
        <v>#DIV/0!</v>
      </c>
      <c r="Z91" s="15" t="e">
        <f t="shared" si="38"/>
        <v>#DIV/0!</v>
      </c>
      <c r="AA91" s="18" t="e">
        <f t="shared" si="39"/>
        <v>#DIV/0!</v>
      </c>
      <c r="AB91" s="9"/>
      <c r="AC91" s="26" t="e">
        <f t="shared" si="35"/>
        <v>#DIV/0!</v>
      </c>
      <c r="AD91" s="21" t="e">
        <f t="shared" si="36"/>
        <v>#DIV/0!</v>
      </c>
      <c r="AE91" s="34" t="e">
        <f t="shared" ref="AE91:AF104" si="46">G91/AR91</f>
        <v>#VALUE!</v>
      </c>
      <c r="AF91" s="35" t="e">
        <f t="shared" si="46"/>
        <v>#VALUE!</v>
      </c>
      <c r="AG91" s="36" t="e">
        <f t="shared" si="40"/>
        <v>#DIV/0!</v>
      </c>
      <c r="AH91" s="36" t="e">
        <f t="shared" si="41"/>
        <v>#DIV/0!</v>
      </c>
      <c r="AI91" s="47" t="e">
        <f t="shared" si="42"/>
        <v>#DIV/0!</v>
      </c>
      <c r="AJ91" s="47" t="e">
        <f t="shared" si="43"/>
        <v>#DIV/0!</v>
      </c>
      <c r="AK91" s="47" t="e">
        <f t="shared" si="44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37"/>
        <v>#DIV/0!</v>
      </c>
      <c r="N92" s="23"/>
      <c r="O92" s="23"/>
      <c r="P92" s="23"/>
      <c r="Q92" s="23"/>
      <c r="R92" s="23"/>
      <c r="S92" s="25"/>
      <c r="T92" s="12" t="e">
        <f t="shared" si="45"/>
        <v>#DIV/0!</v>
      </c>
      <c r="U92" s="13" t="e">
        <f t="shared" si="45"/>
        <v>#DIV/0!</v>
      </c>
      <c r="V92" s="13" t="e">
        <f t="shared" si="45"/>
        <v>#DIV/0!</v>
      </c>
      <c r="W92" s="13" t="e">
        <f t="shared" si="34"/>
        <v>#DIV/0!</v>
      </c>
      <c r="X92" s="13" t="e">
        <f t="shared" si="34"/>
        <v>#DIV/0!</v>
      </c>
      <c r="Y92" s="14" t="e">
        <f t="shared" si="34"/>
        <v>#DIV/0!</v>
      </c>
      <c r="Z92" s="15" t="e">
        <f t="shared" si="38"/>
        <v>#DIV/0!</v>
      </c>
      <c r="AA92" s="18" t="e">
        <f t="shared" si="39"/>
        <v>#DIV/0!</v>
      </c>
      <c r="AB92" s="9"/>
      <c r="AC92" s="26" t="e">
        <f t="shared" si="35"/>
        <v>#DIV/0!</v>
      </c>
      <c r="AD92" s="21" t="e">
        <f t="shared" si="36"/>
        <v>#DIV/0!</v>
      </c>
      <c r="AE92" s="34" t="e">
        <f t="shared" si="46"/>
        <v>#VALUE!</v>
      </c>
      <c r="AF92" s="35" t="e">
        <f t="shared" si="46"/>
        <v>#VALUE!</v>
      </c>
      <c r="AG92" s="36" t="e">
        <f t="shared" si="40"/>
        <v>#DIV/0!</v>
      </c>
      <c r="AH92" s="36" t="e">
        <f t="shared" si="41"/>
        <v>#DIV/0!</v>
      </c>
      <c r="AI92" s="47" t="e">
        <f t="shared" si="42"/>
        <v>#DIV/0!</v>
      </c>
      <c r="AJ92" s="47" t="e">
        <f t="shared" si="43"/>
        <v>#DIV/0!</v>
      </c>
      <c r="AK92" s="47" t="e">
        <f t="shared" si="44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37"/>
        <v>#DIV/0!</v>
      </c>
      <c r="N93" s="23"/>
      <c r="O93" s="23"/>
      <c r="P93" s="23"/>
      <c r="Q93" s="23"/>
      <c r="R93" s="23"/>
      <c r="S93" s="25"/>
      <c r="T93" s="12" t="e">
        <f t="shared" si="45"/>
        <v>#DIV/0!</v>
      </c>
      <c r="U93" s="13" t="e">
        <f t="shared" si="45"/>
        <v>#DIV/0!</v>
      </c>
      <c r="V93" s="13" t="e">
        <f t="shared" si="45"/>
        <v>#DIV/0!</v>
      </c>
      <c r="W93" s="13" t="e">
        <f t="shared" si="34"/>
        <v>#DIV/0!</v>
      </c>
      <c r="X93" s="13" t="e">
        <f t="shared" si="34"/>
        <v>#DIV/0!</v>
      </c>
      <c r="Y93" s="14" t="e">
        <f t="shared" si="34"/>
        <v>#DIV/0!</v>
      </c>
      <c r="Z93" s="15" t="e">
        <f t="shared" si="38"/>
        <v>#DIV/0!</v>
      </c>
      <c r="AA93" s="18" t="e">
        <f t="shared" si="39"/>
        <v>#DIV/0!</v>
      </c>
      <c r="AB93" s="9"/>
      <c r="AC93" s="26" t="e">
        <f t="shared" si="35"/>
        <v>#DIV/0!</v>
      </c>
      <c r="AD93" s="21" t="e">
        <f t="shared" si="36"/>
        <v>#DIV/0!</v>
      </c>
      <c r="AE93" s="34" t="e">
        <f t="shared" si="46"/>
        <v>#VALUE!</v>
      </c>
      <c r="AF93" s="35" t="e">
        <f t="shared" si="46"/>
        <v>#VALUE!</v>
      </c>
      <c r="AG93" s="36" t="e">
        <f t="shared" si="40"/>
        <v>#DIV/0!</v>
      </c>
      <c r="AH93" s="36" t="e">
        <f t="shared" si="41"/>
        <v>#DIV/0!</v>
      </c>
      <c r="AI93" s="47" t="e">
        <f t="shared" si="42"/>
        <v>#DIV/0!</v>
      </c>
      <c r="AJ93" s="47" t="e">
        <f t="shared" si="43"/>
        <v>#DIV/0!</v>
      </c>
      <c r="AK93" s="47" t="e">
        <f t="shared" si="44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37"/>
        <v>#DIV/0!</v>
      </c>
      <c r="N94" s="23"/>
      <c r="O94" s="23"/>
      <c r="P94" s="23"/>
      <c r="Q94" s="23"/>
      <c r="R94" s="23"/>
      <c r="S94" s="25"/>
      <c r="T94" s="12" t="e">
        <f t="shared" si="45"/>
        <v>#DIV/0!</v>
      </c>
      <c r="U94" s="13" t="e">
        <f t="shared" si="45"/>
        <v>#DIV/0!</v>
      </c>
      <c r="V94" s="13" t="e">
        <f t="shared" si="45"/>
        <v>#DIV/0!</v>
      </c>
      <c r="W94" s="13" t="e">
        <f t="shared" si="34"/>
        <v>#DIV/0!</v>
      </c>
      <c r="X94" s="13" t="e">
        <f t="shared" si="34"/>
        <v>#DIV/0!</v>
      </c>
      <c r="Y94" s="14" t="e">
        <f t="shared" si="34"/>
        <v>#DIV/0!</v>
      </c>
      <c r="Z94" s="15" t="e">
        <f t="shared" si="38"/>
        <v>#DIV/0!</v>
      </c>
      <c r="AA94" s="18" t="e">
        <f t="shared" si="39"/>
        <v>#DIV/0!</v>
      </c>
      <c r="AB94" s="9"/>
      <c r="AC94" s="26" t="e">
        <f t="shared" si="35"/>
        <v>#DIV/0!</v>
      </c>
      <c r="AD94" s="21" t="e">
        <f t="shared" si="36"/>
        <v>#DIV/0!</v>
      </c>
      <c r="AE94" s="34" t="e">
        <f t="shared" si="46"/>
        <v>#VALUE!</v>
      </c>
      <c r="AF94" s="35" t="e">
        <f t="shared" si="46"/>
        <v>#VALUE!</v>
      </c>
      <c r="AG94" s="36" t="e">
        <f t="shared" si="40"/>
        <v>#DIV/0!</v>
      </c>
      <c r="AH94" s="36" t="e">
        <f t="shared" si="41"/>
        <v>#DIV/0!</v>
      </c>
      <c r="AI94" s="47" t="e">
        <f t="shared" si="42"/>
        <v>#DIV/0!</v>
      </c>
      <c r="AJ94" s="47" t="e">
        <f t="shared" si="43"/>
        <v>#DIV/0!</v>
      </c>
      <c r="AK94" s="47" t="e">
        <f t="shared" si="44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37"/>
        <v>#DIV/0!</v>
      </c>
      <c r="N95" s="23"/>
      <c r="O95" s="23"/>
      <c r="P95" s="23"/>
      <c r="Q95" s="23"/>
      <c r="R95" s="23"/>
      <c r="S95" s="25"/>
      <c r="T95" s="12" t="e">
        <f t="shared" si="45"/>
        <v>#DIV/0!</v>
      </c>
      <c r="U95" s="13" t="e">
        <f t="shared" si="45"/>
        <v>#DIV/0!</v>
      </c>
      <c r="V95" s="13" t="e">
        <f t="shared" si="45"/>
        <v>#DIV/0!</v>
      </c>
      <c r="W95" s="13" t="e">
        <f t="shared" si="34"/>
        <v>#DIV/0!</v>
      </c>
      <c r="X95" s="13" t="e">
        <f t="shared" si="34"/>
        <v>#DIV/0!</v>
      </c>
      <c r="Y95" s="14" t="e">
        <f t="shared" si="34"/>
        <v>#DIV/0!</v>
      </c>
      <c r="Z95" s="15" t="e">
        <f t="shared" si="38"/>
        <v>#DIV/0!</v>
      </c>
      <c r="AA95" s="18" t="e">
        <f t="shared" si="39"/>
        <v>#DIV/0!</v>
      </c>
      <c r="AB95" s="9"/>
      <c r="AC95" s="26" t="e">
        <f t="shared" si="35"/>
        <v>#DIV/0!</v>
      </c>
      <c r="AD95" s="21" t="e">
        <f t="shared" si="36"/>
        <v>#DIV/0!</v>
      </c>
      <c r="AE95" s="34" t="e">
        <f t="shared" si="46"/>
        <v>#VALUE!</v>
      </c>
      <c r="AF95" s="35" t="e">
        <f t="shared" si="46"/>
        <v>#VALUE!</v>
      </c>
      <c r="AG95" s="36" t="e">
        <f t="shared" si="40"/>
        <v>#DIV/0!</v>
      </c>
      <c r="AH95" s="36" t="e">
        <f t="shared" si="41"/>
        <v>#DIV/0!</v>
      </c>
      <c r="AI95" s="47" t="e">
        <f t="shared" si="42"/>
        <v>#DIV/0!</v>
      </c>
      <c r="AJ95" s="47" t="e">
        <f t="shared" si="43"/>
        <v>#DIV/0!</v>
      </c>
      <c r="AK95" s="47" t="e">
        <f t="shared" si="44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37"/>
        <v>#DIV/0!</v>
      </c>
      <c r="N96" s="23"/>
      <c r="O96" s="23"/>
      <c r="P96" s="23"/>
      <c r="Q96" s="23"/>
      <c r="R96" s="23"/>
      <c r="S96" s="25"/>
      <c r="T96" s="12" t="e">
        <f t="shared" si="45"/>
        <v>#DIV/0!</v>
      </c>
      <c r="U96" s="13" t="e">
        <f t="shared" si="45"/>
        <v>#DIV/0!</v>
      </c>
      <c r="V96" s="13" t="e">
        <f t="shared" si="45"/>
        <v>#DIV/0!</v>
      </c>
      <c r="W96" s="13" t="e">
        <f t="shared" si="34"/>
        <v>#DIV/0!</v>
      </c>
      <c r="X96" s="13" t="e">
        <f t="shared" si="34"/>
        <v>#DIV/0!</v>
      </c>
      <c r="Y96" s="14" t="e">
        <f t="shared" si="34"/>
        <v>#DIV/0!</v>
      </c>
      <c r="Z96" s="15" t="e">
        <f t="shared" si="38"/>
        <v>#DIV/0!</v>
      </c>
      <c r="AA96" s="18" t="e">
        <f t="shared" si="39"/>
        <v>#DIV/0!</v>
      </c>
      <c r="AB96" s="9"/>
      <c r="AC96" s="26" t="e">
        <f t="shared" si="35"/>
        <v>#DIV/0!</v>
      </c>
      <c r="AD96" s="21" t="e">
        <f t="shared" si="36"/>
        <v>#DIV/0!</v>
      </c>
      <c r="AE96" s="34" t="e">
        <f t="shared" si="46"/>
        <v>#VALUE!</v>
      </c>
      <c r="AF96" s="35" t="e">
        <f t="shared" si="46"/>
        <v>#VALUE!</v>
      </c>
      <c r="AG96" s="36" t="e">
        <f t="shared" si="40"/>
        <v>#DIV/0!</v>
      </c>
      <c r="AH96" s="36" t="e">
        <f t="shared" si="41"/>
        <v>#DIV/0!</v>
      </c>
      <c r="AI96" s="47" t="e">
        <f t="shared" si="42"/>
        <v>#DIV/0!</v>
      </c>
      <c r="AJ96" s="47" t="e">
        <f t="shared" si="43"/>
        <v>#DIV/0!</v>
      </c>
      <c r="AK96" s="47" t="e">
        <f t="shared" si="44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37"/>
        <v>#DIV/0!</v>
      </c>
      <c r="N97" s="23"/>
      <c r="O97" s="23"/>
      <c r="P97" s="23"/>
      <c r="Q97" s="23"/>
      <c r="R97" s="23"/>
      <c r="S97" s="25"/>
      <c r="T97" s="12" t="e">
        <f t="shared" si="45"/>
        <v>#DIV/0!</v>
      </c>
      <c r="U97" s="13" t="e">
        <f t="shared" si="45"/>
        <v>#DIV/0!</v>
      </c>
      <c r="V97" s="13" t="e">
        <f t="shared" si="45"/>
        <v>#DIV/0!</v>
      </c>
      <c r="W97" s="13" t="e">
        <f t="shared" si="34"/>
        <v>#DIV/0!</v>
      </c>
      <c r="X97" s="13" t="e">
        <f t="shared" si="34"/>
        <v>#DIV/0!</v>
      </c>
      <c r="Y97" s="14" t="e">
        <f t="shared" si="34"/>
        <v>#DIV/0!</v>
      </c>
      <c r="Z97" s="15" t="e">
        <f t="shared" si="38"/>
        <v>#DIV/0!</v>
      </c>
      <c r="AA97" s="18" t="e">
        <f t="shared" si="39"/>
        <v>#DIV/0!</v>
      </c>
      <c r="AB97" s="9"/>
      <c r="AC97" s="26" t="e">
        <f t="shared" si="35"/>
        <v>#DIV/0!</v>
      </c>
      <c r="AD97" s="21" t="e">
        <f t="shared" si="36"/>
        <v>#DIV/0!</v>
      </c>
      <c r="AE97" s="34" t="e">
        <f t="shared" si="46"/>
        <v>#VALUE!</v>
      </c>
      <c r="AF97" s="35" t="e">
        <f t="shared" si="46"/>
        <v>#VALUE!</v>
      </c>
      <c r="AG97" s="36" t="e">
        <f t="shared" si="40"/>
        <v>#DIV/0!</v>
      </c>
      <c r="AH97" s="36" t="e">
        <f t="shared" si="41"/>
        <v>#DIV/0!</v>
      </c>
      <c r="AI97" s="47" t="e">
        <f t="shared" si="42"/>
        <v>#DIV/0!</v>
      </c>
      <c r="AJ97" s="47" t="e">
        <f t="shared" si="43"/>
        <v>#DIV/0!</v>
      </c>
      <c r="AK97" s="47" t="e">
        <f t="shared" si="44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37"/>
        <v>#DIV/0!</v>
      </c>
      <c r="N98" s="23"/>
      <c r="O98" s="23"/>
      <c r="P98" s="23"/>
      <c r="Q98" s="23"/>
      <c r="R98" s="23"/>
      <c r="S98" s="25"/>
      <c r="T98" s="12" t="e">
        <f t="shared" si="45"/>
        <v>#DIV/0!</v>
      </c>
      <c r="U98" s="13" t="e">
        <f t="shared" si="45"/>
        <v>#DIV/0!</v>
      </c>
      <c r="V98" s="13" t="e">
        <f t="shared" si="45"/>
        <v>#DIV/0!</v>
      </c>
      <c r="W98" s="13" t="e">
        <f t="shared" si="34"/>
        <v>#DIV/0!</v>
      </c>
      <c r="X98" s="13" t="e">
        <f t="shared" si="34"/>
        <v>#DIV/0!</v>
      </c>
      <c r="Y98" s="14" t="e">
        <f t="shared" si="34"/>
        <v>#DIV/0!</v>
      </c>
      <c r="Z98" s="15" t="e">
        <f t="shared" si="38"/>
        <v>#DIV/0!</v>
      </c>
      <c r="AA98" s="18" t="e">
        <f t="shared" si="39"/>
        <v>#DIV/0!</v>
      </c>
      <c r="AB98" s="9"/>
      <c r="AC98" s="26" t="e">
        <f t="shared" si="35"/>
        <v>#DIV/0!</v>
      </c>
      <c r="AD98" s="21" t="e">
        <f t="shared" si="36"/>
        <v>#DIV/0!</v>
      </c>
      <c r="AE98" s="34" t="e">
        <f t="shared" si="46"/>
        <v>#VALUE!</v>
      </c>
      <c r="AF98" s="35" t="e">
        <f t="shared" si="46"/>
        <v>#VALUE!</v>
      </c>
      <c r="AG98" s="36" t="e">
        <f t="shared" si="40"/>
        <v>#DIV/0!</v>
      </c>
      <c r="AH98" s="36" t="e">
        <f t="shared" si="41"/>
        <v>#DIV/0!</v>
      </c>
      <c r="AI98" s="47" t="e">
        <f t="shared" si="42"/>
        <v>#DIV/0!</v>
      </c>
      <c r="AJ98" s="47" t="e">
        <f t="shared" si="43"/>
        <v>#DIV/0!</v>
      </c>
      <c r="AK98" s="47" t="e">
        <f t="shared" si="44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37"/>
        <v>#DIV/0!</v>
      </c>
      <c r="N99" s="23"/>
      <c r="O99" s="23"/>
      <c r="P99" s="23"/>
      <c r="Q99" s="23"/>
      <c r="R99" s="23"/>
      <c r="S99" s="25"/>
      <c r="T99" s="12" t="e">
        <f t="shared" si="45"/>
        <v>#DIV/0!</v>
      </c>
      <c r="U99" s="13" t="e">
        <f t="shared" si="45"/>
        <v>#DIV/0!</v>
      </c>
      <c r="V99" s="13" t="e">
        <f t="shared" si="45"/>
        <v>#DIV/0!</v>
      </c>
      <c r="W99" s="13" t="e">
        <f t="shared" si="34"/>
        <v>#DIV/0!</v>
      </c>
      <c r="X99" s="13" t="e">
        <f t="shared" si="34"/>
        <v>#DIV/0!</v>
      </c>
      <c r="Y99" s="14" t="e">
        <f t="shared" si="34"/>
        <v>#DIV/0!</v>
      </c>
      <c r="Z99" s="15" t="e">
        <f t="shared" si="38"/>
        <v>#DIV/0!</v>
      </c>
      <c r="AA99" s="18" t="e">
        <f t="shared" si="39"/>
        <v>#DIV/0!</v>
      </c>
      <c r="AB99" s="9"/>
      <c r="AC99" s="26" t="e">
        <f t="shared" si="35"/>
        <v>#DIV/0!</v>
      </c>
      <c r="AD99" s="21" t="e">
        <f t="shared" si="36"/>
        <v>#DIV/0!</v>
      </c>
      <c r="AE99" s="34" t="e">
        <f t="shared" si="46"/>
        <v>#VALUE!</v>
      </c>
      <c r="AF99" s="35" t="e">
        <f t="shared" si="46"/>
        <v>#VALUE!</v>
      </c>
      <c r="AG99" s="36" t="e">
        <f t="shared" si="40"/>
        <v>#DIV/0!</v>
      </c>
      <c r="AH99" s="36" t="e">
        <f t="shared" si="41"/>
        <v>#DIV/0!</v>
      </c>
      <c r="AI99" s="47" t="e">
        <f t="shared" si="42"/>
        <v>#DIV/0!</v>
      </c>
      <c r="AJ99" s="47" t="e">
        <f t="shared" si="43"/>
        <v>#DIV/0!</v>
      </c>
      <c r="AK99" s="47" t="e">
        <f t="shared" si="44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37"/>
        <v>#DIV/0!</v>
      </c>
      <c r="N100" s="23"/>
      <c r="O100" s="23"/>
      <c r="P100" s="23"/>
      <c r="Q100" s="23"/>
      <c r="R100" s="23"/>
      <c r="S100" s="25"/>
      <c r="T100" s="12" t="e">
        <f t="shared" si="45"/>
        <v>#DIV/0!</v>
      </c>
      <c r="U100" s="13" t="e">
        <f t="shared" si="45"/>
        <v>#DIV/0!</v>
      </c>
      <c r="V100" s="13" t="e">
        <f t="shared" si="45"/>
        <v>#DIV/0!</v>
      </c>
      <c r="W100" s="13" t="e">
        <f t="shared" si="34"/>
        <v>#DIV/0!</v>
      </c>
      <c r="X100" s="13" t="e">
        <f t="shared" si="34"/>
        <v>#DIV/0!</v>
      </c>
      <c r="Y100" s="14" t="e">
        <f t="shared" si="34"/>
        <v>#DIV/0!</v>
      </c>
      <c r="Z100" s="15" t="e">
        <f t="shared" si="38"/>
        <v>#DIV/0!</v>
      </c>
      <c r="AA100" s="18" t="e">
        <f t="shared" si="39"/>
        <v>#DIV/0!</v>
      </c>
      <c r="AB100" s="9"/>
      <c r="AC100" s="26" t="e">
        <f t="shared" si="35"/>
        <v>#DIV/0!</v>
      </c>
      <c r="AD100" s="21" t="e">
        <f t="shared" si="36"/>
        <v>#DIV/0!</v>
      </c>
      <c r="AE100" s="34" t="e">
        <f t="shared" si="46"/>
        <v>#VALUE!</v>
      </c>
      <c r="AF100" s="35" t="e">
        <f t="shared" si="46"/>
        <v>#VALUE!</v>
      </c>
      <c r="AG100" s="36" t="e">
        <f t="shared" si="40"/>
        <v>#DIV/0!</v>
      </c>
      <c r="AH100" s="36" t="e">
        <f t="shared" si="41"/>
        <v>#DIV/0!</v>
      </c>
      <c r="AI100" s="47" t="e">
        <f t="shared" si="42"/>
        <v>#DIV/0!</v>
      </c>
      <c r="AJ100" s="47" t="e">
        <f t="shared" si="43"/>
        <v>#DIV/0!</v>
      </c>
      <c r="AK100" s="47" t="e">
        <f t="shared" si="44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37"/>
        <v>#DIV/0!</v>
      </c>
      <c r="N101" s="23"/>
      <c r="O101" s="23"/>
      <c r="P101" s="23"/>
      <c r="Q101" s="23"/>
      <c r="R101" s="23"/>
      <c r="S101" s="25"/>
      <c r="T101" s="12" t="e">
        <f t="shared" si="45"/>
        <v>#DIV/0!</v>
      </c>
      <c r="U101" s="13" t="e">
        <f t="shared" si="45"/>
        <v>#DIV/0!</v>
      </c>
      <c r="V101" s="13" t="e">
        <f t="shared" si="45"/>
        <v>#DIV/0!</v>
      </c>
      <c r="W101" s="13" t="e">
        <f t="shared" si="34"/>
        <v>#DIV/0!</v>
      </c>
      <c r="X101" s="13" t="e">
        <f t="shared" si="34"/>
        <v>#DIV/0!</v>
      </c>
      <c r="Y101" s="14" t="e">
        <f t="shared" si="34"/>
        <v>#DIV/0!</v>
      </c>
      <c r="Z101" s="15" t="e">
        <f t="shared" si="38"/>
        <v>#DIV/0!</v>
      </c>
      <c r="AA101" s="18" t="e">
        <f t="shared" si="39"/>
        <v>#DIV/0!</v>
      </c>
      <c r="AB101" s="9"/>
      <c r="AC101" s="26" t="e">
        <f t="shared" si="35"/>
        <v>#DIV/0!</v>
      </c>
      <c r="AD101" s="21" t="e">
        <f t="shared" si="36"/>
        <v>#DIV/0!</v>
      </c>
      <c r="AE101" s="34" t="e">
        <f t="shared" si="46"/>
        <v>#VALUE!</v>
      </c>
      <c r="AF101" s="35" t="e">
        <f t="shared" si="46"/>
        <v>#VALUE!</v>
      </c>
      <c r="AG101" s="36" t="e">
        <f t="shared" si="40"/>
        <v>#DIV/0!</v>
      </c>
      <c r="AH101" s="36" t="e">
        <f t="shared" si="41"/>
        <v>#DIV/0!</v>
      </c>
      <c r="AI101" s="47" t="e">
        <f t="shared" si="42"/>
        <v>#DIV/0!</v>
      </c>
      <c r="AJ101" s="47" t="e">
        <f t="shared" si="43"/>
        <v>#DIV/0!</v>
      </c>
      <c r="AK101" s="47" t="e">
        <f t="shared" si="44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37"/>
        <v>#DIV/0!</v>
      </c>
      <c r="N102" s="23"/>
      <c r="O102" s="23"/>
      <c r="P102" s="23"/>
      <c r="Q102" s="23"/>
      <c r="R102" s="23"/>
      <c r="S102" s="25"/>
      <c r="T102" s="12" t="e">
        <f t="shared" si="45"/>
        <v>#DIV/0!</v>
      </c>
      <c r="U102" s="13" t="e">
        <f t="shared" si="45"/>
        <v>#DIV/0!</v>
      </c>
      <c r="V102" s="13" t="e">
        <f t="shared" si="45"/>
        <v>#DIV/0!</v>
      </c>
      <c r="W102" s="13" t="e">
        <f t="shared" ref="W102:Y104" si="47">ABS(Q102-N102)/N102*100</f>
        <v>#DIV/0!</v>
      </c>
      <c r="X102" s="13" t="e">
        <f t="shared" si="47"/>
        <v>#DIV/0!</v>
      </c>
      <c r="Y102" s="14" t="e">
        <f t="shared" si="47"/>
        <v>#DIV/0!</v>
      </c>
      <c r="Z102" s="15" t="e">
        <f t="shared" si="38"/>
        <v>#DIV/0!</v>
      </c>
      <c r="AA102" s="18" t="e">
        <f t="shared" si="39"/>
        <v>#DIV/0!</v>
      </c>
      <c r="AB102" s="9"/>
      <c r="AC102" s="26" t="e">
        <f t="shared" si="35"/>
        <v>#DIV/0!</v>
      </c>
      <c r="AD102" s="21" t="e">
        <f t="shared" si="36"/>
        <v>#DIV/0!</v>
      </c>
      <c r="AE102" s="34" t="e">
        <f t="shared" si="46"/>
        <v>#VALUE!</v>
      </c>
      <c r="AF102" s="35" t="e">
        <f t="shared" si="46"/>
        <v>#VALUE!</v>
      </c>
      <c r="AG102" s="36" t="e">
        <f t="shared" si="40"/>
        <v>#DIV/0!</v>
      </c>
      <c r="AH102" s="36" t="e">
        <f t="shared" si="41"/>
        <v>#DIV/0!</v>
      </c>
      <c r="AI102" s="47" t="e">
        <f t="shared" si="42"/>
        <v>#DIV/0!</v>
      </c>
      <c r="AJ102" s="47" t="e">
        <f t="shared" si="43"/>
        <v>#DIV/0!</v>
      </c>
      <c r="AK102" s="47" t="e">
        <f t="shared" si="44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37"/>
        <v>#DIV/0!</v>
      </c>
      <c r="N103" s="23"/>
      <c r="O103" s="23"/>
      <c r="P103" s="23"/>
      <c r="Q103" s="23"/>
      <c r="R103" s="23"/>
      <c r="S103" s="25"/>
      <c r="T103" s="12" t="e">
        <f t="shared" si="45"/>
        <v>#DIV/0!</v>
      </c>
      <c r="U103" s="13" t="e">
        <f t="shared" si="45"/>
        <v>#DIV/0!</v>
      </c>
      <c r="V103" s="13" t="e">
        <f t="shared" si="45"/>
        <v>#DIV/0!</v>
      </c>
      <c r="W103" s="13" t="e">
        <f t="shared" si="47"/>
        <v>#DIV/0!</v>
      </c>
      <c r="X103" s="13" t="e">
        <f t="shared" si="47"/>
        <v>#DIV/0!</v>
      </c>
      <c r="Y103" s="14" t="e">
        <f t="shared" si="47"/>
        <v>#DIV/0!</v>
      </c>
      <c r="Z103" s="15" t="e">
        <f t="shared" si="38"/>
        <v>#DIV/0!</v>
      </c>
      <c r="AA103" s="18" t="e">
        <f t="shared" si="39"/>
        <v>#DIV/0!</v>
      </c>
      <c r="AB103" s="9"/>
      <c r="AC103" s="26" t="e">
        <f t="shared" si="35"/>
        <v>#DIV/0!</v>
      </c>
      <c r="AD103" s="21" t="e">
        <f t="shared" si="36"/>
        <v>#DIV/0!</v>
      </c>
      <c r="AE103" s="34" t="e">
        <f t="shared" si="46"/>
        <v>#VALUE!</v>
      </c>
      <c r="AF103" s="35" t="e">
        <f t="shared" si="46"/>
        <v>#VALUE!</v>
      </c>
      <c r="AG103" s="36" t="e">
        <f t="shared" si="40"/>
        <v>#DIV/0!</v>
      </c>
      <c r="AH103" s="36" t="e">
        <f t="shared" si="41"/>
        <v>#DIV/0!</v>
      </c>
      <c r="AI103" s="47" t="e">
        <f t="shared" si="42"/>
        <v>#DIV/0!</v>
      </c>
      <c r="AJ103" s="47" t="e">
        <f t="shared" si="43"/>
        <v>#DIV/0!</v>
      </c>
      <c r="AK103" s="47" t="e">
        <f t="shared" si="44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  <row r="104" spans="2:45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30" t="e">
        <f t="shared" si="37"/>
        <v>#DIV/0!</v>
      </c>
      <c r="N104" s="23"/>
      <c r="O104" s="23"/>
      <c r="P104" s="23"/>
      <c r="Q104" s="23"/>
      <c r="R104" s="23"/>
      <c r="S104" s="25"/>
      <c r="T104" s="12" t="e">
        <f t="shared" si="45"/>
        <v>#DIV/0!</v>
      </c>
      <c r="U104" s="13" t="e">
        <f t="shared" si="45"/>
        <v>#DIV/0!</v>
      </c>
      <c r="V104" s="13" t="e">
        <f t="shared" si="45"/>
        <v>#DIV/0!</v>
      </c>
      <c r="W104" s="13" t="e">
        <f t="shared" si="47"/>
        <v>#DIV/0!</v>
      </c>
      <c r="X104" s="13" t="e">
        <f t="shared" si="47"/>
        <v>#DIV/0!</v>
      </c>
      <c r="Y104" s="14" t="e">
        <f t="shared" si="47"/>
        <v>#DIV/0!</v>
      </c>
      <c r="Z104" s="15" t="e">
        <f t="shared" si="38"/>
        <v>#DIV/0!</v>
      </c>
      <c r="AA104" s="18" t="e">
        <f t="shared" si="39"/>
        <v>#DIV/0!</v>
      </c>
      <c r="AB104" s="9"/>
      <c r="AC104" s="26" t="e">
        <f t="shared" si="35"/>
        <v>#DIV/0!</v>
      </c>
      <c r="AD104" s="21" t="e">
        <f t="shared" si="36"/>
        <v>#DIV/0!</v>
      </c>
      <c r="AE104" s="34" t="e">
        <f t="shared" si="46"/>
        <v>#VALUE!</v>
      </c>
      <c r="AF104" s="35" t="e">
        <f t="shared" si="46"/>
        <v>#VALUE!</v>
      </c>
      <c r="AG104" s="36" t="e">
        <f t="shared" si="40"/>
        <v>#DIV/0!</v>
      </c>
      <c r="AH104" s="36" t="e">
        <f t="shared" si="41"/>
        <v>#DIV/0!</v>
      </c>
      <c r="AI104" s="47" t="e">
        <f t="shared" si="42"/>
        <v>#DIV/0!</v>
      </c>
      <c r="AJ104" s="47" t="e">
        <f t="shared" si="43"/>
        <v>#DIV/0!</v>
      </c>
      <c r="AK104" s="47" t="e">
        <f t="shared" si="44"/>
        <v>#DIV/0!</v>
      </c>
      <c r="AL104" s="1"/>
      <c r="AM104" s="1"/>
      <c r="AN104" s="1"/>
      <c r="AR104" s="2" t="str">
        <f>IF(D104="東1",VLOOKUP(E104,参照!$B$4:$J$36,2,FALSE),IF(D104="東2",VLOOKUP(E104,参照!$B$4:$J$36,4,FALSE),IF(D104="M",VLOOKUP(E104,参照!$B$4:$J$36,6,FALSE), IF(D104="JQ",VLOOKUP(E104,参照!$B$4:$J$36,8,FALSE),"-") )))</f>
        <v>-</v>
      </c>
      <c r="AS104" s="2" t="str">
        <f>IF(D104="東1",VLOOKUP(E104,参照!$B$4:$J$36,3,FALSE),IF(D104="東2",VLOOKUP(E104,参照!$B$4:$J$36,5,FALSE),IF(D104="M",VLOOKUP(E104,参照!$B$4:$J$36,7,FALSE), IF(D104="JQ",VLOOKUP(E104,参照!$B$4:$J$36,9,FALSE),"-")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4" xr:uid="{9BC214F0-0C43-4A44-BF04-145589E35199}">
      <formula1>業種</formula1>
    </dataValidation>
    <dataValidation type="list" allowBlank="1" showInputMessage="1" showErrorMessage="1" sqref="D5:D104" xr:uid="{855F4D5E-895C-E741-9C6D-585D1714074A}">
      <formula1>市場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77FC-E7C6-034E-B6D4-4936A3B3628F}">
  <dimension ref="B2:AS103"/>
  <sheetViews>
    <sheetView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C36" sqref="C36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8" t="s">
        <v>182</v>
      </c>
      <c r="AF2" s="68"/>
      <c r="AG2" s="69" t="s">
        <v>183</v>
      </c>
      <c r="AH2" s="72"/>
      <c r="AI2" s="72"/>
      <c r="AJ2" s="72"/>
      <c r="AK2" s="73"/>
      <c r="AL2" s="68" t="s">
        <v>184</v>
      </c>
      <c r="AM2" s="68"/>
      <c r="AN2" s="68"/>
    </row>
    <row r="3" spans="2:45">
      <c r="B3" s="68" t="s">
        <v>11</v>
      </c>
      <c r="C3" s="68"/>
      <c r="D3" s="68"/>
      <c r="E3" s="68"/>
      <c r="F3" s="68"/>
      <c r="G3" s="68"/>
      <c r="H3" s="68"/>
      <c r="I3" s="68"/>
      <c r="J3" s="69" t="s">
        <v>6</v>
      </c>
      <c r="K3" s="72"/>
      <c r="L3" s="72"/>
      <c r="M3" s="73"/>
      <c r="N3" s="68" t="s">
        <v>7</v>
      </c>
      <c r="O3" s="68"/>
      <c r="P3" s="68"/>
      <c r="Q3" s="68" t="s">
        <v>8</v>
      </c>
      <c r="R3" s="68"/>
      <c r="S3" s="69"/>
      <c r="T3" s="70" t="s">
        <v>14</v>
      </c>
      <c r="U3" s="68"/>
      <c r="V3" s="68"/>
      <c r="W3" s="68" t="s">
        <v>15</v>
      </c>
      <c r="X3" s="68"/>
      <c r="Y3" s="69"/>
      <c r="Z3" s="70" t="s">
        <v>13</v>
      </c>
      <c r="AA3" s="69"/>
      <c r="AB3" s="71" t="s">
        <v>27</v>
      </c>
      <c r="AC3" s="72"/>
      <c r="AD3" s="72"/>
      <c r="AE3" s="68"/>
      <c r="AF3" s="68"/>
      <c r="AG3" s="68" t="s">
        <v>46</v>
      </c>
      <c r="AH3" s="68"/>
      <c r="AI3" s="68" t="s">
        <v>179</v>
      </c>
      <c r="AJ3" s="68"/>
      <c r="AK3" s="47" t="s">
        <v>190</v>
      </c>
      <c r="AL3" s="68"/>
      <c r="AM3" s="68"/>
      <c r="AN3" s="68"/>
      <c r="AO3" t="s">
        <v>48</v>
      </c>
      <c r="AR3" s="68" t="s">
        <v>372</v>
      </c>
      <c r="AS3" s="68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4288</v>
      </c>
      <c r="C5" s="22" t="s">
        <v>83</v>
      </c>
      <c r="D5" s="23" t="s">
        <v>59</v>
      </c>
      <c r="E5" s="23" t="s">
        <v>360</v>
      </c>
      <c r="F5" s="23">
        <v>1708</v>
      </c>
      <c r="G5" s="23">
        <v>65.14</v>
      </c>
      <c r="H5" s="23">
        <v>3.38</v>
      </c>
      <c r="I5" s="23" t="s">
        <v>84</v>
      </c>
      <c r="J5" s="23">
        <v>3126</v>
      </c>
      <c r="K5" s="23">
        <v>44</v>
      </c>
      <c r="L5" s="23">
        <v>12</v>
      </c>
      <c r="M5" s="30">
        <f>F5/L5</f>
        <v>142.33333333333334</v>
      </c>
      <c r="N5" s="1">
        <v>3500</v>
      </c>
      <c r="O5" s="1">
        <v>100</v>
      </c>
      <c r="P5" s="1">
        <v>18.3</v>
      </c>
      <c r="Q5" s="1">
        <v>4000</v>
      </c>
      <c r="R5" s="1">
        <v>300</v>
      </c>
      <c r="S5" s="6">
        <v>55</v>
      </c>
      <c r="T5" s="12">
        <f t="shared" ref="T5:V25" si="0">ABS(N5-J5)/J5*100</f>
        <v>11.964171465131159</v>
      </c>
      <c r="U5" s="13">
        <f t="shared" si="0"/>
        <v>127.27272727272727</v>
      </c>
      <c r="V5" s="13">
        <f t="shared" si="0"/>
        <v>52.5</v>
      </c>
      <c r="W5" s="13">
        <f t="shared" ref="W5:Y20" si="1">ABS(Q5-N5)/N5*100</f>
        <v>14.285714285714285</v>
      </c>
      <c r="X5" s="13">
        <f t="shared" si="1"/>
        <v>200</v>
      </c>
      <c r="Y5" s="14">
        <f t="shared" si="1"/>
        <v>200.54644808743171</v>
      </c>
      <c r="Z5" s="15">
        <f>M5*P5</f>
        <v>2604.7000000000003</v>
      </c>
      <c r="AA5" s="18">
        <f>M5*S5</f>
        <v>7828.3333333333339</v>
      </c>
      <c r="AB5" s="9">
        <v>1376</v>
      </c>
      <c r="AC5" s="24">
        <f t="shared" ref="AC5:AC68" si="2">(AA5-AB5)/AB5*100+100</f>
        <v>568.9195736434109</v>
      </c>
      <c r="AD5" s="21">
        <f t="shared" ref="AD5:AD68" si="3">AB5/F5*100</f>
        <v>80.562060889929739</v>
      </c>
      <c r="AE5" s="34">
        <f>G5/AR5</f>
        <v>3.323469387755102</v>
      </c>
      <c r="AF5" s="35">
        <f>H5/AS5</f>
        <v>1.9882352941176471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19.600000000000001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4290</v>
      </c>
      <c r="C6" s="23" t="s">
        <v>86</v>
      </c>
      <c r="D6" s="23" t="s">
        <v>63</v>
      </c>
      <c r="E6" s="23" t="s">
        <v>87</v>
      </c>
      <c r="F6" s="23">
        <v>929</v>
      </c>
      <c r="G6" s="23"/>
      <c r="H6" s="23"/>
      <c r="I6" s="23" t="s">
        <v>85</v>
      </c>
      <c r="J6" s="23">
        <v>37196</v>
      </c>
      <c r="K6" s="23">
        <v>4687</v>
      </c>
      <c r="L6" s="23">
        <v>24.9</v>
      </c>
      <c r="M6" s="30">
        <f t="shared" ref="M6:M69" si="4">F6/L6</f>
        <v>37.30923694779117</v>
      </c>
      <c r="N6" s="1">
        <v>41000</v>
      </c>
      <c r="O6" s="1">
        <v>5150</v>
      </c>
      <c r="P6" s="1">
        <v>27.3</v>
      </c>
      <c r="Q6" s="1">
        <v>42000</v>
      </c>
      <c r="R6" s="1">
        <v>5200</v>
      </c>
      <c r="S6" s="6">
        <v>27.7</v>
      </c>
      <c r="T6" s="12">
        <f t="shared" si="0"/>
        <v>10.226906118937521</v>
      </c>
      <c r="U6" s="13">
        <f t="shared" si="0"/>
        <v>9.878387027949648</v>
      </c>
      <c r="V6" s="13">
        <f t="shared" si="0"/>
        <v>9.6385542168674796</v>
      </c>
      <c r="W6" s="13">
        <f t="shared" si="1"/>
        <v>2.4390243902439024</v>
      </c>
      <c r="X6" s="13">
        <f t="shared" si="1"/>
        <v>0.97087378640776689</v>
      </c>
      <c r="Y6" s="14">
        <f t="shared" si="1"/>
        <v>1.46520146520146</v>
      </c>
      <c r="Z6" s="15">
        <f t="shared" ref="Z6:Z69" si="5">M6*P6</f>
        <v>1018.5421686746989</v>
      </c>
      <c r="AA6" s="18">
        <f t="shared" ref="AA6:AA69" si="6">M6*S6</f>
        <v>1033.4658634538155</v>
      </c>
      <c r="AB6" s="9">
        <v>940</v>
      </c>
      <c r="AC6" s="14">
        <f t="shared" si="2"/>
        <v>109.94317696317185</v>
      </c>
      <c r="AD6" s="21">
        <f t="shared" si="3"/>
        <v>101.18406889128096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47">
        <f t="shared" ref="AI6:AI69" si="10">IF(T6&lt;=U6,1,0)</f>
        <v>0</v>
      </c>
      <c r="AJ6" s="47">
        <f t="shared" ref="AJ6:AJ69" si="11">IF(W6&lt;=X6,1,0)</f>
        <v>0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4293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30" t="e">
        <f t="shared" si="4"/>
        <v>#DIV/0!</v>
      </c>
      <c r="N7" s="1"/>
      <c r="O7" s="1"/>
      <c r="P7" s="1"/>
      <c r="Q7" s="1"/>
      <c r="R7" s="1"/>
      <c r="S7" s="6"/>
      <c r="T7" s="12" t="e">
        <f t="shared" si="0"/>
        <v>#DIV/0!</v>
      </c>
      <c r="U7" s="13" t="e">
        <f t="shared" si="0"/>
        <v>#DIV/0!</v>
      </c>
      <c r="V7" s="13" t="e">
        <f t="shared" si="0"/>
        <v>#DIV/0!</v>
      </c>
      <c r="W7" s="13" t="e">
        <f t="shared" si="1"/>
        <v>#DIV/0!</v>
      </c>
      <c r="X7" s="13" t="e">
        <f t="shared" si="1"/>
        <v>#DIV/0!</v>
      </c>
      <c r="Y7" s="14" t="e">
        <f t="shared" si="1"/>
        <v>#DIV/0!</v>
      </c>
      <c r="Z7" s="15" t="e">
        <f t="shared" si="5"/>
        <v>#DIV/0!</v>
      </c>
      <c r="AA7" s="18" t="e">
        <f t="shared" si="6"/>
        <v>#DIV/0!</v>
      </c>
      <c r="AB7" s="9"/>
      <c r="AC7" s="26" t="e">
        <f t="shared" si="2"/>
        <v>#DIV/0!</v>
      </c>
      <c r="AD7" s="21" t="e">
        <f t="shared" si="3"/>
        <v>#DIV/0!</v>
      </c>
      <c r="AE7" s="34" t="e">
        <f t="shared" si="7"/>
        <v>#VALUE!</v>
      </c>
      <c r="AF7" s="35" t="e">
        <f t="shared" si="7"/>
        <v>#VALUE!</v>
      </c>
      <c r="AG7" s="36" t="e">
        <f t="shared" si="8"/>
        <v>#DIV/0!</v>
      </c>
      <c r="AH7" s="36" t="e">
        <f t="shared" si="9"/>
        <v>#DIV/0!</v>
      </c>
      <c r="AI7" s="47" t="e">
        <f t="shared" si="10"/>
        <v>#DIV/0!</v>
      </c>
      <c r="AJ7" s="47" t="e">
        <f t="shared" si="11"/>
        <v>#DIV/0!</v>
      </c>
      <c r="AK7" s="47" t="e">
        <f t="shared" si="12"/>
        <v>#DIV/0!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 hidden="1">
      <c r="B8" s="23">
        <v>4308</v>
      </c>
      <c r="C8" s="23" t="s">
        <v>88</v>
      </c>
      <c r="D8" s="23" t="s">
        <v>79</v>
      </c>
      <c r="E8" s="23" t="s">
        <v>78</v>
      </c>
      <c r="F8" s="23">
        <v>2062</v>
      </c>
      <c r="G8" s="23"/>
      <c r="H8" s="23"/>
      <c r="I8" s="23" t="s">
        <v>89</v>
      </c>
      <c r="J8" s="23">
        <v>8442</v>
      </c>
      <c r="K8" s="23">
        <v>547</v>
      </c>
      <c r="L8" s="23">
        <v>21.4</v>
      </c>
      <c r="M8" s="30">
        <f t="shared" si="4"/>
        <v>96.355140186915889</v>
      </c>
      <c r="N8" s="1">
        <v>9300</v>
      </c>
      <c r="O8" s="1">
        <v>600</v>
      </c>
      <c r="P8" s="1">
        <v>34.4</v>
      </c>
      <c r="Q8" s="1">
        <v>9900</v>
      </c>
      <c r="R8" s="1">
        <v>680</v>
      </c>
      <c r="S8" s="6">
        <v>38.700000000000003</v>
      </c>
      <c r="T8" s="12">
        <f t="shared" si="0"/>
        <v>10.163468372423596</v>
      </c>
      <c r="U8" s="13">
        <f t="shared" si="0"/>
        <v>9.6892138939670929</v>
      </c>
      <c r="V8" s="13">
        <f t="shared" si="0"/>
        <v>60.747663551401878</v>
      </c>
      <c r="W8" s="13">
        <f t="shared" si="1"/>
        <v>6.4516129032258061</v>
      </c>
      <c r="X8" s="13">
        <f t="shared" si="1"/>
        <v>13.333333333333334</v>
      </c>
      <c r="Y8" s="14">
        <f t="shared" si="1"/>
        <v>12.500000000000014</v>
      </c>
      <c r="Z8" s="15">
        <f t="shared" si="5"/>
        <v>3314.6168224299063</v>
      </c>
      <c r="AA8" s="18">
        <f t="shared" si="6"/>
        <v>3728.9439252336451</v>
      </c>
      <c r="AB8" s="9">
        <v>3730</v>
      </c>
      <c r="AC8" s="26">
        <f t="shared" si="2"/>
        <v>99.971687003582986</v>
      </c>
      <c r="AD8" s="21">
        <f t="shared" si="3"/>
        <v>180.89233753637245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4345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1"/>
      <c r="O9" s="1"/>
      <c r="P9" s="1"/>
      <c r="Q9" s="1"/>
      <c r="R9" s="1"/>
      <c r="S9" s="6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47" t="e">
        <f t="shared" si="10"/>
        <v>#DIV/0!</v>
      </c>
      <c r="AJ9" s="47" t="e">
        <f t="shared" si="11"/>
        <v>#DIV/0!</v>
      </c>
      <c r="AK9" s="47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 hidden="1">
      <c r="B10" s="23">
        <v>4348</v>
      </c>
      <c r="C10" s="23" t="s">
        <v>90</v>
      </c>
      <c r="D10" s="23" t="s">
        <v>63</v>
      </c>
      <c r="E10" s="23" t="s">
        <v>77</v>
      </c>
      <c r="F10" s="23">
        <v>2925</v>
      </c>
      <c r="G10" s="23"/>
      <c r="H10" s="23"/>
      <c r="I10" s="23" t="s">
        <v>91</v>
      </c>
      <c r="J10" s="23">
        <v>58375</v>
      </c>
      <c r="K10" s="23">
        <v>8211</v>
      </c>
      <c r="L10" s="23">
        <v>101.3</v>
      </c>
      <c r="M10" s="30">
        <f t="shared" si="4"/>
        <v>28.874629812438304</v>
      </c>
      <c r="N10" s="1">
        <v>69000</v>
      </c>
      <c r="O10" s="1">
        <v>9100</v>
      </c>
      <c r="P10" s="1">
        <v>109.6</v>
      </c>
      <c r="Q10" s="1">
        <v>82000</v>
      </c>
      <c r="R10" s="1">
        <v>11500</v>
      </c>
      <c r="S10" s="6">
        <v>137</v>
      </c>
      <c r="T10" s="12">
        <f t="shared" si="0"/>
        <v>18.201284796573873</v>
      </c>
      <c r="U10" s="13">
        <f t="shared" si="0"/>
        <v>10.826939471440749</v>
      </c>
      <c r="V10" s="13">
        <f t="shared" si="0"/>
        <v>8.1934846989141139</v>
      </c>
      <c r="W10" s="13">
        <f t="shared" si="1"/>
        <v>18.840579710144929</v>
      </c>
      <c r="X10" s="13">
        <f t="shared" si="1"/>
        <v>26.373626373626376</v>
      </c>
      <c r="Y10" s="14">
        <f t="shared" si="1"/>
        <v>25.000000000000007</v>
      </c>
      <c r="Z10" s="15">
        <f t="shared" si="5"/>
        <v>3164.6594274432377</v>
      </c>
      <c r="AA10" s="18">
        <f t="shared" si="6"/>
        <v>3955.8242843040475</v>
      </c>
      <c r="AB10" s="9">
        <v>3460</v>
      </c>
      <c r="AC10" s="26">
        <f t="shared" si="2"/>
        <v>114.33018162728462</v>
      </c>
      <c r="AD10" s="21">
        <f t="shared" si="3"/>
        <v>118.2905982905983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0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4380</v>
      </c>
      <c r="C11" s="23" t="s">
        <v>92</v>
      </c>
      <c r="D11" s="23" t="s">
        <v>79</v>
      </c>
      <c r="E11" s="23" t="s">
        <v>77</v>
      </c>
      <c r="F11" s="23">
        <v>1654</v>
      </c>
      <c r="G11" s="23"/>
      <c r="H11" s="23"/>
      <c r="I11" s="23" t="s">
        <v>93</v>
      </c>
      <c r="J11" s="23">
        <v>684</v>
      </c>
      <c r="K11" s="23">
        <v>147</v>
      </c>
      <c r="L11" s="23">
        <v>40.200000000000003</v>
      </c>
      <c r="M11" s="30">
        <f t="shared" si="4"/>
        <v>41.144278606965173</v>
      </c>
      <c r="N11" s="1">
        <v>770</v>
      </c>
      <c r="O11" s="1">
        <v>160</v>
      </c>
      <c r="P11" s="1">
        <v>40.9</v>
      </c>
      <c r="Q11" s="1">
        <v>800</v>
      </c>
      <c r="R11" s="1">
        <v>170</v>
      </c>
      <c r="S11" s="6">
        <v>45</v>
      </c>
      <c r="T11" s="12">
        <f t="shared" si="0"/>
        <v>12.573099415204677</v>
      </c>
      <c r="U11" s="13">
        <f t="shared" si="0"/>
        <v>8.8435374149659864</v>
      </c>
      <c r="V11" s="13">
        <f t="shared" si="0"/>
        <v>1.7412935323382976</v>
      </c>
      <c r="W11" s="13">
        <f t="shared" si="1"/>
        <v>3.8961038961038961</v>
      </c>
      <c r="X11" s="13">
        <f t="shared" si="1"/>
        <v>6.25</v>
      </c>
      <c r="Y11" s="14">
        <f t="shared" si="1"/>
        <v>10.024449877750614</v>
      </c>
      <c r="Z11" s="15">
        <f t="shared" si="5"/>
        <v>1682.8009950248754</v>
      </c>
      <c r="AA11" s="18">
        <f t="shared" si="6"/>
        <v>1851.4925373134329</v>
      </c>
      <c r="AB11" s="9">
        <v>794</v>
      </c>
      <c r="AC11" s="24">
        <f t="shared" si="2"/>
        <v>233.18545809992855</v>
      </c>
      <c r="AD11" s="21">
        <f t="shared" si="3"/>
        <v>48.004836759371223</v>
      </c>
      <c r="AE11" s="34" t="e">
        <f t="shared" si="7"/>
        <v>#N/A</v>
      </c>
      <c r="AF11" s="35" t="e">
        <f t="shared" si="7"/>
        <v>#N/A</v>
      </c>
      <c r="AG11" s="36">
        <f t="shared" si="8"/>
        <v>0</v>
      </c>
      <c r="AH11" s="36">
        <f t="shared" si="9"/>
        <v>0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 t="e">
        <f>IF(D11="東1",VLOOKUP(E11,参照!$B$4:$J$36,2,FALSE),IF(D11="東2",VLOOKUP(E11,参照!$B$4:$J$36,4,FALSE),IF(D11="M",VLOOKUP(E11,参照!$B$4:$J$36,6,FALSE), IF(D11="JQ",VLOOKUP(E11,参照!$B$4:$J$36,8,FALSE),"-") )))</f>
        <v>#N/A</v>
      </c>
      <c r="AS11" s="2" t="e">
        <f>IF(D11="東1",VLOOKUP(E11,参照!$B$4:$J$36,3,FALSE),IF(D11="東2",VLOOKUP(E11,参照!$B$4:$J$36,5,FALSE),IF(D11="M",VLOOKUP(E11,参照!$B$4:$J$36,7,FALSE), IF(D11="JQ",VLOOKUP(E11,参照!$B$4:$J$36,9,FALSE),"-") )))</f>
        <v>#N/A</v>
      </c>
    </row>
    <row r="12" spans="2:45" hidden="1">
      <c r="B12" s="23">
        <v>4381</v>
      </c>
      <c r="C12" s="23" t="s">
        <v>94</v>
      </c>
      <c r="D12" s="23" t="s">
        <v>79</v>
      </c>
      <c r="E12" s="23" t="s">
        <v>77</v>
      </c>
      <c r="F12" s="23">
        <v>1680</v>
      </c>
      <c r="G12" s="23"/>
      <c r="H12" s="23"/>
      <c r="I12" s="23" t="s">
        <v>95</v>
      </c>
      <c r="J12" s="23">
        <v>537</v>
      </c>
      <c r="K12" s="23">
        <v>-174</v>
      </c>
      <c r="L12" s="23">
        <v>-80.099999999999994</v>
      </c>
      <c r="M12" s="30">
        <f t="shared" si="4"/>
        <v>-20.973782771535582</v>
      </c>
      <c r="N12" s="1">
        <v>790</v>
      </c>
      <c r="O12" s="1">
        <v>25</v>
      </c>
      <c r="P12" s="1">
        <v>2.2000000000000002</v>
      </c>
      <c r="Q12" s="1">
        <v>860</v>
      </c>
      <c r="R12" s="1">
        <v>30</v>
      </c>
      <c r="S12" s="6">
        <v>4.3</v>
      </c>
      <c r="T12" s="12">
        <f t="shared" si="0"/>
        <v>47.113594040968344</v>
      </c>
      <c r="U12" s="13">
        <f t="shared" si="0"/>
        <v>-114.36781609195404</v>
      </c>
      <c r="V12" s="13">
        <f t="shared" si="0"/>
        <v>-102.74656679151062</v>
      </c>
      <c r="W12" s="13">
        <f t="shared" si="1"/>
        <v>8.8607594936708853</v>
      </c>
      <c r="X12" s="13">
        <f t="shared" si="1"/>
        <v>20</v>
      </c>
      <c r="Y12" s="14">
        <f t="shared" si="1"/>
        <v>95.454545454545425</v>
      </c>
      <c r="Z12" s="15">
        <f t="shared" si="5"/>
        <v>-46.142322097378283</v>
      </c>
      <c r="AA12" s="18">
        <f t="shared" si="6"/>
        <v>-90.187265917603</v>
      </c>
      <c r="AB12" s="9">
        <v>2000</v>
      </c>
      <c r="AC12" s="26">
        <f t="shared" si="2"/>
        <v>-4.5093632958801493</v>
      </c>
      <c r="AD12" s="21">
        <f t="shared" si="3"/>
        <v>119.04761904761905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0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4382</v>
      </c>
      <c r="C13" s="23" t="s">
        <v>96</v>
      </c>
      <c r="D13" s="23" t="s">
        <v>63</v>
      </c>
      <c r="E13" s="23" t="s">
        <v>77</v>
      </c>
      <c r="F13" s="23">
        <v>4205</v>
      </c>
      <c r="G13" s="23"/>
      <c r="H13" s="23"/>
      <c r="I13" s="23" t="s">
        <v>97</v>
      </c>
      <c r="J13" s="23">
        <v>1377</v>
      </c>
      <c r="K13" s="23">
        <v>420</v>
      </c>
      <c r="L13" s="23">
        <v>21.7</v>
      </c>
      <c r="M13" s="30">
        <f t="shared" si="4"/>
        <v>193.77880184331798</v>
      </c>
      <c r="N13" s="1">
        <v>1630</v>
      </c>
      <c r="O13" s="1">
        <v>520</v>
      </c>
      <c r="P13" s="1">
        <v>21.5</v>
      </c>
      <c r="Q13" s="1">
        <v>1900</v>
      </c>
      <c r="R13" s="1">
        <v>620</v>
      </c>
      <c r="S13" s="6">
        <v>28.2</v>
      </c>
      <c r="T13" s="12">
        <f t="shared" si="0"/>
        <v>18.373275236020334</v>
      </c>
      <c r="U13" s="13">
        <f t="shared" si="0"/>
        <v>23.809523809523807</v>
      </c>
      <c r="V13" s="13">
        <f t="shared" si="0"/>
        <v>0.92165898617511188</v>
      </c>
      <c r="W13" s="13">
        <f t="shared" si="1"/>
        <v>16.564417177914109</v>
      </c>
      <c r="X13" s="13">
        <f t="shared" si="1"/>
        <v>19.230769230769234</v>
      </c>
      <c r="Y13" s="14">
        <f t="shared" si="1"/>
        <v>31.162790697674414</v>
      </c>
      <c r="Z13" s="15">
        <f t="shared" si="5"/>
        <v>4166.2442396313363</v>
      </c>
      <c r="AA13" s="18">
        <f t="shared" si="6"/>
        <v>5464.5622119815671</v>
      </c>
      <c r="AB13" s="9">
        <v>3800</v>
      </c>
      <c r="AC13" s="26">
        <f t="shared" si="2"/>
        <v>143.80426873635702</v>
      </c>
      <c r="AD13" s="21">
        <f t="shared" si="3"/>
        <v>90.368608799048758</v>
      </c>
      <c r="AE13" s="34" t="e">
        <f t="shared" si="7"/>
        <v>#N/A</v>
      </c>
      <c r="AF13" s="35" t="e">
        <f t="shared" si="7"/>
        <v>#N/A</v>
      </c>
      <c r="AG13" s="36">
        <f t="shared" si="8"/>
        <v>1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4388</v>
      </c>
      <c r="C14" s="23" t="s">
        <v>98</v>
      </c>
      <c r="D14" s="23" t="s">
        <v>79</v>
      </c>
      <c r="E14" s="23" t="s">
        <v>77</v>
      </c>
      <c r="F14" s="23">
        <v>1830</v>
      </c>
      <c r="G14" s="23"/>
      <c r="H14" s="23"/>
      <c r="I14" s="23" t="s">
        <v>99</v>
      </c>
      <c r="J14" s="23">
        <v>819</v>
      </c>
      <c r="K14" s="23">
        <v>273</v>
      </c>
      <c r="L14" s="23">
        <v>34.1</v>
      </c>
      <c r="M14" s="30">
        <f t="shared" si="4"/>
        <v>53.665689149560116</v>
      </c>
      <c r="N14" s="1">
        <v>890</v>
      </c>
      <c r="O14" s="1">
        <v>300</v>
      </c>
      <c r="P14" s="1">
        <v>43.8</v>
      </c>
      <c r="Q14" s="1">
        <v>990</v>
      </c>
      <c r="R14" s="1">
        <v>340</v>
      </c>
      <c r="S14" s="6">
        <v>49.8</v>
      </c>
      <c r="T14" s="12">
        <f t="shared" si="0"/>
        <v>8.6691086691086685</v>
      </c>
      <c r="U14" s="13">
        <f t="shared" si="0"/>
        <v>9.8901098901098905</v>
      </c>
      <c r="V14" s="13">
        <f t="shared" si="0"/>
        <v>28.445747800586496</v>
      </c>
      <c r="W14" s="13">
        <f t="shared" si="1"/>
        <v>11.235955056179774</v>
      </c>
      <c r="X14" s="13">
        <f t="shared" si="1"/>
        <v>13.333333333333334</v>
      </c>
      <c r="Y14" s="14">
        <f t="shared" si="1"/>
        <v>13.698630136986303</v>
      </c>
      <c r="Z14" s="15">
        <f t="shared" si="5"/>
        <v>2350.5571847507331</v>
      </c>
      <c r="AA14" s="18">
        <f t="shared" si="6"/>
        <v>2672.5513196480938</v>
      </c>
      <c r="AB14" s="9">
        <v>2760</v>
      </c>
      <c r="AC14" s="26">
        <f t="shared" si="2"/>
        <v>96.831569552467172</v>
      </c>
      <c r="AD14" s="21">
        <f t="shared" si="3"/>
        <v>150.81967213114754</v>
      </c>
      <c r="AE14" s="34" t="e">
        <f t="shared" si="7"/>
        <v>#N/A</v>
      </c>
      <c r="AF14" s="35" t="e">
        <f t="shared" si="7"/>
        <v>#N/A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4389</v>
      </c>
      <c r="C15" s="23" t="s">
        <v>100</v>
      </c>
      <c r="D15" s="23" t="s">
        <v>79</v>
      </c>
      <c r="E15" s="23" t="s">
        <v>77</v>
      </c>
      <c r="F15" s="23">
        <v>1045</v>
      </c>
      <c r="G15" s="23"/>
      <c r="H15" s="23"/>
      <c r="I15" s="23" t="s">
        <v>101</v>
      </c>
      <c r="J15" s="23">
        <v>1844</v>
      </c>
      <c r="K15" s="23">
        <v>318</v>
      </c>
      <c r="L15" s="23">
        <v>37</v>
      </c>
      <c r="M15" s="30">
        <f t="shared" si="4"/>
        <v>28.243243243243242</v>
      </c>
      <c r="N15" s="1">
        <v>2150</v>
      </c>
      <c r="O15" s="1">
        <v>370</v>
      </c>
      <c r="P15" s="1">
        <v>43.2</v>
      </c>
      <c r="Q15" s="1">
        <v>2400</v>
      </c>
      <c r="R15" s="1">
        <v>440</v>
      </c>
      <c r="S15" s="6">
        <v>51.9</v>
      </c>
      <c r="T15" s="12">
        <f t="shared" si="0"/>
        <v>16.594360086767896</v>
      </c>
      <c r="U15" s="13">
        <f t="shared" si="0"/>
        <v>16.352201257861633</v>
      </c>
      <c r="V15" s="13">
        <f t="shared" si="0"/>
        <v>16.756756756756765</v>
      </c>
      <c r="W15" s="13">
        <f t="shared" si="1"/>
        <v>11.627906976744185</v>
      </c>
      <c r="X15" s="13">
        <f t="shared" si="1"/>
        <v>18.918918918918919</v>
      </c>
      <c r="Y15" s="14">
        <f t="shared" si="1"/>
        <v>20.138888888888879</v>
      </c>
      <c r="Z15" s="15">
        <f t="shared" si="5"/>
        <v>1220.1081081081081</v>
      </c>
      <c r="AA15" s="18">
        <f t="shared" si="6"/>
        <v>1465.8243243243242</v>
      </c>
      <c r="AB15" s="9">
        <v>1973</v>
      </c>
      <c r="AC15" s="26">
        <f t="shared" si="2"/>
        <v>74.294187750852714</v>
      </c>
      <c r="AD15" s="21">
        <f t="shared" si="3"/>
        <v>188.80382775119617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0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>
      <c r="B16" s="23">
        <v>4390</v>
      </c>
      <c r="C16" s="22" t="s">
        <v>102</v>
      </c>
      <c r="D16" s="23" t="s">
        <v>79</v>
      </c>
      <c r="E16" s="23" t="s">
        <v>360</v>
      </c>
      <c r="F16" s="23">
        <v>2220</v>
      </c>
      <c r="G16" s="23">
        <v>26.8</v>
      </c>
      <c r="H16" s="23">
        <v>7.24</v>
      </c>
      <c r="I16" s="23" t="s">
        <v>103</v>
      </c>
      <c r="J16" s="23">
        <v>6508</v>
      </c>
      <c r="K16" s="23">
        <v>1070</v>
      </c>
      <c r="L16" s="23">
        <v>52.4</v>
      </c>
      <c r="M16" s="30">
        <f t="shared" si="4"/>
        <v>42.36641221374046</v>
      </c>
      <c r="N16" s="1">
        <v>8900</v>
      </c>
      <c r="O16" s="1">
        <v>1700</v>
      </c>
      <c r="P16" s="1">
        <v>85</v>
      </c>
      <c r="Q16" s="1">
        <v>9200</v>
      </c>
      <c r="R16" s="1">
        <v>1900</v>
      </c>
      <c r="S16" s="6">
        <v>93.1</v>
      </c>
      <c r="T16" s="12">
        <f t="shared" si="0"/>
        <v>36.754763368162266</v>
      </c>
      <c r="U16" s="13">
        <f t="shared" si="0"/>
        <v>58.878504672897193</v>
      </c>
      <c r="V16" s="13">
        <f t="shared" si="0"/>
        <v>62.213740458015273</v>
      </c>
      <c r="W16" s="13">
        <f t="shared" si="1"/>
        <v>3.3707865168539324</v>
      </c>
      <c r="X16" s="13">
        <f t="shared" si="1"/>
        <v>11.76470588235294</v>
      </c>
      <c r="Y16" s="14">
        <f t="shared" si="1"/>
        <v>9.5294117647058751</v>
      </c>
      <c r="Z16" s="15">
        <f t="shared" si="5"/>
        <v>3601.1450381679392</v>
      </c>
      <c r="AA16" s="18">
        <f t="shared" si="6"/>
        <v>3944.3129770992368</v>
      </c>
      <c r="AB16" s="9">
        <v>2201</v>
      </c>
      <c r="AC16" s="24">
        <f t="shared" si="2"/>
        <v>179.20549646066502</v>
      </c>
      <c r="AD16" s="21">
        <f t="shared" si="3"/>
        <v>99.144144144144136</v>
      </c>
      <c r="AE16" s="34">
        <f t="shared" si="7"/>
        <v>0.1276798475464507</v>
      </c>
      <c r="AF16" s="35">
        <f t="shared" si="7"/>
        <v>0.89382716049382727</v>
      </c>
      <c r="AG16" s="39">
        <f t="shared" si="8"/>
        <v>1</v>
      </c>
      <c r="AH16" s="44">
        <f t="shared" si="9"/>
        <v>0</v>
      </c>
      <c r="AI16" s="40">
        <f t="shared" si="10"/>
        <v>1</v>
      </c>
      <c r="AJ16" s="40">
        <f t="shared" si="11"/>
        <v>1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209.9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8.1</v>
      </c>
    </row>
    <row r="17" spans="2:45" hidden="1">
      <c r="B17" s="23">
        <v>4395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1"/>
      <c r="O17" s="1"/>
      <c r="P17" s="1"/>
      <c r="Q17" s="1"/>
      <c r="R17" s="1"/>
      <c r="S17" s="6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47" t="e">
        <f t="shared" si="10"/>
        <v>#DIV/0!</v>
      </c>
      <c r="AJ17" s="47" t="e">
        <f t="shared" si="11"/>
        <v>#DIV/0!</v>
      </c>
      <c r="AK17" s="47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 hidden="1">
      <c r="B18" s="23">
        <v>4396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1"/>
      <c r="O18" s="1"/>
      <c r="P18" s="1"/>
      <c r="Q18" s="1"/>
      <c r="R18" s="1"/>
      <c r="S18" s="6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47" t="e">
        <f t="shared" si="10"/>
        <v>#DIV/0!</v>
      </c>
      <c r="AJ18" s="47" t="e">
        <f t="shared" si="11"/>
        <v>#DIV/0!</v>
      </c>
      <c r="AK18" s="47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 hidden="1">
      <c r="B19" s="23">
        <v>4397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1"/>
      <c r="O19" s="1"/>
      <c r="P19" s="1"/>
      <c r="Q19" s="1"/>
      <c r="R19" s="1"/>
      <c r="S19" s="6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47" t="e">
        <f t="shared" si="10"/>
        <v>#DIV/0!</v>
      </c>
      <c r="AJ19" s="47" t="e">
        <f t="shared" si="11"/>
        <v>#DIV/0!</v>
      </c>
      <c r="AK19" s="47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 hidden="1">
      <c r="B20" s="23">
        <v>4398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1"/>
      <c r="O20" s="1"/>
      <c r="P20" s="1"/>
      <c r="Q20" s="1"/>
      <c r="R20" s="1"/>
      <c r="S20" s="6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4399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1"/>
      <c r="O21" s="1"/>
      <c r="P21" s="1"/>
      <c r="Q21" s="1"/>
      <c r="R21" s="1"/>
      <c r="S21" s="6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47" t="e">
        <f t="shared" si="10"/>
        <v>#DIV/0!</v>
      </c>
      <c r="AJ21" s="47" t="e">
        <f t="shared" si="11"/>
        <v>#DIV/0!</v>
      </c>
      <c r="AK21" s="47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 hidden="1">
      <c r="B22" s="23">
        <v>4424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1"/>
      <c r="O22" s="1"/>
      <c r="P22" s="1"/>
      <c r="Q22" s="1"/>
      <c r="R22" s="1"/>
      <c r="S22" s="6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47" t="e">
        <f t="shared" si="10"/>
        <v>#DIV/0!</v>
      </c>
      <c r="AJ22" s="47" t="e">
        <f t="shared" si="11"/>
        <v>#DIV/0!</v>
      </c>
      <c r="AK22" s="47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 hidden="1">
      <c r="B23" s="23">
        <v>4425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1"/>
      <c r="O23" s="1"/>
      <c r="P23" s="1"/>
      <c r="Q23" s="1"/>
      <c r="R23" s="1"/>
      <c r="S23" s="6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47" t="e">
        <f t="shared" si="10"/>
        <v>#DIV/0!</v>
      </c>
      <c r="AJ23" s="47" t="e">
        <f t="shared" si="11"/>
        <v>#DIV/0!</v>
      </c>
      <c r="AK23" s="47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 hidden="1">
      <c r="B24" s="23">
        <v>4427</v>
      </c>
      <c r="C24" s="23" t="s">
        <v>104</v>
      </c>
      <c r="D24" s="23" t="s">
        <v>79</v>
      </c>
      <c r="E24" s="23" t="s">
        <v>77</v>
      </c>
      <c r="F24" s="23">
        <v>4930</v>
      </c>
      <c r="G24" s="23"/>
      <c r="H24" s="23"/>
      <c r="I24" s="23" t="s">
        <v>105</v>
      </c>
      <c r="J24" s="23">
        <v>6272</v>
      </c>
      <c r="K24" s="23">
        <v>1462</v>
      </c>
      <c r="L24" s="23">
        <v>93.4</v>
      </c>
      <c r="M24" s="30">
        <f t="shared" si="4"/>
        <v>52.783725910064234</v>
      </c>
      <c r="N24" s="1">
        <v>8450</v>
      </c>
      <c r="O24" s="1">
        <v>1800</v>
      </c>
      <c r="P24" s="1">
        <v>122.3</v>
      </c>
      <c r="Q24" s="1">
        <v>9000</v>
      </c>
      <c r="R24" s="1">
        <v>2000</v>
      </c>
      <c r="S24" s="6">
        <v>133.4</v>
      </c>
      <c r="T24" s="12">
        <f t="shared" si="0"/>
        <v>34.725765306122447</v>
      </c>
      <c r="U24" s="13">
        <f t="shared" si="0"/>
        <v>23.119015047879618</v>
      </c>
      <c r="V24" s="13">
        <f t="shared" si="0"/>
        <v>30.942184154175578</v>
      </c>
      <c r="W24" s="13">
        <f t="shared" si="13"/>
        <v>6.5088757396449708</v>
      </c>
      <c r="X24" s="13">
        <f t="shared" si="13"/>
        <v>11.111111111111111</v>
      </c>
      <c r="Y24" s="14">
        <f t="shared" si="13"/>
        <v>9.0760425183973918</v>
      </c>
      <c r="Z24" s="15">
        <f t="shared" si="5"/>
        <v>6455.4496788008555</v>
      </c>
      <c r="AA24" s="18">
        <f t="shared" si="6"/>
        <v>7041.3490364025693</v>
      </c>
      <c r="AB24" s="9">
        <v>6440</v>
      </c>
      <c r="AC24" s="26">
        <f t="shared" si="2"/>
        <v>109.33771795656163</v>
      </c>
      <c r="AD24" s="21">
        <f t="shared" si="3"/>
        <v>130.6288032454361</v>
      </c>
      <c r="AE24" s="34" t="e">
        <f t="shared" si="7"/>
        <v>#N/A</v>
      </c>
      <c r="AF24" s="35" t="e">
        <f t="shared" si="7"/>
        <v>#N/A</v>
      </c>
      <c r="AG24" s="36">
        <f t="shared" si="8"/>
        <v>1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4428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1"/>
      <c r="O25" s="1"/>
      <c r="P25" s="1"/>
      <c r="Q25" s="1"/>
      <c r="R25" s="1"/>
      <c r="S25" s="6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47" t="e">
        <f t="shared" si="10"/>
        <v>#DIV/0!</v>
      </c>
      <c r="AJ25" s="47" t="e">
        <f t="shared" si="11"/>
        <v>#DIV/0!</v>
      </c>
      <c r="AK25" s="47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 hidden="1">
      <c r="B26" s="23">
        <v>4429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1"/>
      <c r="O26" s="1"/>
      <c r="P26" s="1"/>
      <c r="Q26" s="1"/>
      <c r="R26" s="1"/>
      <c r="S26" s="6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47" t="e">
        <f t="shared" si="10"/>
        <v>#DIV/0!</v>
      </c>
      <c r="AJ26" s="47" t="e">
        <f t="shared" si="11"/>
        <v>#DIV/0!</v>
      </c>
      <c r="AK26" s="47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 hidden="1">
      <c r="B27" s="23">
        <v>4431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1"/>
      <c r="O27" s="1"/>
      <c r="P27" s="1"/>
      <c r="Q27" s="1"/>
      <c r="R27" s="1"/>
      <c r="S27" s="6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47" t="e">
        <f t="shared" si="10"/>
        <v>#DIV/0!</v>
      </c>
      <c r="AJ27" s="47" t="e">
        <f t="shared" si="11"/>
        <v>#DIV/0!</v>
      </c>
      <c r="AK27" s="47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 hidden="1">
      <c r="B28" s="23">
        <v>4433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1"/>
      <c r="O28" s="1"/>
      <c r="P28" s="1"/>
      <c r="Q28" s="1"/>
      <c r="R28" s="1"/>
      <c r="S28" s="6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47" t="e">
        <f t="shared" si="10"/>
        <v>#DIV/0!</v>
      </c>
      <c r="AJ28" s="47" t="e">
        <f t="shared" si="11"/>
        <v>#DIV/0!</v>
      </c>
      <c r="AK28" s="47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 hidden="1">
      <c r="B29" s="23">
        <v>4435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1"/>
      <c r="O29" s="1"/>
      <c r="P29" s="1"/>
      <c r="Q29" s="1"/>
      <c r="R29" s="1"/>
      <c r="S29" s="6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47" t="e">
        <f t="shared" si="10"/>
        <v>#DIV/0!</v>
      </c>
      <c r="AJ29" s="47" t="e">
        <f t="shared" si="11"/>
        <v>#DIV/0!</v>
      </c>
      <c r="AK29" s="47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 hidden="1">
      <c r="B30" s="23">
        <v>4436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1"/>
      <c r="O30" s="1"/>
      <c r="P30" s="1"/>
      <c r="Q30" s="1"/>
      <c r="R30" s="1"/>
      <c r="S30" s="6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47" t="e">
        <f t="shared" si="10"/>
        <v>#DIV/0!</v>
      </c>
      <c r="AJ30" s="47" t="e">
        <f t="shared" si="11"/>
        <v>#DIV/0!</v>
      </c>
      <c r="AK30" s="47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 hidden="1">
      <c r="B31" s="23">
        <v>4438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1"/>
      <c r="O31" s="1"/>
      <c r="P31" s="1"/>
      <c r="Q31" s="1"/>
      <c r="R31" s="1"/>
      <c r="S31" s="6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47" t="e">
        <f t="shared" si="10"/>
        <v>#DIV/0!</v>
      </c>
      <c r="AJ31" s="47" t="e">
        <f t="shared" si="11"/>
        <v>#DIV/0!</v>
      </c>
      <c r="AK31" s="47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 hidden="1">
      <c r="B32" s="23">
        <v>4439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1"/>
      <c r="O32" s="1"/>
      <c r="P32" s="1"/>
      <c r="Q32" s="1"/>
      <c r="R32" s="1"/>
      <c r="S32" s="6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47" t="e">
        <f t="shared" si="10"/>
        <v>#DIV/0!</v>
      </c>
      <c r="AJ32" s="47" t="e">
        <f t="shared" si="11"/>
        <v>#DIV/0!</v>
      </c>
      <c r="AK32" s="47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 hidden="1">
      <c r="B33" s="23">
        <v>4441</v>
      </c>
      <c r="C33" s="23" t="s">
        <v>106</v>
      </c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1"/>
      <c r="O33" s="1"/>
      <c r="P33" s="1"/>
      <c r="Q33" s="1"/>
      <c r="R33" s="1"/>
      <c r="S33" s="6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47" t="e">
        <f t="shared" si="10"/>
        <v>#DIV/0!</v>
      </c>
      <c r="AJ33" s="47" t="e">
        <f t="shared" si="11"/>
        <v>#DIV/0!</v>
      </c>
      <c r="AK33" s="47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 hidden="1">
      <c r="B34" s="23">
        <v>4442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1"/>
      <c r="O34" s="1"/>
      <c r="P34" s="1"/>
      <c r="Q34" s="1"/>
      <c r="R34" s="1"/>
      <c r="S34" s="6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>
        <v>4444</v>
      </c>
      <c r="C35" s="22" t="s">
        <v>107</v>
      </c>
      <c r="D35" s="23" t="s">
        <v>79</v>
      </c>
      <c r="E35" s="23" t="s">
        <v>360</v>
      </c>
      <c r="F35" s="23">
        <v>1355</v>
      </c>
      <c r="G35" s="23">
        <v>38.450000000000003</v>
      </c>
      <c r="H35" s="23">
        <v>3.97</v>
      </c>
      <c r="I35" s="23" t="s">
        <v>108</v>
      </c>
      <c r="J35" s="23">
        <v>766</v>
      </c>
      <c r="K35" s="23">
        <v>11</v>
      </c>
      <c r="L35" s="23">
        <v>0.3</v>
      </c>
      <c r="M35" s="30">
        <f t="shared" si="4"/>
        <v>4516.666666666667</v>
      </c>
      <c r="N35" s="1">
        <v>960</v>
      </c>
      <c r="O35" s="1">
        <v>130</v>
      </c>
      <c r="P35" s="1">
        <v>41.5</v>
      </c>
      <c r="Q35" s="1">
        <v>1100</v>
      </c>
      <c r="R35" s="1">
        <v>160</v>
      </c>
      <c r="S35" s="6">
        <v>51.8</v>
      </c>
      <c r="T35" s="12">
        <f t="shared" si="14"/>
        <v>25.326370757180154</v>
      </c>
      <c r="U35" s="13">
        <f t="shared" si="14"/>
        <v>1081.8181818181818</v>
      </c>
      <c r="V35" s="13">
        <f t="shared" si="14"/>
        <v>13733.333333333334</v>
      </c>
      <c r="W35" s="13">
        <f t="shared" si="13"/>
        <v>14.583333333333334</v>
      </c>
      <c r="X35" s="13">
        <f t="shared" si="13"/>
        <v>23.076923076923077</v>
      </c>
      <c r="Y35" s="14">
        <f t="shared" si="13"/>
        <v>24.819277108433731</v>
      </c>
      <c r="Z35" s="15">
        <f t="shared" si="5"/>
        <v>187441.66666666669</v>
      </c>
      <c r="AA35" s="18">
        <f t="shared" si="6"/>
        <v>233963.33333333334</v>
      </c>
      <c r="AB35" s="9">
        <v>1561</v>
      </c>
      <c r="AC35" s="24">
        <f t="shared" si="2"/>
        <v>14988.041853512706</v>
      </c>
      <c r="AD35" s="21">
        <f t="shared" si="3"/>
        <v>115.20295202952029</v>
      </c>
      <c r="AE35" s="37">
        <f t="shared" si="15"/>
        <v>0.18318246784182945</v>
      </c>
      <c r="AF35" s="38">
        <f t="shared" si="15"/>
        <v>0.49012345679012348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209.9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8.1</v>
      </c>
    </row>
    <row r="36" spans="2:45">
      <c r="B36" s="23">
        <v>4446</v>
      </c>
      <c r="C36" s="27" t="s">
        <v>109</v>
      </c>
      <c r="D36" s="23" t="s">
        <v>63</v>
      </c>
      <c r="E36" s="23" t="s">
        <v>360</v>
      </c>
      <c r="F36" s="23">
        <v>2070</v>
      </c>
      <c r="G36" s="30">
        <f>M36</f>
        <v>96.279069767441854</v>
      </c>
      <c r="H36" s="23">
        <v>16.739999999999998</v>
      </c>
      <c r="I36" s="23" t="s">
        <v>110</v>
      </c>
      <c r="J36" s="23">
        <v>1085</v>
      </c>
      <c r="K36" s="23">
        <v>398</v>
      </c>
      <c r="L36" s="23">
        <v>21.5</v>
      </c>
      <c r="M36" s="30">
        <f t="shared" si="4"/>
        <v>96.279069767441854</v>
      </c>
      <c r="N36" s="1">
        <v>1400</v>
      </c>
      <c r="O36" s="1">
        <v>460</v>
      </c>
      <c r="P36" s="1">
        <v>22.5</v>
      </c>
      <c r="Q36" s="1">
        <v>2000</v>
      </c>
      <c r="R36" s="1">
        <v>700</v>
      </c>
      <c r="S36" s="6">
        <v>36.4</v>
      </c>
      <c r="T36" s="12">
        <f t="shared" si="14"/>
        <v>29.032258064516132</v>
      </c>
      <c r="U36" s="13">
        <f t="shared" si="14"/>
        <v>15.577889447236181</v>
      </c>
      <c r="V36" s="13">
        <f t="shared" si="14"/>
        <v>4.6511627906976747</v>
      </c>
      <c r="W36" s="13">
        <f t="shared" si="13"/>
        <v>42.857142857142854</v>
      </c>
      <c r="X36" s="13">
        <f t="shared" si="13"/>
        <v>52.173913043478258</v>
      </c>
      <c r="Y36" s="14">
        <f t="shared" si="13"/>
        <v>61.777777777777779</v>
      </c>
      <c r="Z36" s="15">
        <f t="shared" si="5"/>
        <v>2166.2790697674418</v>
      </c>
      <c r="AA36" s="18">
        <f t="shared" si="6"/>
        <v>3504.5581395348831</v>
      </c>
      <c r="AB36" s="9">
        <v>2274</v>
      </c>
      <c r="AC36" s="24">
        <f t="shared" si="2"/>
        <v>154.11425415720683</v>
      </c>
      <c r="AD36" s="21">
        <f t="shared" si="3"/>
        <v>109.85507246376811</v>
      </c>
      <c r="AE36" s="34">
        <f t="shared" si="15"/>
        <v>3.2526712759270895</v>
      </c>
      <c r="AF36" s="35">
        <f t="shared" si="15"/>
        <v>6.4384615384615378</v>
      </c>
      <c r="AG36" s="39">
        <f t="shared" si="8"/>
        <v>1</v>
      </c>
      <c r="AH36" s="39">
        <f t="shared" si="9"/>
        <v>1</v>
      </c>
      <c r="AI36" s="40">
        <f t="shared" si="10"/>
        <v>0</v>
      </c>
      <c r="AJ36" s="40">
        <f t="shared" si="11"/>
        <v>1</v>
      </c>
      <c r="AK36" s="47" t="str">
        <f t="shared" si="12"/>
        <v>○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29.6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2.6</v>
      </c>
    </row>
    <row r="37" spans="2:45" hidden="1">
      <c r="B37" s="23">
        <v>4447</v>
      </c>
      <c r="C37" s="23" t="s">
        <v>113</v>
      </c>
      <c r="D37" s="23" t="s">
        <v>112</v>
      </c>
      <c r="E37" s="23" t="s">
        <v>360</v>
      </c>
      <c r="F37" s="23">
        <v>2527</v>
      </c>
      <c r="G37" s="23"/>
      <c r="H37" s="23"/>
      <c r="I37" s="23" t="s">
        <v>111</v>
      </c>
      <c r="J37" s="23">
        <v>1778</v>
      </c>
      <c r="K37" s="23">
        <v>154</v>
      </c>
      <c r="L37" s="23">
        <v>57.8</v>
      </c>
      <c r="M37" s="30">
        <f t="shared" si="4"/>
        <v>43.719723183391004</v>
      </c>
      <c r="N37" s="1">
        <v>2300</v>
      </c>
      <c r="O37" s="1">
        <v>240</v>
      </c>
      <c r="P37" s="1">
        <v>68.3</v>
      </c>
      <c r="Q37" s="1">
        <v>2600</v>
      </c>
      <c r="R37" s="1">
        <v>270</v>
      </c>
      <c r="S37" s="6">
        <v>75.400000000000006</v>
      </c>
      <c r="T37" s="12">
        <f t="shared" si="14"/>
        <v>29.358830146231725</v>
      </c>
      <c r="U37" s="13">
        <f t="shared" si="14"/>
        <v>55.844155844155843</v>
      </c>
      <c r="V37" s="13">
        <f t="shared" si="14"/>
        <v>18.166089965397923</v>
      </c>
      <c r="W37" s="13">
        <f t="shared" ref="W37:Y100" si="16">ABS(Q37-N37)/N37*100</f>
        <v>13.043478260869565</v>
      </c>
      <c r="X37" s="13">
        <f t="shared" si="16"/>
        <v>12.5</v>
      </c>
      <c r="Y37" s="14">
        <f t="shared" si="16"/>
        <v>10.395314787701331</v>
      </c>
      <c r="Z37" s="15">
        <f t="shared" si="5"/>
        <v>2986.0570934256052</v>
      </c>
      <c r="AA37" s="18">
        <f t="shared" si="6"/>
        <v>3296.4671280276821</v>
      </c>
      <c r="AB37" s="9">
        <v>1809</v>
      </c>
      <c r="AC37" s="24">
        <f t="shared" si="2"/>
        <v>182.22593300318863</v>
      </c>
      <c r="AD37" s="21">
        <f t="shared" si="3"/>
        <v>71.586861891571033</v>
      </c>
      <c r="AE37" s="34" t="e">
        <f t="shared" si="15"/>
        <v>#VALUE!</v>
      </c>
      <c r="AF37" s="35" t="e">
        <f t="shared" si="15"/>
        <v>#VALUE!</v>
      </c>
      <c r="AG37" s="36">
        <f t="shared" si="8"/>
        <v>1</v>
      </c>
      <c r="AH37" s="36">
        <f t="shared" si="9"/>
        <v>0</v>
      </c>
      <c r="AI37" s="47">
        <f t="shared" si="10"/>
        <v>1</v>
      </c>
      <c r="AJ37" s="47">
        <f t="shared" si="11"/>
        <v>0</v>
      </c>
      <c r="AK37" s="47" t="str">
        <f t="shared" si="12"/>
        <v>×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>
        <v>4448</v>
      </c>
      <c r="C38" s="22" t="s">
        <v>114</v>
      </c>
      <c r="D38" s="23" t="s">
        <v>79</v>
      </c>
      <c r="E38" s="23" t="s">
        <v>360</v>
      </c>
      <c r="F38" s="23">
        <v>1561</v>
      </c>
      <c r="G38" s="23">
        <v>225.57</v>
      </c>
      <c r="H38" s="23">
        <v>35.299999999999997</v>
      </c>
      <c r="I38" s="23" t="s">
        <v>115</v>
      </c>
      <c r="J38" s="23">
        <v>1815</v>
      </c>
      <c r="K38" s="23">
        <v>77</v>
      </c>
      <c r="L38" s="23">
        <v>1.7</v>
      </c>
      <c r="M38" s="30">
        <f t="shared" si="4"/>
        <v>918.23529411764707</v>
      </c>
      <c r="N38" s="1">
        <v>2700</v>
      </c>
      <c r="O38" s="1">
        <v>280</v>
      </c>
      <c r="P38" s="1">
        <v>7.1</v>
      </c>
      <c r="Q38" s="1">
        <v>3500</v>
      </c>
      <c r="R38" s="1">
        <v>340</v>
      </c>
      <c r="S38" s="6">
        <v>8.6999999999999993</v>
      </c>
      <c r="T38" s="12">
        <f t="shared" si="14"/>
        <v>48.760330578512395</v>
      </c>
      <c r="U38" s="13">
        <f t="shared" si="14"/>
        <v>263.63636363636363</v>
      </c>
      <c r="V38" s="13">
        <f t="shared" si="14"/>
        <v>317.64705882352939</v>
      </c>
      <c r="W38" s="13">
        <f t="shared" si="16"/>
        <v>29.629629629629626</v>
      </c>
      <c r="X38" s="13">
        <f t="shared" si="16"/>
        <v>21.428571428571427</v>
      </c>
      <c r="Y38" s="14">
        <f t="shared" si="16"/>
        <v>22.535211267605629</v>
      </c>
      <c r="Z38" s="15">
        <f t="shared" si="5"/>
        <v>6519.4705882352937</v>
      </c>
      <c r="AA38" s="18">
        <f t="shared" si="6"/>
        <v>7988.6470588235288</v>
      </c>
      <c r="AB38" s="9">
        <v>1593</v>
      </c>
      <c r="AC38" s="24">
        <f t="shared" si="2"/>
        <v>501.4844355821424</v>
      </c>
      <c r="AD38" s="21">
        <f t="shared" si="3"/>
        <v>102.04996796925047</v>
      </c>
      <c r="AE38" s="37">
        <f t="shared" si="15"/>
        <v>1.0746545974273463</v>
      </c>
      <c r="AF38" s="38">
        <f t="shared" si="15"/>
        <v>4.3580246913580245</v>
      </c>
      <c r="AG38" s="39">
        <f t="shared" si="8"/>
        <v>1</v>
      </c>
      <c r="AH38" s="39">
        <f t="shared" si="9"/>
        <v>1</v>
      </c>
      <c r="AI38" s="40">
        <f t="shared" si="10"/>
        <v>1</v>
      </c>
      <c r="AJ38" s="45">
        <f t="shared" si="11"/>
        <v>0</v>
      </c>
      <c r="AK38" s="40" t="str">
        <f t="shared" si="12"/>
        <v>○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209.9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8.1</v>
      </c>
    </row>
    <row r="39" spans="2:45">
      <c r="B39" s="23">
        <v>4449</v>
      </c>
      <c r="C39" s="22" t="s">
        <v>117</v>
      </c>
      <c r="D39" s="23" t="s">
        <v>79</v>
      </c>
      <c r="E39" s="23" t="s">
        <v>360</v>
      </c>
      <c r="F39" s="23">
        <v>1867</v>
      </c>
      <c r="G39" s="23">
        <v>85.35</v>
      </c>
      <c r="H39" s="23">
        <v>16.96</v>
      </c>
      <c r="I39" s="23" t="s">
        <v>116</v>
      </c>
      <c r="J39" s="23">
        <v>1767</v>
      </c>
      <c r="K39" s="23">
        <v>538</v>
      </c>
      <c r="L39" s="23">
        <v>15.8</v>
      </c>
      <c r="M39" s="30">
        <f t="shared" si="4"/>
        <v>118.16455696202532</v>
      </c>
      <c r="N39" s="1">
        <v>2580</v>
      </c>
      <c r="O39" s="1">
        <v>1050</v>
      </c>
      <c r="P39" s="1">
        <v>27.5</v>
      </c>
      <c r="Q39" s="1">
        <v>3400</v>
      </c>
      <c r="R39" s="1">
        <v>1450</v>
      </c>
      <c r="S39" s="6">
        <v>37.700000000000003</v>
      </c>
      <c r="T39" s="12">
        <f t="shared" si="14"/>
        <v>46.010186757215621</v>
      </c>
      <c r="U39" s="13">
        <f t="shared" si="14"/>
        <v>95.167286245353154</v>
      </c>
      <c r="V39" s="13">
        <f t="shared" si="14"/>
        <v>74.050632911392398</v>
      </c>
      <c r="W39" s="13">
        <f t="shared" si="16"/>
        <v>31.782945736434108</v>
      </c>
      <c r="X39" s="13">
        <f t="shared" si="16"/>
        <v>38.095238095238095</v>
      </c>
      <c r="Y39" s="14">
        <f t="shared" si="16"/>
        <v>37.090909090909101</v>
      </c>
      <c r="Z39" s="15">
        <f t="shared" si="5"/>
        <v>3249.5253164556962</v>
      </c>
      <c r="AA39" s="18">
        <f t="shared" si="6"/>
        <v>4454.8037974683548</v>
      </c>
      <c r="AB39" s="9">
        <v>2380</v>
      </c>
      <c r="AC39" s="24">
        <f t="shared" si="2"/>
        <v>187.17663014572918</v>
      </c>
      <c r="AD39" s="21">
        <f t="shared" si="3"/>
        <v>127.47723620782003</v>
      </c>
      <c r="AE39" s="37">
        <f t="shared" si="15"/>
        <v>0.40662220104811814</v>
      </c>
      <c r="AF39" s="38">
        <f t="shared" si="15"/>
        <v>2.0938271604938272</v>
      </c>
      <c r="AG39" s="39">
        <f t="shared" si="8"/>
        <v>1</v>
      </c>
      <c r="AH39" s="39">
        <f t="shared" si="9"/>
        <v>1</v>
      </c>
      <c r="AI39" s="40">
        <f t="shared" si="10"/>
        <v>1</v>
      </c>
      <c r="AJ39" s="40">
        <f t="shared" si="11"/>
        <v>1</v>
      </c>
      <c r="AK39" s="40" t="str">
        <f t="shared" si="12"/>
        <v>○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209.9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8.1</v>
      </c>
    </row>
    <row r="40" spans="2:45">
      <c r="B40" s="23">
        <v>4475</v>
      </c>
      <c r="C40" s="22" t="s">
        <v>119</v>
      </c>
      <c r="D40" s="23" t="s">
        <v>79</v>
      </c>
      <c r="E40" s="23" t="s">
        <v>360</v>
      </c>
      <c r="F40" s="23">
        <v>3885</v>
      </c>
      <c r="G40" s="23">
        <v>335.75</v>
      </c>
      <c r="H40" s="23">
        <v>79.02</v>
      </c>
      <c r="I40" s="23" t="s">
        <v>118</v>
      </c>
      <c r="J40" s="23">
        <v>3427</v>
      </c>
      <c r="K40" s="23">
        <v>187</v>
      </c>
      <c r="L40" s="23">
        <v>7.1</v>
      </c>
      <c r="M40" s="30">
        <f t="shared" si="4"/>
        <v>547.18309859154931</v>
      </c>
      <c r="N40" s="1">
        <v>4200</v>
      </c>
      <c r="O40" s="1">
        <v>320</v>
      </c>
      <c r="P40" s="1">
        <v>11.5</v>
      </c>
      <c r="Q40" s="1">
        <v>4700</v>
      </c>
      <c r="R40" s="1">
        <v>420</v>
      </c>
      <c r="S40" s="6">
        <v>16.600000000000001</v>
      </c>
      <c r="T40" s="12">
        <f t="shared" si="14"/>
        <v>22.55617157864021</v>
      </c>
      <c r="U40" s="13">
        <f t="shared" si="14"/>
        <v>71.122994652406419</v>
      </c>
      <c r="V40" s="13">
        <f t="shared" si="14"/>
        <v>61.971830985915503</v>
      </c>
      <c r="W40" s="13">
        <f t="shared" si="16"/>
        <v>11.904761904761903</v>
      </c>
      <c r="X40" s="13">
        <f t="shared" si="16"/>
        <v>31.25</v>
      </c>
      <c r="Y40" s="14">
        <f t="shared" si="16"/>
        <v>44.34782608695653</v>
      </c>
      <c r="Z40" s="15">
        <f t="shared" si="5"/>
        <v>6292.6056338028175</v>
      </c>
      <c r="AA40" s="18">
        <f t="shared" si="6"/>
        <v>9083.2394366197186</v>
      </c>
      <c r="AB40" s="9">
        <v>5670</v>
      </c>
      <c r="AC40" s="24">
        <f t="shared" si="2"/>
        <v>160.19822639540951</v>
      </c>
      <c r="AD40" s="21">
        <f t="shared" si="3"/>
        <v>145.94594594594594</v>
      </c>
      <c r="AE40" s="34">
        <f t="shared" si="15"/>
        <v>1.5995712243925679</v>
      </c>
      <c r="AF40" s="35">
        <f t="shared" si="15"/>
        <v>9.7555555555555546</v>
      </c>
      <c r="AG40" s="39">
        <f t="shared" si="8"/>
        <v>1</v>
      </c>
      <c r="AH40" s="39">
        <f t="shared" si="9"/>
        <v>1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209.9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8.1</v>
      </c>
    </row>
    <row r="41" spans="2:45" hidden="1">
      <c r="B41" s="23">
        <v>4477</v>
      </c>
      <c r="C41" s="23" t="s">
        <v>120</v>
      </c>
      <c r="D41" s="23" t="s">
        <v>79</v>
      </c>
      <c r="E41" s="23" t="s">
        <v>77</v>
      </c>
      <c r="F41" s="23">
        <v>3510</v>
      </c>
      <c r="G41" s="23"/>
      <c r="H41" s="23"/>
      <c r="I41" s="23" t="s">
        <v>121</v>
      </c>
      <c r="J41" s="23">
        <v>3849</v>
      </c>
      <c r="K41" s="23">
        <v>-441</v>
      </c>
      <c r="L41" s="23">
        <v>-38.700000000000003</v>
      </c>
      <c r="M41" s="30">
        <f t="shared" si="4"/>
        <v>-90.697674418604649</v>
      </c>
      <c r="N41" s="1">
        <v>6200</v>
      </c>
      <c r="O41" s="1">
        <v>100</v>
      </c>
      <c r="P41" s="1">
        <v>4.4000000000000004</v>
      </c>
      <c r="Q41" s="1">
        <v>7800</v>
      </c>
      <c r="R41" s="1">
        <v>250</v>
      </c>
      <c r="S41" s="6">
        <v>11.3</v>
      </c>
      <c r="T41" s="12">
        <f t="shared" si="14"/>
        <v>61.080800207846195</v>
      </c>
      <c r="U41" s="13">
        <f t="shared" si="14"/>
        <v>-122.67573696145124</v>
      </c>
      <c r="V41" s="13">
        <f t="shared" si="14"/>
        <v>-111.36950904392764</v>
      </c>
      <c r="W41" s="13">
        <f t="shared" si="16"/>
        <v>25.806451612903224</v>
      </c>
      <c r="X41" s="13">
        <f t="shared" si="16"/>
        <v>150</v>
      </c>
      <c r="Y41" s="14">
        <f t="shared" si="16"/>
        <v>156.81818181818181</v>
      </c>
      <c r="Z41" s="15">
        <f t="shared" si="5"/>
        <v>-399.06976744186051</v>
      </c>
      <c r="AA41" s="18">
        <f t="shared" si="6"/>
        <v>-1024.8837209302326</v>
      </c>
      <c r="AB41" s="9">
        <v>9580</v>
      </c>
      <c r="AC41" s="26">
        <f t="shared" si="2"/>
        <v>-10.698159926202848</v>
      </c>
      <c r="AD41" s="21">
        <f t="shared" si="3"/>
        <v>272.93447293447292</v>
      </c>
      <c r="AE41" s="34" t="e">
        <f t="shared" si="15"/>
        <v>#N/A</v>
      </c>
      <c r="AF41" s="35" t="e">
        <f t="shared" si="15"/>
        <v>#N/A</v>
      </c>
      <c r="AG41" s="36">
        <f t="shared" si="8"/>
        <v>0</v>
      </c>
      <c r="AH41" s="36">
        <f t="shared" si="9"/>
        <v>1</v>
      </c>
      <c r="AI41" s="47">
        <f t="shared" si="10"/>
        <v>0</v>
      </c>
      <c r="AJ41" s="47">
        <f t="shared" si="11"/>
        <v>1</v>
      </c>
      <c r="AK41" s="47" t="str">
        <f t="shared" si="12"/>
        <v>×</v>
      </c>
      <c r="AL41" s="1"/>
      <c r="AM41" s="1"/>
      <c r="AN41" s="1"/>
      <c r="AR41" s="2" t="e">
        <f>IF(D41="東1",VLOOKUP(E41,参照!$B$4:$J$36,2,FALSE),IF(D41="東2",VLOOKUP(E41,参照!$B$4:$J$36,4,FALSE),IF(D41="M",VLOOKUP(E41,参照!$B$4:$J$36,6,FALSE), IF(D41="JQ",VLOOKUP(E41,参照!$B$4:$J$36,8,FALSE),"-") )))</f>
        <v>#N/A</v>
      </c>
      <c r="AS41" s="2" t="e">
        <f>IF(D41="東1",VLOOKUP(E41,参照!$B$4:$J$36,3,FALSE),IF(D41="東2",VLOOKUP(E41,参照!$B$4:$J$36,5,FALSE),IF(D41="M",VLOOKUP(E41,参照!$B$4:$J$36,7,FALSE), IF(D41="JQ",VLOOKUP(E41,参照!$B$4:$J$36,9,FALSE),"-") )))</f>
        <v>#N/A</v>
      </c>
    </row>
    <row r="42" spans="2:45">
      <c r="B42" s="23">
        <v>4479</v>
      </c>
      <c r="C42" s="22" t="s">
        <v>122</v>
      </c>
      <c r="D42" s="23" t="s">
        <v>79</v>
      </c>
      <c r="E42" s="23" t="s">
        <v>360</v>
      </c>
      <c r="F42" s="23">
        <v>5660</v>
      </c>
      <c r="G42" s="23">
        <v>378.03</v>
      </c>
      <c r="H42" s="23">
        <v>446.65</v>
      </c>
      <c r="I42" s="23" t="s">
        <v>123</v>
      </c>
      <c r="J42" s="23">
        <v>1344</v>
      </c>
      <c r="K42" s="23">
        <v>124</v>
      </c>
      <c r="L42" s="23">
        <v>8.9</v>
      </c>
      <c r="M42" s="30">
        <f t="shared" si="4"/>
        <v>635.95505617977528</v>
      </c>
      <c r="N42" s="1">
        <v>2600</v>
      </c>
      <c r="O42" s="1">
        <v>500</v>
      </c>
      <c r="P42" s="1">
        <v>30.4</v>
      </c>
      <c r="Q42" s="1">
        <v>3200</v>
      </c>
      <c r="R42" s="1">
        <v>650</v>
      </c>
      <c r="S42" s="6">
        <v>38.200000000000003</v>
      </c>
      <c r="T42" s="12">
        <f t="shared" si="14"/>
        <v>93.452380952380949</v>
      </c>
      <c r="U42" s="13">
        <f t="shared" si="14"/>
        <v>303.22580645161293</v>
      </c>
      <c r="V42" s="13">
        <f t="shared" si="14"/>
        <v>241.57303370786516</v>
      </c>
      <c r="W42" s="13">
        <f t="shared" si="16"/>
        <v>23.076923076923077</v>
      </c>
      <c r="X42" s="13">
        <f t="shared" si="16"/>
        <v>30</v>
      </c>
      <c r="Y42" s="14">
        <f t="shared" si="16"/>
        <v>25.657894736842117</v>
      </c>
      <c r="Z42" s="15">
        <f t="shared" si="5"/>
        <v>19333.033707865168</v>
      </c>
      <c r="AA42" s="18">
        <f t="shared" si="6"/>
        <v>24293.483146067418</v>
      </c>
      <c r="AB42" s="9">
        <v>9690</v>
      </c>
      <c r="AC42" s="24">
        <f t="shared" si="2"/>
        <v>250.70674041349244</v>
      </c>
      <c r="AD42" s="21">
        <f t="shared" si="3"/>
        <v>171.20141342756185</v>
      </c>
      <c r="AE42" s="34">
        <f t="shared" si="15"/>
        <v>1.8010004764173415</v>
      </c>
      <c r="AF42" s="35">
        <f t="shared" si="15"/>
        <v>55.141975308641975</v>
      </c>
      <c r="AG42" s="39">
        <f t="shared" si="8"/>
        <v>1</v>
      </c>
      <c r="AH42" s="39">
        <f t="shared" si="9"/>
        <v>1</v>
      </c>
      <c r="AI42" s="40">
        <f t="shared" si="10"/>
        <v>1</v>
      </c>
      <c r="AJ42" s="40">
        <f t="shared" si="11"/>
        <v>1</v>
      </c>
      <c r="AK42" s="40" t="str">
        <f t="shared" si="12"/>
        <v>○</v>
      </c>
      <c r="AL42" s="1"/>
      <c r="AM42" s="1"/>
      <c r="AN42" s="1"/>
      <c r="AR42" s="2">
        <f>IF(D42="東1",VLOOKUP(E42,参照!$B$4:$J$36,2,FALSE),IF(D42="東2",VLOOKUP(E42,参照!$B$4:$J$36,4,FALSE),IF(D42="M",VLOOKUP(E42,参照!$B$4:$J$36,6,FALSE), IF(D42="JQ",VLOOKUP(E42,参照!$B$4:$J$36,8,FALSE),"-") )))</f>
        <v>209.9</v>
      </c>
      <c r="AS42" s="2">
        <f>IF(D42="東1",VLOOKUP(E42,参照!$B$4:$J$36,3,FALSE),IF(D42="東2",VLOOKUP(E42,参照!$B$4:$J$36,5,FALSE),IF(D42="M",VLOOKUP(E42,参照!$B$4:$J$36,7,FALSE), IF(D42="JQ",VLOOKUP(E42,参照!$B$4:$J$36,9,FALSE),"-") )))</f>
        <v>8.1</v>
      </c>
    </row>
    <row r="43" spans="2:45">
      <c r="B43" s="23">
        <v>4480</v>
      </c>
      <c r="C43" s="22" t="s">
        <v>124</v>
      </c>
      <c r="D43" s="23" t="s">
        <v>79</v>
      </c>
      <c r="E43" s="23" t="s">
        <v>360</v>
      </c>
      <c r="F43" s="23">
        <v>3800</v>
      </c>
      <c r="G43" s="23">
        <v>297.63</v>
      </c>
      <c r="H43" s="23">
        <v>40.03</v>
      </c>
      <c r="I43" s="23" t="s">
        <v>125</v>
      </c>
      <c r="J43" s="23">
        <v>4765</v>
      </c>
      <c r="K43" s="23">
        <v>153</v>
      </c>
      <c r="L43" s="42">
        <v>0.1</v>
      </c>
      <c r="M43" s="30">
        <f t="shared" si="4"/>
        <v>38000</v>
      </c>
      <c r="N43" s="1">
        <v>6750</v>
      </c>
      <c r="O43" s="1">
        <v>480</v>
      </c>
      <c r="P43" s="1">
        <v>15.2</v>
      </c>
      <c r="Q43" s="1">
        <v>9000</v>
      </c>
      <c r="R43" s="1">
        <v>700</v>
      </c>
      <c r="S43" s="6">
        <v>21.6</v>
      </c>
      <c r="T43" s="12">
        <f t="shared" si="14"/>
        <v>41.657922350472191</v>
      </c>
      <c r="U43" s="13">
        <f t="shared" si="14"/>
        <v>213.72549019607843</v>
      </c>
      <c r="V43" s="13">
        <f t="shared" si="14"/>
        <v>15100</v>
      </c>
      <c r="W43" s="13">
        <f t="shared" si="16"/>
        <v>33.333333333333329</v>
      </c>
      <c r="X43" s="13">
        <f t="shared" si="16"/>
        <v>45.833333333333329</v>
      </c>
      <c r="Y43" s="14">
        <f t="shared" si="16"/>
        <v>42.105263157894754</v>
      </c>
      <c r="Z43" s="15">
        <f t="shared" si="5"/>
        <v>577600</v>
      </c>
      <c r="AA43" s="18">
        <f t="shared" si="6"/>
        <v>820800</v>
      </c>
      <c r="AB43" s="9">
        <v>4345</v>
      </c>
      <c r="AC43" s="43">
        <f t="shared" si="2"/>
        <v>18890.678941311853</v>
      </c>
      <c r="AD43" s="21">
        <f t="shared" si="3"/>
        <v>114.34210526315789</v>
      </c>
      <c r="AE43" s="37">
        <f t="shared" si="15"/>
        <v>1.4179609337779895</v>
      </c>
      <c r="AF43" s="38">
        <f t="shared" si="15"/>
        <v>4.9419753086419753</v>
      </c>
      <c r="AG43" s="39">
        <f t="shared" si="8"/>
        <v>1</v>
      </c>
      <c r="AH43" s="39">
        <f t="shared" si="9"/>
        <v>1</v>
      </c>
      <c r="AI43" s="40">
        <f t="shared" si="10"/>
        <v>1</v>
      </c>
      <c r="AJ43" s="40">
        <f t="shared" si="11"/>
        <v>1</v>
      </c>
      <c r="AK43" s="40" t="str">
        <f t="shared" si="12"/>
        <v>○</v>
      </c>
      <c r="AL43" s="1"/>
      <c r="AM43" s="1"/>
      <c r="AN43" s="1"/>
      <c r="AR43" s="2">
        <f>IF(D43="東1",VLOOKUP(E43,参照!$B$4:$J$36,2,FALSE),IF(D43="東2",VLOOKUP(E43,参照!$B$4:$J$36,4,FALSE),IF(D43="M",VLOOKUP(E43,参照!$B$4:$J$36,6,FALSE), IF(D43="JQ",VLOOKUP(E43,参照!$B$4:$J$36,8,FALSE),"-") )))</f>
        <v>209.9</v>
      </c>
      <c r="AS43" s="2">
        <f>IF(D43="東1",VLOOKUP(E43,参照!$B$4:$J$36,3,FALSE),IF(D43="東2",VLOOKUP(E43,参照!$B$4:$J$36,5,FALSE),IF(D43="M",VLOOKUP(E43,参照!$B$4:$J$36,7,FALSE), IF(D43="JQ",VLOOKUP(E43,参照!$B$4:$J$36,9,FALSE),"-") )))</f>
        <v>8.1</v>
      </c>
    </row>
    <row r="44" spans="2:45" hidden="1">
      <c r="B44" s="23">
        <v>4481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1"/>
      <c r="O44" s="1"/>
      <c r="P44" s="1"/>
      <c r="Q44" s="1"/>
      <c r="R44" s="1"/>
      <c r="S44" s="6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>
        <v>4482</v>
      </c>
      <c r="C45" s="22" t="s">
        <v>127</v>
      </c>
      <c r="D45" s="23" t="s">
        <v>79</v>
      </c>
      <c r="E45" s="23" t="s">
        <v>360</v>
      </c>
      <c r="F45" s="23">
        <v>4180</v>
      </c>
      <c r="G45" s="23">
        <v>64.930000000000007</v>
      </c>
      <c r="H45" s="23">
        <v>19.52</v>
      </c>
      <c r="I45" s="23" t="s">
        <v>126</v>
      </c>
      <c r="J45" s="23">
        <v>1793</v>
      </c>
      <c r="K45" s="23">
        <v>310</v>
      </c>
      <c r="L45" s="23">
        <v>49.1</v>
      </c>
      <c r="M45" s="30">
        <f t="shared" si="4"/>
        <v>85.132382892057024</v>
      </c>
      <c r="N45" s="1">
        <v>2100</v>
      </c>
      <c r="O45" s="1">
        <v>400</v>
      </c>
      <c r="P45" s="1">
        <v>58.7</v>
      </c>
      <c r="Q45" s="1">
        <v>2400</v>
      </c>
      <c r="R45" s="1">
        <v>500</v>
      </c>
      <c r="S45" s="6">
        <v>71.7</v>
      </c>
      <c r="T45" s="12">
        <f t="shared" si="14"/>
        <v>17.122141662018965</v>
      </c>
      <c r="U45" s="13">
        <f t="shared" si="14"/>
        <v>29.032258064516132</v>
      </c>
      <c r="V45" s="13">
        <f t="shared" si="14"/>
        <v>19.551934826883912</v>
      </c>
      <c r="W45" s="13">
        <f t="shared" si="16"/>
        <v>14.285714285714285</v>
      </c>
      <c r="X45" s="13">
        <f t="shared" si="16"/>
        <v>25</v>
      </c>
      <c r="Y45" s="14">
        <f t="shared" si="16"/>
        <v>22.146507666098806</v>
      </c>
      <c r="Z45" s="15">
        <f t="shared" si="5"/>
        <v>4997.2708757637474</v>
      </c>
      <c r="AA45" s="18">
        <f t="shared" si="6"/>
        <v>6103.9918533604887</v>
      </c>
      <c r="AB45" s="9">
        <v>828</v>
      </c>
      <c r="AC45" s="24">
        <f t="shared" si="2"/>
        <v>737.19708373918945</v>
      </c>
      <c r="AD45" s="21">
        <f t="shared" si="3"/>
        <v>19.808612440191386</v>
      </c>
      <c r="AE45" s="37">
        <f t="shared" si="15"/>
        <v>0.30933777989518824</v>
      </c>
      <c r="AF45" s="38">
        <f t="shared" si="15"/>
        <v>2.4098765432098768</v>
      </c>
      <c r="AG45" s="39">
        <f t="shared" si="8"/>
        <v>1</v>
      </c>
      <c r="AH45" s="44">
        <f t="shared" si="9"/>
        <v>0</v>
      </c>
      <c r="AI45" s="40">
        <f t="shared" si="10"/>
        <v>1</v>
      </c>
      <c r="AJ45" s="40">
        <f t="shared" si="11"/>
        <v>1</v>
      </c>
      <c r="AK45" s="40" t="str">
        <f t="shared" si="12"/>
        <v>○</v>
      </c>
      <c r="AL45" s="1"/>
      <c r="AM45" s="1"/>
      <c r="AN45" s="1"/>
      <c r="AR45" s="2">
        <f>IF(D45="東1",VLOOKUP(E45,参照!$B$4:$J$36,2,FALSE),IF(D45="東2",VLOOKUP(E45,参照!$B$4:$J$36,4,FALSE),IF(D45="M",VLOOKUP(E45,参照!$B$4:$J$36,6,FALSE), IF(D45="JQ",VLOOKUP(E45,参照!$B$4:$J$36,8,FALSE),"-") )))</f>
        <v>209.9</v>
      </c>
      <c r="AS45" s="2">
        <f>IF(D45="東1",VLOOKUP(E45,参照!$B$4:$J$36,3,FALSE),IF(D45="東2",VLOOKUP(E45,参照!$B$4:$J$36,5,FALSE),IF(D45="M",VLOOKUP(E45,参照!$B$4:$J$36,7,FALSE), IF(D45="JQ",VLOOKUP(E45,参照!$B$4:$J$36,9,FALSE),"-") )))</f>
        <v>8.1</v>
      </c>
    </row>
    <row r="46" spans="2:45" hidden="1">
      <c r="B46" s="23">
        <v>4483</v>
      </c>
      <c r="C46" s="23" t="s">
        <v>128</v>
      </c>
      <c r="D46" s="23" t="s">
        <v>79</v>
      </c>
      <c r="E46" s="23" t="s">
        <v>77</v>
      </c>
      <c r="F46" s="23">
        <v>7560</v>
      </c>
      <c r="G46" s="23"/>
      <c r="H46" s="23"/>
      <c r="I46" s="23" t="s">
        <v>129</v>
      </c>
      <c r="J46" s="23">
        <v>12158</v>
      </c>
      <c r="K46" s="23">
        <v>2215</v>
      </c>
      <c r="L46" s="23">
        <v>62.9</v>
      </c>
      <c r="M46" s="30">
        <f t="shared" si="4"/>
        <v>120.19077901430843</v>
      </c>
      <c r="N46" s="1">
        <v>15000</v>
      </c>
      <c r="O46" s="1">
        <v>2600</v>
      </c>
      <c r="P46" s="1">
        <v>65.400000000000006</v>
      </c>
      <c r="Q46" s="1">
        <v>18000</v>
      </c>
      <c r="R46" s="1">
        <v>3100</v>
      </c>
      <c r="S46" s="6">
        <v>78.900000000000006</v>
      </c>
      <c r="T46" s="12">
        <f t="shared" si="14"/>
        <v>23.375555189998355</v>
      </c>
      <c r="U46" s="13">
        <f t="shared" si="14"/>
        <v>17.381489841986454</v>
      </c>
      <c r="V46" s="13">
        <f t="shared" si="14"/>
        <v>3.9745627980922209</v>
      </c>
      <c r="W46" s="13">
        <f t="shared" si="16"/>
        <v>20</v>
      </c>
      <c r="X46" s="13">
        <f t="shared" si="16"/>
        <v>19.230769230769234</v>
      </c>
      <c r="Y46" s="14">
        <f t="shared" si="16"/>
        <v>20.642201834862384</v>
      </c>
      <c r="Z46" s="15">
        <f t="shared" si="5"/>
        <v>7860.4769475357725</v>
      </c>
      <c r="AA46" s="18">
        <f t="shared" si="6"/>
        <v>9483.0524642289365</v>
      </c>
      <c r="AB46" s="9">
        <v>8600</v>
      </c>
      <c r="AC46" s="26">
        <f t="shared" si="2"/>
        <v>110.2680519096388</v>
      </c>
      <c r="AD46" s="21">
        <f t="shared" si="3"/>
        <v>113.75661375661377</v>
      </c>
      <c r="AE46" s="34" t="e">
        <f t="shared" si="15"/>
        <v>#N/A</v>
      </c>
      <c r="AF46" s="35" t="e">
        <f t="shared" si="15"/>
        <v>#N/A</v>
      </c>
      <c r="AG46" s="36">
        <f t="shared" si="8"/>
        <v>1</v>
      </c>
      <c r="AH46" s="36">
        <f t="shared" si="9"/>
        <v>0</v>
      </c>
      <c r="AI46" s="47">
        <f t="shared" si="10"/>
        <v>0</v>
      </c>
      <c r="AJ46" s="47">
        <f t="shared" si="11"/>
        <v>0</v>
      </c>
      <c r="AK46" s="47" t="str">
        <f t="shared" si="12"/>
        <v>×</v>
      </c>
      <c r="AL46" s="1"/>
      <c r="AM46" s="1"/>
      <c r="AN46" s="1"/>
      <c r="AR46" s="2" t="e">
        <f>IF(D46="東1",VLOOKUP(E46,参照!$B$4:$J$36,2,FALSE),IF(D46="東2",VLOOKUP(E46,参照!$B$4:$J$36,4,FALSE),IF(D46="M",VLOOKUP(E46,参照!$B$4:$J$36,6,FALSE), IF(D46="JQ",VLOOKUP(E46,参照!$B$4:$J$36,8,FALSE),"-") )))</f>
        <v>#N/A</v>
      </c>
      <c r="AS46" s="2" t="e">
        <f>IF(D46="東1",VLOOKUP(E46,参照!$B$4:$J$36,3,FALSE),IF(D46="東2",VLOOKUP(E46,参照!$B$4:$J$36,5,FALSE),IF(D46="M",VLOOKUP(E46,参照!$B$4:$J$36,7,FALSE), IF(D46="JQ",VLOOKUP(E46,参照!$B$4:$J$36,9,FALSE),"-") )))</f>
        <v>#N/A</v>
      </c>
    </row>
    <row r="47" spans="2:45" hidden="1">
      <c r="B47" s="23">
        <v>4484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1"/>
      <c r="O47" s="1"/>
      <c r="P47" s="1"/>
      <c r="Q47" s="1"/>
      <c r="R47" s="1"/>
      <c r="S47" s="6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>
        <v>4485</v>
      </c>
      <c r="C48" s="22" t="s">
        <v>130</v>
      </c>
      <c r="D48" s="23" t="s">
        <v>79</v>
      </c>
      <c r="E48" s="23" t="s">
        <v>360</v>
      </c>
      <c r="F48" s="23">
        <v>4950</v>
      </c>
      <c r="G48" s="23">
        <v>1960.26</v>
      </c>
      <c r="H48" s="58">
        <v>18.34</v>
      </c>
      <c r="I48" s="23" t="s">
        <v>131</v>
      </c>
      <c r="J48" s="23">
        <v>2558</v>
      </c>
      <c r="K48" s="23">
        <v>69</v>
      </c>
      <c r="L48" s="42">
        <v>0.1</v>
      </c>
      <c r="M48" s="30">
        <f t="shared" si="4"/>
        <v>49500</v>
      </c>
      <c r="N48" s="1">
        <v>3400</v>
      </c>
      <c r="O48" s="1">
        <v>150</v>
      </c>
      <c r="P48" s="1">
        <v>2.9</v>
      </c>
      <c r="Q48" s="1">
        <v>4750</v>
      </c>
      <c r="R48" s="1">
        <v>480</v>
      </c>
      <c r="S48" s="6">
        <v>13.6</v>
      </c>
      <c r="T48" s="12">
        <f t="shared" si="14"/>
        <v>32.916340891321347</v>
      </c>
      <c r="U48" s="13">
        <f t="shared" si="14"/>
        <v>117.39130434782609</v>
      </c>
      <c r="V48" s="13">
        <f t="shared" si="14"/>
        <v>2799.9999999999995</v>
      </c>
      <c r="W48" s="13">
        <f t="shared" si="16"/>
        <v>39.705882352941174</v>
      </c>
      <c r="X48" s="13">
        <f t="shared" si="16"/>
        <v>220.00000000000003</v>
      </c>
      <c r="Y48" s="14">
        <f t="shared" si="16"/>
        <v>368.9655172413793</v>
      </c>
      <c r="Z48" s="15">
        <f t="shared" si="5"/>
        <v>143550</v>
      </c>
      <c r="AA48" s="18">
        <f t="shared" si="6"/>
        <v>673200</v>
      </c>
      <c r="AB48" s="9">
        <v>5850</v>
      </c>
      <c r="AC48" s="43">
        <f t="shared" si="2"/>
        <v>11507.692307692309</v>
      </c>
      <c r="AD48" s="21">
        <f t="shared" si="3"/>
        <v>118.18181818181819</v>
      </c>
      <c r="AE48" s="34">
        <f t="shared" si="15"/>
        <v>9.3390185802763224</v>
      </c>
      <c r="AF48" s="35">
        <f t="shared" si="15"/>
        <v>2.2641975308641977</v>
      </c>
      <c r="AG48" s="39">
        <f t="shared" si="8"/>
        <v>1</v>
      </c>
      <c r="AH48" s="39">
        <f t="shared" si="9"/>
        <v>1</v>
      </c>
      <c r="AI48" s="40">
        <f t="shared" si="10"/>
        <v>1</v>
      </c>
      <c r="AJ48" s="40">
        <f t="shared" si="11"/>
        <v>1</v>
      </c>
      <c r="AK48" s="40" t="str">
        <f t="shared" si="12"/>
        <v>○</v>
      </c>
      <c r="AL48" s="1"/>
      <c r="AM48" s="1"/>
      <c r="AN48" s="1"/>
      <c r="AR48" s="2">
        <f>IF(D48="東1",VLOOKUP(E48,参照!$B$4:$J$36,2,FALSE),IF(D48="東2",VLOOKUP(E48,参照!$B$4:$J$36,4,FALSE),IF(D48="M",VLOOKUP(E48,参照!$B$4:$J$36,6,FALSE), IF(D48="JQ",VLOOKUP(E48,参照!$B$4:$J$36,8,FALSE),"-") )))</f>
        <v>209.9</v>
      </c>
      <c r="AS48" s="2">
        <f>IF(D48="東1",VLOOKUP(E48,参照!$B$4:$J$36,3,FALSE),IF(D48="東2",VLOOKUP(E48,参照!$B$4:$J$36,5,FALSE),IF(D48="M",VLOOKUP(E48,参照!$B$4:$J$36,7,FALSE), IF(D48="JQ",VLOOKUP(E48,参照!$B$4:$J$36,9,FALSE),"-") )))</f>
        <v>8.1</v>
      </c>
    </row>
    <row r="49" spans="2:45" hidden="1">
      <c r="B49" s="23">
        <v>4487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1"/>
      <c r="O49" s="1"/>
      <c r="P49" s="1"/>
      <c r="Q49" s="1"/>
      <c r="R49" s="1"/>
      <c r="S49" s="6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 hidden="1">
      <c r="B50" s="23">
        <v>4488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1"/>
      <c r="O50" s="1"/>
      <c r="P50" s="1"/>
      <c r="Q50" s="1"/>
      <c r="R50" s="1"/>
      <c r="S50" s="6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 hidden="1">
      <c r="B51" s="23">
        <v>4490</v>
      </c>
      <c r="C51" s="23" t="s">
        <v>132</v>
      </c>
      <c r="D51" s="23" t="s">
        <v>79</v>
      </c>
      <c r="E51" s="23" t="s">
        <v>77</v>
      </c>
      <c r="F51" s="23">
        <v>1976</v>
      </c>
      <c r="G51" s="23"/>
      <c r="H51" s="23"/>
      <c r="I51" s="23"/>
      <c r="J51" s="23">
        <v>983</v>
      </c>
      <c r="K51" s="23">
        <v>71</v>
      </c>
      <c r="L51" s="23">
        <v>6.9</v>
      </c>
      <c r="M51" s="30">
        <f t="shared" si="4"/>
        <v>286.37681159420288</v>
      </c>
      <c r="N51" s="1">
        <v>1350</v>
      </c>
      <c r="O51" s="1">
        <v>110</v>
      </c>
      <c r="P51" s="1">
        <v>9.3000000000000007</v>
      </c>
      <c r="Q51" s="1">
        <v>1650</v>
      </c>
      <c r="R51" s="1">
        <v>150</v>
      </c>
      <c r="S51" s="6">
        <v>12.8</v>
      </c>
      <c r="T51" s="12">
        <f t="shared" si="14"/>
        <v>37.33468972533062</v>
      </c>
      <c r="U51" s="13">
        <f t="shared" si="14"/>
        <v>54.929577464788736</v>
      </c>
      <c r="V51" s="13">
        <f t="shared" si="14"/>
        <v>34.782608695652179</v>
      </c>
      <c r="W51" s="13">
        <f t="shared" si="16"/>
        <v>22.222222222222221</v>
      </c>
      <c r="X51" s="13">
        <f t="shared" si="16"/>
        <v>36.363636363636367</v>
      </c>
      <c r="Y51" s="14">
        <f t="shared" si="16"/>
        <v>37.634408602150536</v>
      </c>
      <c r="Z51" s="15">
        <f t="shared" si="5"/>
        <v>2663.304347826087</v>
      </c>
      <c r="AA51" s="18">
        <f t="shared" si="6"/>
        <v>3665.623188405797</v>
      </c>
      <c r="AB51" s="9">
        <v>3255</v>
      </c>
      <c r="AC51" s="26">
        <f t="shared" si="2"/>
        <v>112.61515171753601</v>
      </c>
      <c r="AD51" s="21">
        <f t="shared" si="3"/>
        <v>164.72672064777328</v>
      </c>
      <c r="AE51" s="34" t="e">
        <f t="shared" si="15"/>
        <v>#N/A</v>
      </c>
      <c r="AF51" s="35" t="e">
        <f t="shared" si="15"/>
        <v>#N/A</v>
      </c>
      <c r="AG51" s="36">
        <f t="shared" si="8"/>
        <v>1</v>
      </c>
      <c r="AH51" s="36">
        <f t="shared" si="9"/>
        <v>1</v>
      </c>
      <c r="AI51" s="47">
        <f t="shared" si="10"/>
        <v>1</v>
      </c>
      <c r="AJ51" s="47">
        <f t="shared" si="11"/>
        <v>1</v>
      </c>
      <c r="AK51" s="47" t="str">
        <f t="shared" si="12"/>
        <v>×</v>
      </c>
      <c r="AL51" s="1"/>
      <c r="AM51" s="1"/>
      <c r="AN51" s="1"/>
      <c r="AR51" s="2" t="e">
        <f>IF(D51="東1",VLOOKUP(E51,参照!$B$4:$J$36,2,FALSE),IF(D51="東2",VLOOKUP(E51,参照!$B$4:$J$36,4,FALSE),IF(D51="M",VLOOKUP(E51,参照!$B$4:$J$36,6,FALSE), IF(D51="JQ",VLOOKUP(E51,参照!$B$4:$J$36,8,FALSE),"-") )))</f>
        <v>#N/A</v>
      </c>
      <c r="AS51" s="2" t="e">
        <f>IF(D51="東1",VLOOKUP(E51,参照!$B$4:$J$36,3,FALSE),IF(D51="東2",VLOOKUP(E51,参照!$B$4:$J$36,5,FALSE),IF(D51="M",VLOOKUP(E51,参照!$B$4:$J$36,7,FALSE), IF(D51="JQ",VLOOKUP(E51,参照!$B$4:$J$36,9,FALSE),"-") )))</f>
        <v>#N/A</v>
      </c>
    </row>
    <row r="52" spans="2:45" hidden="1">
      <c r="B52" s="23">
        <v>4497</v>
      </c>
      <c r="C52" s="23" t="s">
        <v>133</v>
      </c>
      <c r="D52" s="23" t="s">
        <v>79</v>
      </c>
      <c r="E52" s="23" t="s">
        <v>77</v>
      </c>
      <c r="F52" s="23">
        <v>5000</v>
      </c>
      <c r="G52" s="23"/>
      <c r="H52" s="23"/>
      <c r="I52" s="23" t="s">
        <v>134</v>
      </c>
      <c r="J52" s="23">
        <v>1424</v>
      </c>
      <c r="K52" s="23">
        <v>342</v>
      </c>
      <c r="L52" s="23">
        <v>31.5</v>
      </c>
      <c r="M52" s="30">
        <f t="shared" si="4"/>
        <v>158.73015873015873</v>
      </c>
      <c r="N52" s="1">
        <v>1870</v>
      </c>
      <c r="O52" s="1">
        <v>510</v>
      </c>
      <c r="P52" s="1">
        <v>36.200000000000003</v>
      </c>
      <c r="Q52" s="1">
        <v>2200</v>
      </c>
      <c r="R52" s="1">
        <v>620</v>
      </c>
      <c r="S52" s="6">
        <v>44.7</v>
      </c>
      <c r="T52" s="12">
        <f t="shared" si="14"/>
        <v>31.320224719101127</v>
      </c>
      <c r="U52" s="13">
        <f t="shared" si="14"/>
        <v>49.122807017543856</v>
      </c>
      <c r="V52" s="13">
        <f t="shared" si="14"/>
        <v>14.920634920634928</v>
      </c>
      <c r="W52" s="13">
        <f t="shared" si="16"/>
        <v>17.647058823529413</v>
      </c>
      <c r="X52" s="13">
        <f t="shared" si="16"/>
        <v>21.568627450980394</v>
      </c>
      <c r="Y52" s="14">
        <f t="shared" si="16"/>
        <v>23.480662983425411</v>
      </c>
      <c r="Z52" s="15">
        <f t="shared" si="5"/>
        <v>5746.0317460317465</v>
      </c>
      <c r="AA52" s="18">
        <f t="shared" si="6"/>
        <v>7095.2380952380963</v>
      </c>
      <c r="AB52" s="9">
        <v>5140</v>
      </c>
      <c r="AC52" s="26">
        <f t="shared" si="2"/>
        <v>138.03965165832872</v>
      </c>
      <c r="AD52" s="21">
        <f t="shared" si="3"/>
        <v>102.8</v>
      </c>
      <c r="AE52" s="34" t="e">
        <f t="shared" si="15"/>
        <v>#N/A</v>
      </c>
      <c r="AF52" s="35" t="e">
        <f t="shared" si="15"/>
        <v>#N/A</v>
      </c>
      <c r="AG52" s="36">
        <f t="shared" si="8"/>
        <v>1</v>
      </c>
      <c r="AH52" s="36">
        <f t="shared" si="9"/>
        <v>0</v>
      </c>
      <c r="AI52" s="47">
        <f t="shared" si="10"/>
        <v>1</v>
      </c>
      <c r="AJ52" s="47">
        <f t="shared" si="11"/>
        <v>1</v>
      </c>
      <c r="AK52" s="47" t="str">
        <f t="shared" si="12"/>
        <v>×</v>
      </c>
      <c r="AL52" s="1"/>
      <c r="AM52" s="1"/>
      <c r="AN52" s="1"/>
      <c r="AR52" s="2" t="e">
        <f>IF(D52="東1",VLOOKUP(E52,参照!$B$4:$J$36,2,FALSE),IF(D52="東2",VLOOKUP(E52,参照!$B$4:$J$36,4,FALSE),IF(D52="M",VLOOKUP(E52,参照!$B$4:$J$36,6,FALSE), IF(D52="JQ",VLOOKUP(E52,参照!$B$4:$J$36,8,FALSE),"-") )))</f>
        <v>#N/A</v>
      </c>
      <c r="AS52" s="2" t="e">
        <f>IF(D52="東1",VLOOKUP(E52,参照!$B$4:$J$36,3,FALSE),IF(D52="東2",VLOOKUP(E52,参照!$B$4:$J$36,5,FALSE),IF(D52="M",VLOOKUP(E52,参照!$B$4:$J$36,7,FALSE), IF(D52="JQ",VLOOKUP(E52,参照!$B$4:$J$36,9,FALSE),"-") )))</f>
        <v>#N/A</v>
      </c>
    </row>
    <row r="53" spans="2:45" hidden="1">
      <c r="B53" s="23">
        <v>4514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1"/>
      <c r="O53" s="1"/>
      <c r="P53" s="1"/>
      <c r="Q53" s="1"/>
      <c r="R53" s="1"/>
      <c r="S53" s="6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 hidden="1">
      <c r="B54" s="23">
        <v>4516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1"/>
      <c r="O54" s="1"/>
      <c r="P54" s="1"/>
      <c r="Q54" s="1"/>
      <c r="R54" s="1"/>
      <c r="S54" s="6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 hidden="1">
      <c r="B55" s="23">
        <v>4519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1"/>
      <c r="O55" s="1"/>
      <c r="P55" s="1"/>
      <c r="Q55" s="1"/>
      <c r="R55" s="1"/>
      <c r="S55" s="6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 hidden="1">
      <c r="B56" s="23">
        <v>4526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1"/>
      <c r="O56" s="1"/>
      <c r="P56" s="1"/>
      <c r="Q56" s="1"/>
      <c r="R56" s="1"/>
      <c r="S56" s="6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 hidden="1">
      <c r="B57" s="23">
        <v>4528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1"/>
      <c r="O57" s="1"/>
      <c r="P57" s="1"/>
      <c r="Q57" s="1"/>
      <c r="R57" s="1"/>
      <c r="S57" s="6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 hidden="1">
      <c r="B58" s="23">
        <v>4536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1"/>
      <c r="O58" s="1"/>
      <c r="P58" s="1"/>
      <c r="Q58" s="1"/>
      <c r="R58" s="1"/>
      <c r="S58" s="6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 hidden="1">
      <c r="B59" s="23">
        <v>4552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1"/>
      <c r="O59" s="1"/>
      <c r="P59" s="1"/>
      <c r="Q59" s="1"/>
      <c r="R59" s="1"/>
      <c r="S59" s="6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>
        <v>4556</v>
      </c>
      <c r="C60" s="27" t="s">
        <v>174</v>
      </c>
      <c r="D60" s="23" t="s">
        <v>59</v>
      </c>
      <c r="E60" s="23" t="s">
        <v>343</v>
      </c>
      <c r="F60" s="23">
        <v>1125</v>
      </c>
      <c r="G60" s="23">
        <v>13.09</v>
      </c>
      <c r="H60" s="23">
        <v>0.88</v>
      </c>
      <c r="I60" s="23" t="s">
        <v>175</v>
      </c>
      <c r="J60" s="23">
        <v>4609</v>
      </c>
      <c r="K60" s="23">
        <v>608</v>
      </c>
      <c r="L60" s="23">
        <v>97.1</v>
      </c>
      <c r="M60" s="30">
        <f t="shared" si="4"/>
        <v>11.585993820803296</v>
      </c>
      <c r="N60" s="1">
        <v>4500</v>
      </c>
      <c r="O60" s="1">
        <v>450</v>
      </c>
      <c r="P60" s="1">
        <v>71.7</v>
      </c>
      <c r="Q60" s="1">
        <v>5000</v>
      </c>
      <c r="R60" s="1">
        <v>500</v>
      </c>
      <c r="S60" s="6">
        <v>78.900000000000006</v>
      </c>
      <c r="T60" s="12">
        <f t="shared" si="14"/>
        <v>2.3649381644608374</v>
      </c>
      <c r="U60" s="13">
        <f t="shared" si="14"/>
        <v>25.986842105263158</v>
      </c>
      <c r="V60" s="13">
        <f t="shared" si="14"/>
        <v>26.158599382080322</v>
      </c>
      <c r="W60" s="13">
        <f t="shared" si="16"/>
        <v>11.111111111111111</v>
      </c>
      <c r="X60" s="13">
        <f t="shared" si="16"/>
        <v>11.111111111111111</v>
      </c>
      <c r="Y60" s="14">
        <f t="shared" si="16"/>
        <v>10.041841004184104</v>
      </c>
      <c r="Z60" s="15">
        <f t="shared" si="5"/>
        <v>830.71575695159629</v>
      </c>
      <c r="AA60" s="18">
        <f t="shared" si="6"/>
        <v>914.13491246138005</v>
      </c>
      <c r="AB60" s="9">
        <v>931</v>
      </c>
      <c r="AC60" s="26">
        <f t="shared" si="2"/>
        <v>98.188497579095596</v>
      </c>
      <c r="AD60" s="21">
        <f t="shared" si="3"/>
        <v>82.75555555555556</v>
      </c>
      <c r="AE60" s="37">
        <f t="shared" si="15"/>
        <v>0.35474254742547429</v>
      </c>
      <c r="AF60" s="38">
        <f t="shared" si="15"/>
        <v>0.41904761904761906</v>
      </c>
      <c r="AG60" s="36">
        <f t="shared" si="8"/>
        <v>0</v>
      </c>
      <c r="AH60" s="36">
        <f t="shared" si="9"/>
        <v>0</v>
      </c>
      <c r="AI60" s="47">
        <f t="shared" si="10"/>
        <v>1</v>
      </c>
      <c r="AJ60" s="47">
        <f t="shared" si="11"/>
        <v>1</v>
      </c>
      <c r="AK60" s="47" t="str">
        <f t="shared" si="12"/>
        <v>×</v>
      </c>
      <c r="AL60" s="1"/>
      <c r="AM60" s="1"/>
      <c r="AN60" s="1"/>
      <c r="AR60" s="2">
        <f>IF(D60="東1",VLOOKUP(E60,参照!$B$4:$J$36,2,FALSE),IF(D60="東2",VLOOKUP(E60,参照!$B$4:$J$36,4,FALSE),IF(D60="M",VLOOKUP(E60,参照!$B$4:$J$36,6,FALSE), IF(D60="JQ",VLOOKUP(E60,参照!$B$4:$J$36,8,FALSE),"-") )))</f>
        <v>36.9</v>
      </c>
      <c r="AS60" s="2">
        <f>IF(D60="東1",VLOOKUP(E60,参照!$B$4:$J$36,3,FALSE),IF(D60="東2",VLOOKUP(E60,参照!$B$4:$J$36,5,FALSE),IF(D60="M",VLOOKUP(E60,参照!$B$4:$J$36,7,FALSE), IF(D60="JQ",VLOOKUP(E60,参照!$B$4:$J$36,9,FALSE),"-") )))</f>
        <v>2.1</v>
      </c>
    </row>
    <row r="61" spans="2:45" hidden="1">
      <c r="B61" s="23">
        <v>4557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1"/>
      <c r="O61" s="1"/>
      <c r="P61" s="1"/>
      <c r="Q61" s="1"/>
      <c r="R61" s="1"/>
      <c r="S61" s="6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7" t="e">
        <f t="shared" si="15"/>
        <v>#VALUE!</v>
      </c>
      <c r="AF61" s="38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 hidden="1">
      <c r="B62" s="23">
        <v>4558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1"/>
      <c r="O62" s="1"/>
      <c r="P62" s="1"/>
      <c r="Q62" s="1"/>
      <c r="R62" s="1"/>
      <c r="S62" s="6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7" t="e">
        <f t="shared" si="15"/>
        <v>#VALUE!</v>
      </c>
      <c r="AF62" s="38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 hidden="1">
      <c r="B63" s="23">
        <v>4569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1"/>
      <c r="O63" s="1"/>
      <c r="P63" s="1"/>
      <c r="Q63" s="1"/>
      <c r="R63" s="1"/>
      <c r="S63" s="6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7" t="e">
        <f t="shared" si="15"/>
        <v>#VALUE!</v>
      </c>
      <c r="AF63" s="38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 hidden="1">
      <c r="B64" s="23">
        <v>4577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1"/>
      <c r="O64" s="1"/>
      <c r="P64" s="1"/>
      <c r="Q64" s="1"/>
      <c r="R64" s="1"/>
      <c r="S64" s="6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7" t="e">
        <f t="shared" si="15"/>
        <v>#VALUE!</v>
      </c>
      <c r="AF64" s="38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 hidden="1">
      <c r="B65" s="23">
        <v>4578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1"/>
      <c r="O65" s="1"/>
      <c r="P65" s="1"/>
      <c r="Q65" s="1"/>
      <c r="R65" s="1"/>
      <c r="S65" s="6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7" t="e">
        <f t="shared" si="15"/>
        <v>#VALUE!</v>
      </c>
      <c r="AF65" s="38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 hidden="1">
      <c r="B66" s="23">
        <v>4579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1"/>
      <c r="O66" s="1"/>
      <c r="P66" s="1"/>
      <c r="Q66" s="1"/>
      <c r="R66" s="1"/>
      <c r="S66" s="6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7" t="e">
        <f t="shared" si="15"/>
        <v>#VALUE!</v>
      </c>
      <c r="AF66" s="38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 hidden="1">
      <c r="B67" s="23">
        <v>4641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1"/>
      <c r="O67" s="1"/>
      <c r="P67" s="1"/>
      <c r="Q67" s="1"/>
      <c r="R67" s="1"/>
      <c r="S67" s="6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7" t="e">
        <f t="shared" si="15"/>
        <v>#VALUE!</v>
      </c>
      <c r="AF67" s="38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>
        <v>4644</v>
      </c>
      <c r="C68" s="27" t="s">
        <v>158</v>
      </c>
      <c r="D68" s="23" t="s">
        <v>59</v>
      </c>
      <c r="E68" s="23" t="s">
        <v>360</v>
      </c>
      <c r="F68" s="23">
        <v>1103</v>
      </c>
      <c r="G68" s="23">
        <v>17.36</v>
      </c>
      <c r="H68" s="23">
        <v>1.1200000000000001</v>
      </c>
      <c r="I68" s="23"/>
      <c r="J68" s="23">
        <v>5824</v>
      </c>
      <c r="K68" s="23">
        <v>1126</v>
      </c>
      <c r="L68" s="23">
        <v>81.2</v>
      </c>
      <c r="M68" s="30">
        <f t="shared" si="4"/>
        <v>13.583743842364532</v>
      </c>
      <c r="N68" s="1">
        <v>6630</v>
      </c>
      <c r="O68" s="1">
        <v>1200</v>
      </c>
      <c r="P68" s="1">
        <v>69.8</v>
      </c>
      <c r="Q68" s="1">
        <v>6900</v>
      </c>
      <c r="R68" s="1">
        <v>1250</v>
      </c>
      <c r="S68" s="6">
        <v>72.900000000000006</v>
      </c>
      <c r="T68" s="12">
        <f t="shared" si="14"/>
        <v>13.839285714285715</v>
      </c>
      <c r="U68" s="13">
        <f t="shared" si="14"/>
        <v>6.571936056838366</v>
      </c>
      <c r="V68" s="13">
        <f t="shared" si="14"/>
        <v>14.039408866995082</v>
      </c>
      <c r="W68" s="13">
        <f t="shared" si="16"/>
        <v>4.0723981900452486</v>
      </c>
      <c r="X68" s="13">
        <f t="shared" si="16"/>
        <v>4.1666666666666661</v>
      </c>
      <c r="Y68" s="14">
        <f t="shared" si="16"/>
        <v>4.4412607449856862</v>
      </c>
      <c r="Z68" s="15">
        <f t="shared" si="5"/>
        <v>948.14532019704427</v>
      </c>
      <c r="AA68" s="18">
        <f t="shared" si="6"/>
        <v>990.25492610837443</v>
      </c>
      <c r="AB68" s="9">
        <v>1254</v>
      </c>
      <c r="AC68" s="26">
        <f t="shared" si="2"/>
        <v>78.967697456808168</v>
      </c>
      <c r="AD68" s="21">
        <f t="shared" si="3"/>
        <v>113.68993653671804</v>
      </c>
      <c r="AE68" s="37">
        <f t="shared" si="15"/>
        <v>0.88571428571428568</v>
      </c>
      <c r="AF68" s="38">
        <f t="shared" si="15"/>
        <v>0.65882352941176481</v>
      </c>
      <c r="AG68" s="36">
        <f t="shared" si="8"/>
        <v>0</v>
      </c>
      <c r="AH68" s="36">
        <f t="shared" si="9"/>
        <v>0</v>
      </c>
      <c r="AI68" s="47">
        <f t="shared" si="10"/>
        <v>0</v>
      </c>
      <c r="AJ68" s="47">
        <f t="shared" si="11"/>
        <v>1</v>
      </c>
      <c r="AK68" s="47" t="str">
        <f t="shared" si="12"/>
        <v>×</v>
      </c>
      <c r="AL68" s="1"/>
      <c r="AM68" s="1"/>
      <c r="AN68" s="1"/>
      <c r="AR68" s="2">
        <f>IF(D68="東1",VLOOKUP(E68,参照!$B$4:$J$36,2,FALSE),IF(D68="東2",VLOOKUP(E68,参照!$B$4:$J$36,4,FALSE),IF(D68="M",VLOOKUP(E68,参照!$B$4:$J$36,6,FALSE), IF(D68="JQ",VLOOKUP(E68,参照!$B$4:$J$36,8,FALSE),"-") )))</f>
        <v>19.600000000000001</v>
      </c>
      <c r="AS68" s="2">
        <f>IF(D68="東1",VLOOKUP(E68,参照!$B$4:$J$36,3,FALSE),IF(D68="東2",VLOOKUP(E68,参照!$B$4:$J$36,5,FALSE),IF(D68="M",VLOOKUP(E68,参照!$B$4:$J$36,7,FALSE), IF(D68="JQ",VLOOKUP(E68,参照!$B$4:$J$36,9,FALSE),"-") )))</f>
        <v>1.7</v>
      </c>
    </row>
    <row r="69" spans="2:45" hidden="1">
      <c r="B69" s="23">
        <v>4642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1"/>
      <c r="O69" s="1"/>
      <c r="P69" s="1"/>
      <c r="Q69" s="1"/>
      <c r="R69" s="1"/>
      <c r="S69" s="6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 hidden="1">
      <c r="B70" s="23">
        <v>4657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1"/>
      <c r="O70" s="1"/>
      <c r="P70" s="1"/>
      <c r="Q70" s="1"/>
      <c r="R70" s="1"/>
      <c r="S70" s="6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 hidden="1">
      <c r="B71" s="23">
        <v>4662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1"/>
      <c r="O71" s="1"/>
      <c r="P71" s="1"/>
      <c r="Q71" s="1"/>
      <c r="R71" s="1"/>
      <c r="S71" s="6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 hidden="1">
      <c r="B72" s="23">
        <v>4669</v>
      </c>
      <c r="C72" s="23" t="s">
        <v>135</v>
      </c>
      <c r="D72" s="23" t="s">
        <v>59</v>
      </c>
      <c r="E72" s="23" t="s">
        <v>87</v>
      </c>
      <c r="F72" s="23">
        <v>738</v>
      </c>
      <c r="G72" s="23"/>
      <c r="H72" s="23"/>
      <c r="I72" s="23" t="s">
        <v>136</v>
      </c>
      <c r="J72" s="23">
        <v>8071</v>
      </c>
      <c r="K72" s="23">
        <v>431</v>
      </c>
      <c r="L72" s="23">
        <v>96.9</v>
      </c>
      <c r="M72" s="30">
        <f t="shared" si="19"/>
        <v>7.6160990712074295</v>
      </c>
      <c r="N72" s="1">
        <v>8500</v>
      </c>
      <c r="O72" s="1">
        <v>650</v>
      </c>
      <c r="P72" s="1">
        <v>154.19999999999999</v>
      </c>
      <c r="Q72" s="1">
        <v>8600</v>
      </c>
      <c r="R72" s="1">
        <v>700</v>
      </c>
      <c r="S72" s="6">
        <v>167.4</v>
      </c>
      <c r="T72" s="12">
        <f t="shared" si="14"/>
        <v>5.3153264775120803</v>
      </c>
      <c r="U72" s="13">
        <f t="shared" si="14"/>
        <v>50.812064965197209</v>
      </c>
      <c r="V72" s="13">
        <f t="shared" si="14"/>
        <v>59.133126934984503</v>
      </c>
      <c r="W72" s="13">
        <f t="shared" si="16"/>
        <v>1.1764705882352942</v>
      </c>
      <c r="X72" s="13">
        <f t="shared" si="16"/>
        <v>7.6923076923076925</v>
      </c>
      <c r="Y72" s="14">
        <f t="shared" si="16"/>
        <v>8.5603112840467031</v>
      </c>
      <c r="Z72" s="15">
        <f t="shared" si="20"/>
        <v>1174.4024767801855</v>
      </c>
      <c r="AA72" s="18">
        <f t="shared" si="21"/>
        <v>1274.9349845201236</v>
      </c>
      <c r="AB72" s="9">
        <v>899</v>
      </c>
      <c r="AC72" s="26">
        <f t="shared" si="17"/>
        <v>141.81701718800042</v>
      </c>
      <c r="AD72" s="21">
        <f t="shared" si="18"/>
        <v>121.81571815718158</v>
      </c>
      <c r="AE72" s="34" t="e">
        <f t="shared" si="15"/>
        <v>#N/A</v>
      </c>
      <c r="AF72" s="35" t="e">
        <f t="shared" si="15"/>
        <v>#N/A</v>
      </c>
      <c r="AG72" s="36">
        <f t="shared" si="22"/>
        <v>1</v>
      </c>
      <c r="AH72" s="36">
        <f t="shared" si="23"/>
        <v>0</v>
      </c>
      <c r="AI72" s="47">
        <f t="shared" si="24"/>
        <v>1</v>
      </c>
      <c r="AJ72" s="47">
        <f t="shared" si="25"/>
        <v>1</v>
      </c>
      <c r="AK72" s="47" t="str">
        <f t="shared" si="26"/>
        <v>×</v>
      </c>
      <c r="AL72" s="1"/>
      <c r="AM72" s="1"/>
      <c r="AN72" s="1"/>
      <c r="AR72" s="2" t="e">
        <f>IF(D72="東1",VLOOKUP(E72,参照!$B$4:$J$36,2,FALSE),IF(D72="東2",VLOOKUP(E72,参照!$B$4:$J$36,4,FALSE),IF(D72="M",VLOOKUP(E72,参照!$B$4:$J$36,6,FALSE), IF(D72="JQ",VLOOKUP(E72,参照!$B$4:$J$36,8,FALSE),"-") )))</f>
        <v>#N/A</v>
      </c>
      <c r="AS72" s="2" t="e">
        <f>IF(D72="東1",VLOOKUP(E72,参照!$B$4:$J$36,3,FALSE),IF(D72="東2",VLOOKUP(E72,参照!$B$4:$J$36,5,FALSE),IF(D72="M",VLOOKUP(E72,参照!$B$4:$J$36,7,FALSE), IF(D72="JQ",VLOOKUP(E72,参照!$B$4:$J$36,9,FALSE),"-") )))</f>
        <v>#N/A</v>
      </c>
    </row>
    <row r="73" spans="2:45" hidden="1">
      <c r="B73" s="23">
        <v>4684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1"/>
      <c r="O73" s="1"/>
      <c r="P73" s="1"/>
      <c r="Q73" s="1"/>
      <c r="R73" s="1"/>
      <c r="S73" s="6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 hidden="1">
      <c r="B74" s="23">
        <v>4686</v>
      </c>
      <c r="C74" s="23" t="s">
        <v>137</v>
      </c>
      <c r="D74" s="23" t="s">
        <v>63</v>
      </c>
      <c r="E74" s="23" t="s">
        <v>77</v>
      </c>
      <c r="F74" s="23">
        <v>7500</v>
      </c>
      <c r="G74" s="23"/>
      <c r="H74" s="23"/>
      <c r="I74" s="23" t="s">
        <v>138</v>
      </c>
      <c r="J74" s="23">
        <v>36503</v>
      </c>
      <c r="K74" s="23">
        <v>13084</v>
      </c>
      <c r="L74" s="23">
        <v>144.6</v>
      </c>
      <c r="M74" s="30">
        <f t="shared" si="19"/>
        <v>51.867219917012449</v>
      </c>
      <c r="N74" s="1">
        <v>47000</v>
      </c>
      <c r="O74" s="1">
        <v>16500</v>
      </c>
      <c r="P74" s="1">
        <v>171.3</v>
      </c>
      <c r="Q74" s="1">
        <v>58000</v>
      </c>
      <c r="R74" s="1">
        <v>20000</v>
      </c>
      <c r="S74" s="6">
        <v>202.4</v>
      </c>
      <c r="T74" s="12">
        <f t="shared" si="14"/>
        <v>28.756540558310277</v>
      </c>
      <c r="U74" s="13">
        <f t="shared" si="14"/>
        <v>26.108223784775298</v>
      </c>
      <c r="V74" s="13">
        <f t="shared" si="14"/>
        <v>18.464730290456444</v>
      </c>
      <c r="W74" s="13">
        <f t="shared" si="16"/>
        <v>23.404255319148938</v>
      </c>
      <c r="X74" s="13">
        <f t="shared" si="16"/>
        <v>21.212121212121211</v>
      </c>
      <c r="Y74" s="14">
        <f t="shared" si="16"/>
        <v>18.155283129013423</v>
      </c>
      <c r="Z74" s="15">
        <f t="shared" si="20"/>
        <v>8884.8547717842339</v>
      </c>
      <c r="AA74" s="18">
        <f t="shared" si="21"/>
        <v>10497.92531120332</v>
      </c>
      <c r="AB74" s="9">
        <v>7770</v>
      </c>
      <c r="AC74" s="26">
        <f t="shared" si="17"/>
        <v>135.1084338636206</v>
      </c>
      <c r="AD74" s="21">
        <f t="shared" si="18"/>
        <v>103.60000000000001</v>
      </c>
      <c r="AE74" s="34" t="e">
        <f t="shared" si="15"/>
        <v>#N/A</v>
      </c>
      <c r="AF74" s="35" t="e">
        <f t="shared" si="15"/>
        <v>#N/A</v>
      </c>
      <c r="AG74" s="36">
        <f t="shared" si="22"/>
        <v>1</v>
      </c>
      <c r="AH74" s="36">
        <f t="shared" si="23"/>
        <v>1</v>
      </c>
      <c r="AI74" s="47">
        <f t="shared" si="24"/>
        <v>0</v>
      </c>
      <c r="AJ74" s="47">
        <f t="shared" si="25"/>
        <v>0</v>
      </c>
      <c r="AK74" s="47" t="str">
        <f t="shared" si="26"/>
        <v>×</v>
      </c>
      <c r="AL74" s="1"/>
      <c r="AM74" s="1"/>
      <c r="AN74" s="1"/>
      <c r="AR74" s="2" t="e">
        <f>IF(D74="東1",VLOOKUP(E74,参照!$B$4:$J$36,2,FALSE),IF(D74="東2",VLOOKUP(E74,参照!$B$4:$J$36,4,FALSE),IF(D74="M",VLOOKUP(E74,参照!$B$4:$J$36,6,FALSE), IF(D74="JQ",VLOOKUP(E74,参照!$B$4:$J$36,8,FALSE),"-") )))</f>
        <v>#N/A</v>
      </c>
      <c r="AS74" s="2" t="e">
        <f>IF(D74="東1",VLOOKUP(E74,参照!$B$4:$J$36,3,FALSE),IF(D74="東2",VLOOKUP(E74,参照!$B$4:$J$36,5,FALSE),IF(D74="M",VLOOKUP(E74,参照!$B$4:$J$36,7,FALSE), IF(D74="JQ",VLOOKUP(E74,参照!$B$4:$J$36,9,FALSE),"-") )))</f>
        <v>#N/A</v>
      </c>
    </row>
    <row r="75" spans="2:45">
      <c r="B75" s="23">
        <v>4699</v>
      </c>
      <c r="C75" s="22" t="s">
        <v>139</v>
      </c>
      <c r="D75" s="23" t="s">
        <v>59</v>
      </c>
      <c r="E75" s="23" t="s">
        <v>368</v>
      </c>
      <c r="F75" s="23">
        <v>5400</v>
      </c>
      <c r="G75" s="23">
        <v>26.43</v>
      </c>
      <c r="H75" s="23">
        <v>4.1500000000000004</v>
      </c>
      <c r="I75" s="23" t="s">
        <v>140</v>
      </c>
      <c r="J75" s="23">
        <v>13694</v>
      </c>
      <c r="K75" s="23">
        <v>819</v>
      </c>
      <c r="L75" s="23">
        <v>157.80000000000001</v>
      </c>
      <c r="M75" s="30">
        <f t="shared" si="19"/>
        <v>34.22053231939163</v>
      </c>
      <c r="N75" s="1">
        <v>16000</v>
      </c>
      <c r="O75" s="1">
        <v>1600</v>
      </c>
      <c r="P75" s="1">
        <v>278.10000000000002</v>
      </c>
      <c r="Q75" s="1">
        <v>18000</v>
      </c>
      <c r="R75" s="1">
        <v>1900</v>
      </c>
      <c r="S75" s="6">
        <v>361.6</v>
      </c>
      <c r="T75" s="12">
        <f t="shared" si="14"/>
        <v>16.839491748210893</v>
      </c>
      <c r="U75" s="13">
        <f t="shared" si="14"/>
        <v>95.360195360195362</v>
      </c>
      <c r="V75" s="13">
        <f t="shared" si="14"/>
        <v>76.235741444866918</v>
      </c>
      <c r="W75" s="13">
        <f t="shared" si="16"/>
        <v>12.5</v>
      </c>
      <c r="X75" s="13">
        <f t="shared" si="16"/>
        <v>18.75</v>
      </c>
      <c r="Y75" s="14">
        <f t="shared" si="16"/>
        <v>30.025170801869827</v>
      </c>
      <c r="Z75" s="15">
        <f t="shared" si="20"/>
        <v>9516.7300380228135</v>
      </c>
      <c r="AA75" s="18">
        <f t="shared" si="21"/>
        <v>12374.144486692014</v>
      </c>
      <c r="AB75" s="9">
        <v>6060</v>
      </c>
      <c r="AC75" s="24">
        <f t="shared" si="17"/>
        <v>204.1938034107593</v>
      </c>
      <c r="AD75" s="21">
        <f t="shared" si="18"/>
        <v>112.22222222222223</v>
      </c>
      <c r="AE75" s="34">
        <f t="shared" si="15"/>
        <v>1.5547058823529412</v>
      </c>
      <c r="AF75" s="35">
        <f t="shared" si="15"/>
        <v>3.7727272727272729</v>
      </c>
      <c r="AG75" s="39">
        <f t="shared" si="22"/>
        <v>1</v>
      </c>
      <c r="AH75" s="44">
        <f t="shared" si="23"/>
        <v>0</v>
      </c>
      <c r="AI75" s="40">
        <f t="shared" si="24"/>
        <v>1</v>
      </c>
      <c r="AJ75" s="40">
        <f t="shared" si="25"/>
        <v>1</v>
      </c>
      <c r="AK75" s="40" t="str">
        <f t="shared" si="26"/>
        <v>○</v>
      </c>
      <c r="AL75" s="1"/>
      <c r="AM75" s="1"/>
      <c r="AN75" s="1"/>
      <c r="AR75" s="2">
        <f>IF(D75="東1",VLOOKUP(E75,参照!$B$4:$J$36,2,FALSE),IF(D75="東2",VLOOKUP(E75,参照!$B$4:$J$36,4,FALSE),IF(D75="M",VLOOKUP(E75,参照!$B$4:$J$36,6,FALSE), IF(D75="JQ",VLOOKUP(E75,参照!$B$4:$J$36,8,FALSE),"-") )))</f>
        <v>17</v>
      </c>
      <c r="AS75" s="2">
        <f>IF(D75="東1",VLOOKUP(E75,参照!$B$4:$J$36,3,FALSE),IF(D75="東2",VLOOKUP(E75,参照!$B$4:$J$36,5,FALSE),IF(D75="M",VLOOKUP(E75,参照!$B$4:$J$36,7,FALSE), IF(D75="JQ",VLOOKUP(E75,参照!$B$4:$J$36,9,FALSE),"-") )))</f>
        <v>1.1000000000000001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370FCB09-83D9-024E-B5D4-B571EE9AF063}">
      <formula1>業種</formula1>
    </dataValidation>
    <dataValidation type="list" allowBlank="1" showInputMessage="1" showErrorMessage="1" sqref="D5:D103" xr:uid="{037F5FD3-2E6B-4A41-A7E3-B70DFB13E0FB}">
      <formula1>市場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9081-91F9-E841-AC5C-BE9C693575F6}">
  <dimension ref="B2:AS103"/>
  <sheetViews>
    <sheetView workbookViewId="0">
      <pane xSplit="9" ySplit="4" topLeftCell="AB5" activePane="bottomRight" state="frozen"/>
      <selection pane="topRight" activeCell="F1" sqref="F1"/>
      <selection pane="bottomLeft" activeCell="A4" sqref="A4"/>
      <selection pane="bottomRight" activeCell="I27" sqref="I27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8" t="s">
        <v>182</v>
      </c>
      <c r="AF2" s="68"/>
      <c r="AG2" s="69" t="s">
        <v>183</v>
      </c>
      <c r="AH2" s="72"/>
      <c r="AI2" s="72"/>
      <c r="AJ2" s="72"/>
      <c r="AK2" s="73"/>
      <c r="AL2" s="68" t="s">
        <v>184</v>
      </c>
      <c r="AM2" s="68"/>
      <c r="AN2" s="68"/>
    </row>
    <row r="3" spans="2:45">
      <c r="B3" s="68" t="s">
        <v>11</v>
      </c>
      <c r="C3" s="68"/>
      <c r="D3" s="68"/>
      <c r="E3" s="68"/>
      <c r="F3" s="68"/>
      <c r="G3" s="68"/>
      <c r="H3" s="68"/>
      <c r="I3" s="68"/>
      <c r="J3" s="69" t="s">
        <v>6</v>
      </c>
      <c r="K3" s="72"/>
      <c r="L3" s="72"/>
      <c r="M3" s="73"/>
      <c r="N3" s="68" t="s">
        <v>7</v>
      </c>
      <c r="O3" s="68"/>
      <c r="P3" s="68"/>
      <c r="Q3" s="68" t="s">
        <v>8</v>
      </c>
      <c r="R3" s="68"/>
      <c r="S3" s="69"/>
      <c r="T3" s="70" t="s">
        <v>14</v>
      </c>
      <c r="U3" s="68"/>
      <c r="V3" s="68"/>
      <c r="W3" s="68" t="s">
        <v>15</v>
      </c>
      <c r="X3" s="68"/>
      <c r="Y3" s="69"/>
      <c r="Z3" s="70" t="s">
        <v>13</v>
      </c>
      <c r="AA3" s="69"/>
      <c r="AB3" s="71" t="s">
        <v>27</v>
      </c>
      <c r="AC3" s="72"/>
      <c r="AD3" s="72"/>
      <c r="AE3" s="68"/>
      <c r="AF3" s="68"/>
      <c r="AG3" s="68" t="s">
        <v>46</v>
      </c>
      <c r="AH3" s="68"/>
      <c r="AI3" s="68" t="s">
        <v>179</v>
      </c>
      <c r="AJ3" s="68"/>
      <c r="AK3" s="47" t="s">
        <v>190</v>
      </c>
      <c r="AL3" s="68"/>
      <c r="AM3" s="68"/>
      <c r="AN3" s="68"/>
      <c r="AO3" t="s">
        <v>48</v>
      </c>
      <c r="AR3" s="68" t="s">
        <v>372</v>
      </c>
      <c r="AS3" s="68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6025</v>
      </c>
      <c r="C5" s="22" t="s">
        <v>191</v>
      </c>
      <c r="D5" s="23" t="s">
        <v>192</v>
      </c>
      <c r="E5" s="23" t="s">
        <v>368</v>
      </c>
      <c r="F5" s="23">
        <v>1676</v>
      </c>
      <c r="G5" s="23">
        <v>84.54</v>
      </c>
      <c r="H5" s="23">
        <v>7.15</v>
      </c>
      <c r="I5" s="23" t="s">
        <v>193</v>
      </c>
      <c r="J5" s="23">
        <v>3927</v>
      </c>
      <c r="K5" s="23">
        <v>62</v>
      </c>
      <c r="L5" s="23">
        <v>25.8</v>
      </c>
      <c r="M5" s="30">
        <f>F5/L5</f>
        <v>64.961240310077514</v>
      </c>
      <c r="N5" s="23">
        <v>5100</v>
      </c>
      <c r="O5" s="23">
        <v>150</v>
      </c>
      <c r="P5" s="23">
        <v>29.6</v>
      </c>
      <c r="Q5" s="23">
        <v>5500</v>
      </c>
      <c r="R5" s="23">
        <v>200</v>
      </c>
      <c r="S5" s="25">
        <v>71.099999999999994</v>
      </c>
      <c r="T5" s="12">
        <f t="shared" ref="T5:V25" si="0">ABS(N5-J5)/J5*100</f>
        <v>29.870129870129869</v>
      </c>
      <c r="U5" s="13">
        <f t="shared" si="0"/>
        <v>141.93548387096774</v>
      </c>
      <c r="V5" s="13">
        <f t="shared" si="0"/>
        <v>14.728682170542637</v>
      </c>
      <c r="W5" s="13">
        <f t="shared" ref="W5:Y20" si="1">ABS(Q5-N5)/N5*100</f>
        <v>7.8431372549019605</v>
      </c>
      <c r="X5" s="13">
        <f t="shared" si="1"/>
        <v>33.333333333333329</v>
      </c>
      <c r="Y5" s="14">
        <f t="shared" si="1"/>
        <v>140.20270270270268</v>
      </c>
      <c r="Z5" s="15">
        <f>M5*P5</f>
        <v>1922.8527131782946</v>
      </c>
      <c r="AA5" s="18">
        <f>M5*S5</f>
        <v>4618.7441860465105</v>
      </c>
      <c r="AB5" s="9">
        <v>1709</v>
      </c>
      <c r="AC5" s="24">
        <f t="shared" ref="AC5:AC68" si="2">(AA5-AB5)/AB5*100+100</f>
        <v>270.26004599452961</v>
      </c>
      <c r="AD5" s="21">
        <f t="shared" ref="AD5:AD68" si="3">AB5/F5*100</f>
        <v>101.9689737470167</v>
      </c>
      <c r="AE5" s="34" t="e">
        <f>G5/AR5</f>
        <v>#VALUE!</v>
      </c>
      <c r="AF5" s="35" t="e">
        <f>H5/AS5</f>
        <v>#VALUE!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 t="s">
        <v>196</v>
      </c>
      <c r="AM5" s="1"/>
      <c r="AN5" s="1"/>
      <c r="AR5" s="2" t="str">
        <f>IF(D5="東1",VLOOKUP(E5,参照!$B$4:$J$36,2,FALSE),IF(D5="東2",VLOOKUP(E5,参照!$B$4:$J$36,4,FALSE),IF(D5="M",VLOOKUP(E5,参照!$B$4:$J$36,6,FALSE), IF(D5="JQ",VLOOKUP(E5,参照!$B$4:$J$36,8,FALSE),"-") )))</f>
        <v>-</v>
      </c>
      <c r="AS5" s="2" t="str">
        <f>IF(D5="東1",VLOOKUP(E5,参照!$B$4:$J$36,3,FALSE),IF(D5="東2",VLOOKUP(E5,参照!$B$4:$J$36,5,FALSE),IF(D5="M",VLOOKUP(E5,参照!$B$4:$J$36,7,FALSE), IF(D5="JQ",VLOOKUP(E5,参照!$B$4:$J$36,9,FALSE),"-") )))</f>
        <v>-</v>
      </c>
    </row>
    <row r="6" spans="2:45" hidden="1">
      <c r="B6" s="23">
        <v>6034</v>
      </c>
      <c r="C6" s="23" t="s">
        <v>194</v>
      </c>
      <c r="D6" s="23" t="s">
        <v>79</v>
      </c>
      <c r="E6" s="23" t="s">
        <v>87</v>
      </c>
      <c r="F6" s="23">
        <v>1427</v>
      </c>
      <c r="G6" s="23"/>
      <c r="H6" s="23"/>
      <c r="I6" s="23" t="s">
        <v>195</v>
      </c>
      <c r="J6" s="23">
        <v>1973</v>
      </c>
      <c r="K6" s="23">
        <v>198</v>
      </c>
      <c r="L6" s="23">
        <v>19.3</v>
      </c>
      <c r="M6" s="30">
        <f t="shared" ref="M6:M69" si="4">F6/L6</f>
        <v>73.937823834196891</v>
      </c>
      <c r="N6" s="23">
        <v>2500</v>
      </c>
      <c r="O6" s="23">
        <v>250</v>
      </c>
      <c r="P6" s="23">
        <v>23.4</v>
      </c>
      <c r="Q6" s="23">
        <v>3100</v>
      </c>
      <c r="R6" s="23">
        <v>310</v>
      </c>
      <c r="S6" s="25">
        <v>28.8</v>
      </c>
      <c r="T6" s="12">
        <f t="shared" si="0"/>
        <v>26.710593005575266</v>
      </c>
      <c r="U6" s="13">
        <f t="shared" si="0"/>
        <v>26.262626262626267</v>
      </c>
      <c r="V6" s="13">
        <f t="shared" si="0"/>
        <v>21.243523316062166</v>
      </c>
      <c r="W6" s="13">
        <f t="shared" si="1"/>
        <v>24</v>
      </c>
      <c r="X6" s="13">
        <f t="shared" si="1"/>
        <v>24</v>
      </c>
      <c r="Y6" s="14">
        <f t="shared" si="1"/>
        <v>23.076923076923087</v>
      </c>
      <c r="Z6" s="15">
        <f t="shared" ref="Z6:Z69" si="5">M6*P6</f>
        <v>1730.1450777202072</v>
      </c>
      <c r="AA6" s="18">
        <f t="shared" ref="AA6:AA69" si="6">M6*S6</f>
        <v>2129.4093264248704</v>
      </c>
      <c r="AB6" s="9">
        <v>1484</v>
      </c>
      <c r="AC6" s="14">
        <f t="shared" si="2"/>
        <v>143.49119450302362</v>
      </c>
      <c r="AD6" s="21">
        <f t="shared" si="3"/>
        <v>103.99439383321653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1</v>
      </c>
      <c r="AH6" s="36">
        <f t="shared" ref="AH6:AH69" si="9">IF(W6+X6&gt;=40,1,0)</f>
        <v>1</v>
      </c>
      <c r="AI6" s="47">
        <f t="shared" ref="AI6:AI69" si="10">IF(T6&lt;=U6,1,0)</f>
        <v>0</v>
      </c>
      <c r="AJ6" s="47">
        <f t="shared" ref="AJ6:AJ69" si="11">IF(W6&lt;=X6,1,0)</f>
        <v>1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6050</v>
      </c>
      <c r="C7" s="23" t="s">
        <v>197</v>
      </c>
      <c r="D7" s="23" t="s">
        <v>63</v>
      </c>
      <c r="E7" s="23" t="s">
        <v>87</v>
      </c>
      <c r="F7" s="23">
        <v>2490</v>
      </c>
      <c r="G7" s="23"/>
      <c r="H7" s="23"/>
      <c r="I7" s="23" t="s">
        <v>198</v>
      </c>
      <c r="J7" s="23">
        <v>6535</v>
      </c>
      <c r="K7" s="23">
        <v>1167</v>
      </c>
      <c r="L7" s="23">
        <v>82.6</v>
      </c>
      <c r="M7" s="30">
        <f t="shared" si="4"/>
        <v>30.145278450363197</v>
      </c>
      <c r="N7" s="23">
        <v>7500</v>
      </c>
      <c r="O7" s="23">
        <v>1300</v>
      </c>
      <c r="P7" s="23">
        <v>86.9</v>
      </c>
      <c r="Q7" s="23">
        <v>7900</v>
      </c>
      <c r="R7" s="23">
        <v>1400</v>
      </c>
      <c r="S7" s="25">
        <v>90.8</v>
      </c>
      <c r="T7" s="12">
        <f t="shared" si="0"/>
        <v>14.76664116296863</v>
      </c>
      <c r="U7" s="13">
        <f t="shared" si="0"/>
        <v>11.396743787489289</v>
      </c>
      <c r="V7" s="13">
        <f t="shared" si="0"/>
        <v>5.2058111380145418</v>
      </c>
      <c r="W7" s="13">
        <f t="shared" si="1"/>
        <v>5.3333333333333339</v>
      </c>
      <c r="X7" s="13">
        <f t="shared" si="1"/>
        <v>7.6923076923076925</v>
      </c>
      <c r="Y7" s="14">
        <f t="shared" si="1"/>
        <v>4.4879171461449836</v>
      </c>
      <c r="Z7" s="15">
        <f t="shared" si="5"/>
        <v>2619.6246973365619</v>
      </c>
      <c r="AA7" s="18">
        <f t="shared" si="6"/>
        <v>2737.1912832929784</v>
      </c>
      <c r="AB7" s="9">
        <v>3510</v>
      </c>
      <c r="AC7" s="26">
        <f t="shared" si="2"/>
        <v>77.9826576436746</v>
      </c>
      <c r="AD7" s="21">
        <f t="shared" si="3"/>
        <v>140.96385542168676</v>
      </c>
      <c r="AE7" s="34" t="e">
        <f t="shared" si="7"/>
        <v>#N/A</v>
      </c>
      <c r="AF7" s="35" t="e">
        <f t="shared" si="7"/>
        <v>#N/A</v>
      </c>
      <c r="AG7" s="36">
        <f t="shared" si="8"/>
        <v>0</v>
      </c>
      <c r="AH7" s="36">
        <f t="shared" si="9"/>
        <v>0</v>
      </c>
      <c r="AI7" s="47">
        <f t="shared" si="10"/>
        <v>0</v>
      </c>
      <c r="AJ7" s="47">
        <f t="shared" si="11"/>
        <v>1</v>
      </c>
      <c r="AK7" s="47" t="str">
        <f t="shared" si="12"/>
        <v>×</v>
      </c>
      <c r="AL7" s="1"/>
      <c r="AM7" s="1"/>
      <c r="AN7" s="1"/>
      <c r="AR7" s="2" t="e">
        <f>IF(D7="東1",VLOOKUP(E7,参照!$B$4:$J$36,2,FALSE),IF(D7="東2",VLOOKUP(E7,参照!$B$4:$J$36,4,FALSE),IF(D7="M",VLOOKUP(E7,参照!$B$4:$J$36,6,FALSE), IF(D7="JQ",VLOOKUP(E7,参照!$B$4:$J$36,8,FALSE),"-") )))</f>
        <v>#N/A</v>
      </c>
      <c r="AS7" s="2" t="e">
        <f>IF(D7="東1",VLOOKUP(E7,参照!$B$4:$J$36,3,FALSE),IF(D7="東2",VLOOKUP(E7,参照!$B$4:$J$36,5,FALSE),IF(D7="M",VLOOKUP(E7,参照!$B$4:$J$36,7,FALSE), IF(D7="JQ",VLOOKUP(E7,参照!$B$4:$J$36,9,FALSE),"-") )))</f>
        <v>#N/A</v>
      </c>
    </row>
    <row r="8" spans="2:45" hidden="1">
      <c r="B8" s="23">
        <v>6055</v>
      </c>
      <c r="C8" s="23" t="s">
        <v>199</v>
      </c>
      <c r="D8" s="23" t="s">
        <v>63</v>
      </c>
      <c r="E8" s="23" t="s">
        <v>87</v>
      </c>
      <c r="F8" s="23">
        <v>1730</v>
      </c>
      <c r="G8" s="23"/>
      <c r="H8" s="23"/>
      <c r="I8" s="23" t="s">
        <v>200</v>
      </c>
      <c r="J8" s="23">
        <v>34234</v>
      </c>
      <c r="K8" s="23">
        <v>8102</v>
      </c>
      <c r="L8" s="23">
        <v>54.5</v>
      </c>
      <c r="M8" s="30">
        <f t="shared" si="4"/>
        <v>31.743119266055047</v>
      </c>
      <c r="N8" s="23">
        <v>37000</v>
      </c>
      <c r="O8" s="23">
        <v>8600</v>
      </c>
      <c r="P8" s="23">
        <v>56.5</v>
      </c>
      <c r="Q8" s="23">
        <v>39000</v>
      </c>
      <c r="R8" s="23">
        <v>9100</v>
      </c>
      <c r="S8" s="25">
        <v>59.4</v>
      </c>
      <c r="T8" s="12">
        <f t="shared" si="0"/>
        <v>8.0796868610153645</v>
      </c>
      <c r="U8" s="13">
        <f t="shared" si="0"/>
        <v>6.1466304616144161</v>
      </c>
      <c r="V8" s="13">
        <f t="shared" si="0"/>
        <v>3.669724770642202</v>
      </c>
      <c r="W8" s="13">
        <f t="shared" si="1"/>
        <v>5.4054054054054053</v>
      </c>
      <c r="X8" s="13">
        <f t="shared" si="1"/>
        <v>5.8139534883720927</v>
      </c>
      <c r="Y8" s="14">
        <f t="shared" si="1"/>
        <v>5.1327433628318557</v>
      </c>
      <c r="Z8" s="15">
        <f t="shared" si="5"/>
        <v>1793.4862385321101</v>
      </c>
      <c r="AA8" s="18">
        <f t="shared" si="6"/>
        <v>1885.5412844036698</v>
      </c>
      <c r="AB8" s="9">
        <v>1455</v>
      </c>
      <c r="AC8" s="26">
        <f t="shared" si="2"/>
        <v>129.59046628203916</v>
      </c>
      <c r="AD8" s="21">
        <f t="shared" si="3"/>
        <v>84.104046242774572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6067</v>
      </c>
      <c r="C9" s="23" t="s">
        <v>201</v>
      </c>
      <c r="D9" s="23" t="s">
        <v>79</v>
      </c>
      <c r="E9" s="23" t="s">
        <v>87</v>
      </c>
      <c r="F9" s="23">
        <v>1925</v>
      </c>
      <c r="G9" s="23"/>
      <c r="H9" s="23"/>
      <c r="I9" s="23" t="s">
        <v>202</v>
      </c>
      <c r="J9" s="23">
        <v>7909</v>
      </c>
      <c r="K9" s="23">
        <v>514</v>
      </c>
      <c r="L9" s="23">
        <v>-288.60000000000002</v>
      </c>
      <c r="M9" s="30">
        <f t="shared" si="4"/>
        <v>-6.6701316701316697</v>
      </c>
      <c r="N9" s="23">
        <v>12000</v>
      </c>
      <c r="O9" s="23">
        <v>600</v>
      </c>
      <c r="P9" s="23">
        <v>64.2</v>
      </c>
      <c r="Q9" s="23">
        <v>13000</v>
      </c>
      <c r="R9" s="23">
        <v>650</v>
      </c>
      <c r="S9" s="25">
        <v>72.2</v>
      </c>
      <c r="T9" s="12">
        <f t="shared" si="0"/>
        <v>51.725881906688585</v>
      </c>
      <c r="U9" s="13">
        <f t="shared" si="0"/>
        <v>16.731517509727624</v>
      </c>
      <c r="V9" s="13">
        <f t="shared" si="0"/>
        <v>-122.24532224532223</v>
      </c>
      <c r="W9" s="13">
        <f t="shared" si="1"/>
        <v>8.3333333333333321</v>
      </c>
      <c r="X9" s="13">
        <f t="shared" si="1"/>
        <v>8.3333333333333321</v>
      </c>
      <c r="Y9" s="14">
        <f t="shared" si="1"/>
        <v>12.461059190031152</v>
      </c>
      <c r="Z9" s="15">
        <f t="shared" si="5"/>
        <v>-428.22245322245323</v>
      </c>
      <c r="AA9" s="18">
        <f t="shared" si="6"/>
        <v>-481.58350658350656</v>
      </c>
      <c r="AB9" s="9">
        <v>2310</v>
      </c>
      <c r="AC9" s="26">
        <f t="shared" si="2"/>
        <v>-20.847770847770846</v>
      </c>
      <c r="AD9" s="21">
        <f t="shared" si="3"/>
        <v>120</v>
      </c>
      <c r="AE9" s="34" t="e">
        <f t="shared" si="7"/>
        <v>#N/A</v>
      </c>
      <c r="AF9" s="35" t="e">
        <f t="shared" si="7"/>
        <v>#N/A</v>
      </c>
      <c r="AG9" s="36">
        <f t="shared" si="8"/>
        <v>1</v>
      </c>
      <c r="AH9" s="36">
        <f t="shared" si="9"/>
        <v>0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e">
        <f>IF(D9="東1",VLOOKUP(E9,参照!$B$4:$J$36,2,FALSE),IF(D9="東2",VLOOKUP(E9,参照!$B$4:$J$36,4,FALSE),IF(D9="M",VLOOKUP(E9,参照!$B$4:$J$36,6,FALSE), IF(D9="JQ",VLOOKUP(E9,参照!$B$4:$J$36,8,FALSE),"-") )))</f>
        <v>#N/A</v>
      </c>
      <c r="AS9" s="2" t="e">
        <f>IF(D9="東1",VLOOKUP(E9,参照!$B$4:$J$36,3,FALSE),IF(D9="東2",VLOOKUP(E9,参照!$B$4:$J$36,5,FALSE),IF(D9="M",VLOOKUP(E9,参照!$B$4:$J$36,7,FALSE), IF(D9="JQ",VLOOKUP(E9,参照!$B$4:$J$36,9,FALSE),"-") )))</f>
        <v>#N/A</v>
      </c>
    </row>
    <row r="10" spans="2:45" hidden="1">
      <c r="B10" s="23">
        <v>6077</v>
      </c>
      <c r="C10" s="23" t="s">
        <v>203</v>
      </c>
      <c r="D10" s="23" t="s">
        <v>63</v>
      </c>
      <c r="E10" s="23" t="s">
        <v>87</v>
      </c>
      <c r="F10" s="23">
        <v>541</v>
      </c>
      <c r="G10" s="23"/>
      <c r="H10" s="23"/>
      <c r="I10" s="23" t="s">
        <v>204</v>
      </c>
      <c r="J10" s="23">
        <v>10482</v>
      </c>
      <c r="K10" s="23">
        <v>478</v>
      </c>
      <c r="L10" s="23">
        <v>15.5</v>
      </c>
      <c r="M10" s="30">
        <f t="shared" si="4"/>
        <v>34.903225806451616</v>
      </c>
      <c r="N10" s="23">
        <v>11800</v>
      </c>
      <c r="O10" s="23">
        <v>600</v>
      </c>
      <c r="P10" s="23">
        <v>19.399999999999999</v>
      </c>
      <c r="Q10" s="23">
        <v>13500</v>
      </c>
      <c r="R10" s="23">
        <v>800</v>
      </c>
      <c r="S10" s="25">
        <v>17.2</v>
      </c>
      <c r="T10" s="12">
        <f t="shared" si="0"/>
        <v>12.573936271703873</v>
      </c>
      <c r="U10" s="13">
        <f t="shared" si="0"/>
        <v>25.523012552301257</v>
      </c>
      <c r="V10" s="13">
        <f t="shared" si="0"/>
        <v>25.161290322580637</v>
      </c>
      <c r="W10" s="13">
        <f t="shared" si="1"/>
        <v>14.40677966101695</v>
      </c>
      <c r="X10" s="13">
        <f t="shared" si="1"/>
        <v>33.333333333333329</v>
      </c>
      <c r="Y10" s="14">
        <f t="shared" si="1"/>
        <v>11.340206185567007</v>
      </c>
      <c r="Z10" s="15">
        <f t="shared" si="5"/>
        <v>677.12258064516129</v>
      </c>
      <c r="AA10" s="18">
        <f t="shared" si="6"/>
        <v>600.33548387096778</v>
      </c>
      <c r="AB10" s="9">
        <v>618</v>
      </c>
      <c r="AC10" s="26">
        <f t="shared" si="2"/>
        <v>97.141664056790901</v>
      </c>
      <c r="AD10" s="21">
        <f t="shared" si="3"/>
        <v>114.23290203327173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1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6081</v>
      </c>
      <c r="C11" s="23" t="s">
        <v>205</v>
      </c>
      <c r="D11" s="23" t="s">
        <v>79</v>
      </c>
      <c r="E11" s="23" t="s">
        <v>368</v>
      </c>
      <c r="F11" s="23">
        <v>314</v>
      </c>
      <c r="G11" s="23">
        <v>28.59</v>
      </c>
      <c r="H11" s="23">
        <v>3.37</v>
      </c>
      <c r="I11" s="23" t="s">
        <v>206</v>
      </c>
      <c r="J11" s="23">
        <v>4087</v>
      </c>
      <c r="K11" s="23">
        <v>-157</v>
      </c>
      <c r="L11" s="42">
        <v>0.1</v>
      </c>
      <c r="M11" s="30">
        <f t="shared" si="4"/>
        <v>3140</v>
      </c>
      <c r="N11" s="23">
        <v>4550</v>
      </c>
      <c r="O11" s="23">
        <v>100</v>
      </c>
      <c r="P11" s="23">
        <v>3.2</v>
      </c>
      <c r="Q11" s="23">
        <v>5000</v>
      </c>
      <c r="R11" s="23">
        <v>2000</v>
      </c>
      <c r="S11" s="25">
        <v>7.1</v>
      </c>
      <c r="T11" s="12">
        <f t="shared" si="0"/>
        <v>11.328602887203328</v>
      </c>
      <c r="U11" s="13">
        <f t="shared" si="0"/>
        <v>-163.69426751592357</v>
      </c>
      <c r="V11" s="13">
        <f t="shared" si="0"/>
        <v>3100</v>
      </c>
      <c r="W11" s="13">
        <f t="shared" si="1"/>
        <v>9.8901098901098905</v>
      </c>
      <c r="X11" s="13">
        <f t="shared" si="1"/>
        <v>1900</v>
      </c>
      <c r="Y11" s="14">
        <f t="shared" si="1"/>
        <v>121.87499999999997</v>
      </c>
      <c r="Z11" s="15">
        <f t="shared" si="5"/>
        <v>10048</v>
      </c>
      <c r="AA11" s="18">
        <f t="shared" si="6"/>
        <v>22294</v>
      </c>
      <c r="AB11" s="9">
        <v>294</v>
      </c>
      <c r="AC11" s="43">
        <f t="shared" si="2"/>
        <v>7582.9931972789109</v>
      </c>
      <c r="AD11" s="21">
        <f t="shared" si="3"/>
        <v>93.630573248407643</v>
      </c>
      <c r="AE11" s="34">
        <f t="shared" si="7"/>
        <v>0.55086705202312136</v>
      </c>
      <c r="AF11" s="35">
        <f t="shared" si="7"/>
        <v>0.91081081081081083</v>
      </c>
      <c r="AG11" s="36">
        <f t="shared" si="8"/>
        <v>0</v>
      </c>
      <c r="AH11" s="36">
        <f t="shared" si="9"/>
        <v>1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51.9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3.7</v>
      </c>
    </row>
    <row r="12" spans="2:45" hidden="1">
      <c r="B12" s="23">
        <v>6082</v>
      </c>
      <c r="C12" s="23" t="s">
        <v>207</v>
      </c>
      <c r="D12" s="23" t="s">
        <v>63</v>
      </c>
      <c r="E12" s="23" t="s">
        <v>87</v>
      </c>
      <c r="F12" s="23">
        <v>1814</v>
      </c>
      <c r="G12" s="23"/>
      <c r="H12" s="23"/>
      <c r="I12" s="23" t="s">
        <v>208</v>
      </c>
      <c r="J12" s="23">
        <v>21034</v>
      </c>
      <c r="K12" s="23">
        <v>1379</v>
      </c>
      <c r="L12" s="23">
        <v>76</v>
      </c>
      <c r="M12" s="30">
        <f t="shared" si="4"/>
        <v>23.868421052631579</v>
      </c>
      <c r="N12" s="23">
        <v>22100</v>
      </c>
      <c r="O12" s="23">
        <v>1600</v>
      </c>
      <c r="P12" s="23">
        <v>95.2</v>
      </c>
      <c r="Q12" s="23">
        <v>22700</v>
      </c>
      <c r="R12" s="23">
        <v>1650</v>
      </c>
      <c r="S12" s="25">
        <v>99</v>
      </c>
      <c r="T12" s="12">
        <f t="shared" si="0"/>
        <v>5.0679851668726821</v>
      </c>
      <c r="U12" s="13">
        <f t="shared" si="0"/>
        <v>16.02610587382161</v>
      </c>
      <c r="V12" s="13">
        <f t="shared" si="0"/>
        <v>25.26315789473685</v>
      </c>
      <c r="W12" s="13">
        <f t="shared" si="1"/>
        <v>2.7149321266968327</v>
      </c>
      <c r="X12" s="13">
        <f t="shared" si="1"/>
        <v>3.125</v>
      </c>
      <c r="Y12" s="14">
        <f t="shared" si="1"/>
        <v>3.9915966386554591</v>
      </c>
      <c r="Z12" s="15">
        <f t="shared" si="5"/>
        <v>2272.2736842105264</v>
      </c>
      <c r="AA12" s="18">
        <f t="shared" si="6"/>
        <v>2362.9736842105262</v>
      </c>
      <c r="AB12" s="9">
        <v>2784</v>
      </c>
      <c r="AC12" s="26">
        <f t="shared" si="2"/>
        <v>84.876928312159706</v>
      </c>
      <c r="AD12" s="21">
        <f t="shared" si="3"/>
        <v>153.47298787210585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1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6093</v>
      </c>
      <c r="C13" s="23" t="s">
        <v>209</v>
      </c>
      <c r="D13" s="23" t="s">
        <v>63</v>
      </c>
      <c r="E13" s="23" t="s">
        <v>87</v>
      </c>
      <c r="F13" s="23">
        <v>238</v>
      </c>
      <c r="G13" s="23"/>
      <c r="H13" s="23"/>
      <c r="I13" s="23" t="s">
        <v>210</v>
      </c>
      <c r="J13" s="23">
        <v>3205</v>
      </c>
      <c r="K13" s="23">
        <v>434</v>
      </c>
      <c r="L13" s="23">
        <v>6.9</v>
      </c>
      <c r="M13" s="30">
        <f t="shared" si="4"/>
        <v>34.492753623188406</v>
      </c>
      <c r="N13" s="23">
        <v>3480</v>
      </c>
      <c r="O13" s="23">
        <v>490</v>
      </c>
      <c r="P13" s="23">
        <v>7.9</v>
      </c>
      <c r="Q13" s="23">
        <v>3550</v>
      </c>
      <c r="R13" s="23">
        <v>500</v>
      </c>
      <c r="S13" s="25">
        <v>8.1999999999999993</v>
      </c>
      <c r="T13" s="12">
        <f t="shared" si="0"/>
        <v>8.5803432137285487</v>
      </c>
      <c r="U13" s="13">
        <f t="shared" si="0"/>
        <v>12.903225806451612</v>
      </c>
      <c r="V13" s="13">
        <f t="shared" si="0"/>
        <v>14.492753623188406</v>
      </c>
      <c r="W13" s="13">
        <f t="shared" si="1"/>
        <v>2.0114942528735633</v>
      </c>
      <c r="X13" s="13">
        <f t="shared" si="1"/>
        <v>2.0408163265306123</v>
      </c>
      <c r="Y13" s="14">
        <f t="shared" si="1"/>
        <v>3.7974683544303658</v>
      </c>
      <c r="Z13" s="15">
        <f t="shared" si="5"/>
        <v>272.49275362318843</v>
      </c>
      <c r="AA13" s="18">
        <f t="shared" si="6"/>
        <v>282.84057971014488</v>
      </c>
      <c r="AB13" s="9">
        <v>297</v>
      </c>
      <c r="AC13" s="26">
        <f t="shared" si="2"/>
        <v>95.232518420924208</v>
      </c>
      <c r="AD13" s="21">
        <f t="shared" si="3"/>
        <v>124.78991596638656</v>
      </c>
      <c r="AE13" s="34" t="e">
        <f t="shared" si="7"/>
        <v>#N/A</v>
      </c>
      <c r="AF13" s="35" t="e">
        <f t="shared" si="7"/>
        <v>#N/A</v>
      </c>
      <c r="AG13" s="36">
        <f t="shared" si="8"/>
        <v>0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6095</v>
      </c>
      <c r="C14" s="23" t="s">
        <v>211</v>
      </c>
      <c r="D14" s="23" t="s">
        <v>79</v>
      </c>
      <c r="E14" s="23" t="s">
        <v>87</v>
      </c>
      <c r="F14" s="23">
        <v>2714</v>
      </c>
      <c r="G14" s="23"/>
      <c r="H14" s="23"/>
      <c r="I14" s="23" t="s">
        <v>212</v>
      </c>
      <c r="J14" s="23">
        <v>3045</v>
      </c>
      <c r="K14" s="23">
        <v>558</v>
      </c>
      <c r="L14" s="23">
        <v>21</v>
      </c>
      <c r="M14" s="30">
        <f t="shared" si="4"/>
        <v>129.23809523809524</v>
      </c>
      <c r="N14" s="23">
        <v>5200</v>
      </c>
      <c r="O14" s="23">
        <v>820</v>
      </c>
      <c r="P14" s="23">
        <v>25</v>
      </c>
      <c r="Q14" s="23">
        <v>7500</v>
      </c>
      <c r="R14" s="23">
        <v>1200</v>
      </c>
      <c r="S14" s="25">
        <v>38.5</v>
      </c>
      <c r="T14" s="12">
        <f t="shared" si="0"/>
        <v>70.771756978653528</v>
      </c>
      <c r="U14" s="13">
        <f t="shared" si="0"/>
        <v>46.953405017921149</v>
      </c>
      <c r="V14" s="13">
        <f t="shared" si="0"/>
        <v>19.047619047619047</v>
      </c>
      <c r="W14" s="13">
        <f t="shared" si="1"/>
        <v>44.230769230769226</v>
      </c>
      <c r="X14" s="13">
        <f t="shared" si="1"/>
        <v>46.341463414634148</v>
      </c>
      <c r="Y14" s="14">
        <f t="shared" si="1"/>
        <v>54</v>
      </c>
      <c r="Z14" s="15">
        <f t="shared" si="5"/>
        <v>3230.9523809523812</v>
      </c>
      <c r="AA14" s="18">
        <f t="shared" si="6"/>
        <v>4975.666666666667</v>
      </c>
      <c r="AB14" s="9">
        <v>4765</v>
      </c>
      <c r="AC14" s="26">
        <f t="shared" si="2"/>
        <v>104.42112626792586</v>
      </c>
      <c r="AD14" s="21">
        <f t="shared" si="3"/>
        <v>175.57111274871039</v>
      </c>
      <c r="AE14" s="34" t="e">
        <f t="shared" si="7"/>
        <v>#N/A</v>
      </c>
      <c r="AF14" s="35" t="e">
        <f t="shared" si="7"/>
        <v>#N/A</v>
      </c>
      <c r="AG14" s="36">
        <f t="shared" si="8"/>
        <v>1</v>
      </c>
      <c r="AH14" s="36">
        <f t="shared" si="9"/>
        <v>1</v>
      </c>
      <c r="AI14" s="47">
        <f t="shared" si="10"/>
        <v>0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6096</v>
      </c>
      <c r="C15" s="23" t="s">
        <v>213</v>
      </c>
      <c r="D15" s="23" t="s">
        <v>79</v>
      </c>
      <c r="E15" s="23" t="s">
        <v>87</v>
      </c>
      <c r="F15" s="23">
        <v>2239</v>
      </c>
      <c r="G15" s="23"/>
      <c r="H15" s="23"/>
      <c r="I15" s="23" t="s">
        <v>214</v>
      </c>
      <c r="J15" s="23">
        <v>4512</v>
      </c>
      <c r="K15" s="23">
        <v>446</v>
      </c>
      <c r="L15" s="23">
        <v>22.7</v>
      </c>
      <c r="M15" s="30">
        <f t="shared" si="4"/>
        <v>98.634361233480178</v>
      </c>
      <c r="N15" s="23">
        <v>5300</v>
      </c>
      <c r="O15" s="23">
        <v>500</v>
      </c>
      <c r="P15" s="23">
        <v>30</v>
      </c>
      <c r="Q15" s="23">
        <v>6230</v>
      </c>
      <c r="R15" s="23">
        <v>700</v>
      </c>
      <c r="S15" s="25">
        <v>33.299999999999997</v>
      </c>
      <c r="T15" s="12">
        <f t="shared" si="0"/>
        <v>17.464539007092199</v>
      </c>
      <c r="U15" s="13">
        <f t="shared" si="0"/>
        <v>12.107623318385651</v>
      </c>
      <c r="V15" s="13">
        <f t="shared" si="0"/>
        <v>32.158590308370052</v>
      </c>
      <c r="W15" s="13">
        <f t="shared" si="1"/>
        <v>17.547169811320753</v>
      </c>
      <c r="X15" s="13">
        <f t="shared" si="1"/>
        <v>40</v>
      </c>
      <c r="Y15" s="14">
        <f t="shared" si="1"/>
        <v>10.999999999999991</v>
      </c>
      <c r="Z15" s="15">
        <f t="shared" si="5"/>
        <v>2959.0308370044054</v>
      </c>
      <c r="AA15" s="18">
        <f t="shared" si="6"/>
        <v>3284.5242290748897</v>
      </c>
      <c r="AB15" s="9">
        <v>2623</v>
      </c>
      <c r="AC15" s="26">
        <f t="shared" si="2"/>
        <v>125.22013835588599</v>
      </c>
      <c r="AD15" s="21">
        <f t="shared" si="3"/>
        <v>117.15051362215274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1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 hidden="1">
      <c r="B16" s="23">
        <v>6099</v>
      </c>
      <c r="C16" s="23" t="s">
        <v>215</v>
      </c>
      <c r="D16" s="23" t="s">
        <v>63</v>
      </c>
      <c r="E16" s="23" t="s">
        <v>87</v>
      </c>
      <c r="F16" s="23">
        <v>1872</v>
      </c>
      <c r="G16" s="23"/>
      <c r="H16" s="23"/>
      <c r="I16" s="23" t="s">
        <v>216</v>
      </c>
      <c r="J16" s="23">
        <v>21518</v>
      </c>
      <c r="K16" s="23">
        <v>1492</v>
      </c>
      <c r="L16" s="23">
        <v>32.700000000000003</v>
      </c>
      <c r="M16" s="30">
        <f t="shared" si="4"/>
        <v>57.247706422018346</v>
      </c>
      <c r="N16" s="23">
        <v>24700</v>
      </c>
      <c r="O16" s="23">
        <v>1720</v>
      </c>
      <c r="P16" s="23">
        <v>37.6</v>
      </c>
      <c r="Q16" s="23">
        <v>28500</v>
      </c>
      <c r="R16" s="23">
        <v>2000</v>
      </c>
      <c r="S16" s="25">
        <v>42.9</v>
      </c>
      <c r="T16" s="12">
        <f t="shared" si="0"/>
        <v>14.787619667255322</v>
      </c>
      <c r="U16" s="13">
        <f t="shared" si="0"/>
        <v>15.281501340482572</v>
      </c>
      <c r="V16" s="13">
        <f t="shared" si="0"/>
        <v>14.984709480122319</v>
      </c>
      <c r="W16" s="13">
        <f t="shared" si="1"/>
        <v>15.384615384615385</v>
      </c>
      <c r="X16" s="13">
        <f t="shared" si="1"/>
        <v>16.279069767441861</v>
      </c>
      <c r="Y16" s="14">
        <f t="shared" si="1"/>
        <v>14.095744680851055</v>
      </c>
      <c r="Z16" s="15">
        <f t="shared" si="5"/>
        <v>2152.5137614678897</v>
      </c>
      <c r="AA16" s="18">
        <f t="shared" si="6"/>
        <v>2455.9266055045869</v>
      </c>
      <c r="AB16" s="9">
        <v>2461</v>
      </c>
      <c r="AC16" s="26">
        <f t="shared" si="2"/>
        <v>99.793848252929166</v>
      </c>
      <c r="AD16" s="21">
        <f t="shared" si="3"/>
        <v>131.4636752136752</v>
      </c>
      <c r="AE16" s="34" t="e">
        <f t="shared" si="7"/>
        <v>#N/A</v>
      </c>
      <c r="AF16" s="35" t="e">
        <f t="shared" si="7"/>
        <v>#N/A</v>
      </c>
      <c r="AG16" s="36">
        <f t="shared" si="8"/>
        <v>0</v>
      </c>
      <c r="AH16" s="36">
        <f t="shared" si="9"/>
        <v>0</v>
      </c>
      <c r="AI16" s="47">
        <f t="shared" si="10"/>
        <v>1</v>
      </c>
      <c r="AJ16" s="47">
        <f t="shared" si="11"/>
        <v>1</v>
      </c>
      <c r="AK16" s="47" t="str">
        <f t="shared" si="12"/>
        <v>×</v>
      </c>
      <c r="AL16" s="1"/>
      <c r="AM16" s="1"/>
      <c r="AN16" s="1"/>
      <c r="AR16" s="2" t="e">
        <f>IF(D16="東1",VLOOKUP(E16,参照!$B$4:$J$36,2,FALSE),IF(D16="東2",VLOOKUP(E16,参照!$B$4:$J$36,4,FALSE),IF(D16="M",VLOOKUP(E16,参照!$B$4:$J$36,6,FALSE), IF(D16="JQ",VLOOKUP(E16,参照!$B$4:$J$36,8,FALSE),"-") )))</f>
        <v>#N/A</v>
      </c>
      <c r="AS16" s="2" t="e">
        <f>IF(D16="東1",VLOOKUP(E16,参照!$B$4:$J$36,3,FALSE),IF(D16="東2",VLOOKUP(E16,参照!$B$4:$J$36,5,FALSE),IF(D16="M",VLOOKUP(E16,参照!$B$4:$J$36,7,FALSE), IF(D16="JQ",VLOOKUP(E16,参照!$B$4:$J$36,9,FALSE),"-") )))</f>
        <v>#N/A</v>
      </c>
    </row>
    <row r="17" spans="2:45" hidden="1">
      <c r="B17" s="23">
        <v>6175</v>
      </c>
      <c r="C17" s="22" t="s">
        <v>217</v>
      </c>
      <c r="D17" s="23" t="s">
        <v>63</v>
      </c>
      <c r="E17" s="23" t="s">
        <v>368</v>
      </c>
      <c r="F17" s="23">
        <v>628</v>
      </c>
      <c r="G17" s="23">
        <v>27.37</v>
      </c>
      <c r="H17" s="23">
        <v>3.38</v>
      </c>
      <c r="I17" s="23" t="s">
        <v>218</v>
      </c>
      <c r="J17" s="23">
        <v>14050</v>
      </c>
      <c r="K17" s="23">
        <v>424</v>
      </c>
      <c r="L17" s="23">
        <v>19.5</v>
      </c>
      <c r="M17" s="30">
        <f t="shared" si="4"/>
        <v>32.205128205128204</v>
      </c>
      <c r="N17" s="23">
        <v>14300</v>
      </c>
      <c r="O17" s="23">
        <v>700</v>
      </c>
      <c r="P17" s="23">
        <v>32.4</v>
      </c>
      <c r="Q17" s="23">
        <v>15000</v>
      </c>
      <c r="R17" s="23">
        <v>750</v>
      </c>
      <c r="S17" s="25">
        <v>35.200000000000003</v>
      </c>
      <c r="T17" s="12">
        <f t="shared" si="0"/>
        <v>1.7793594306049825</v>
      </c>
      <c r="U17" s="13">
        <f t="shared" si="0"/>
        <v>65.094339622641513</v>
      </c>
      <c r="V17" s="13">
        <f t="shared" si="0"/>
        <v>66.153846153846146</v>
      </c>
      <c r="W17" s="13">
        <f t="shared" si="1"/>
        <v>4.895104895104895</v>
      </c>
      <c r="X17" s="13">
        <f t="shared" si="1"/>
        <v>7.1428571428571423</v>
      </c>
      <c r="Y17" s="14">
        <f t="shared" si="1"/>
        <v>8.6419753086419888</v>
      </c>
      <c r="Z17" s="15">
        <f t="shared" si="5"/>
        <v>1043.4461538461537</v>
      </c>
      <c r="AA17" s="18">
        <f t="shared" si="6"/>
        <v>1133.6205128205129</v>
      </c>
      <c r="AB17" s="9">
        <v>603</v>
      </c>
      <c r="AC17" s="26">
        <f t="shared" si="2"/>
        <v>187.99676829527579</v>
      </c>
      <c r="AD17" s="21">
        <f t="shared" si="3"/>
        <v>96.01910828025477</v>
      </c>
      <c r="AE17" s="34">
        <f t="shared" si="7"/>
        <v>1.2789719626168226</v>
      </c>
      <c r="AF17" s="35">
        <f t="shared" si="7"/>
        <v>1.7789473684210526</v>
      </c>
      <c r="AG17" s="39">
        <f t="shared" si="8"/>
        <v>1</v>
      </c>
      <c r="AH17" s="44">
        <f t="shared" si="9"/>
        <v>0</v>
      </c>
      <c r="AI17" s="40">
        <f t="shared" si="10"/>
        <v>1</v>
      </c>
      <c r="AJ17" s="40">
        <f t="shared" si="11"/>
        <v>1</v>
      </c>
      <c r="AK17" s="40" t="str">
        <f t="shared" si="12"/>
        <v>○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21.4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1.9</v>
      </c>
    </row>
    <row r="18" spans="2:45" hidden="1">
      <c r="B18" s="23">
        <v>6182</v>
      </c>
      <c r="C18" s="22" t="s">
        <v>219</v>
      </c>
      <c r="D18" s="23" t="s">
        <v>79</v>
      </c>
      <c r="E18" s="23" t="s">
        <v>368</v>
      </c>
      <c r="F18" s="23">
        <v>3740</v>
      </c>
      <c r="G18" s="23">
        <v>104.69</v>
      </c>
      <c r="H18" s="58">
        <v>25.76</v>
      </c>
      <c r="I18" s="23" t="s">
        <v>220</v>
      </c>
      <c r="J18" s="23">
        <v>2908</v>
      </c>
      <c r="K18" s="23">
        <v>338</v>
      </c>
      <c r="L18" s="23">
        <v>29.9</v>
      </c>
      <c r="M18" s="30">
        <f t="shared" si="4"/>
        <v>125.08361204013379</v>
      </c>
      <c r="N18" s="23">
        <v>4800</v>
      </c>
      <c r="O18" s="23">
        <v>520</v>
      </c>
      <c r="P18" s="23">
        <v>35.799999999999997</v>
      </c>
      <c r="Q18" s="23">
        <v>6200</v>
      </c>
      <c r="R18" s="23">
        <v>780</v>
      </c>
      <c r="S18" s="25">
        <v>54.2</v>
      </c>
      <c r="T18" s="12">
        <f t="shared" si="0"/>
        <v>65.061898211829444</v>
      </c>
      <c r="U18" s="13">
        <f t="shared" si="0"/>
        <v>53.846153846153847</v>
      </c>
      <c r="V18" s="13">
        <f t="shared" si="0"/>
        <v>19.732441471571903</v>
      </c>
      <c r="W18" s="13">
        <f t="shared" si="1"/>
        <v>29.166666666666668</v>
      </c>
      <c r="X18" s="13">
        <f t="shared" si="1"/>
        <v>50</v>
      </c>
      <c r="Y18" s="14">
        <f t="shared" si="1"/>
        <v>51.39664804469276</v>
      </c>
      <c r="Z18" s="15">
        <f t="shared" si="5"/>
        <v>4477.9933110367892</v>
      </c>
      <c r="AA18" s="18">
        <f t="shared" si="6"/>
        <v>6779.531772575252</v>
      </c>
      <c r="AB18" s="9">
        <v>3690</v>
      </c>
      <c r="AC18" s="26">
        <f t="shared" si="2"/>
        <v>183.72714830827243</v>
      </c>
      <c r="AD18" s="21">
        <f t="shared" si="3"/>
        <v>98.663101604278069</v>
      </c>
      <c r="AE18" s="34">
        <f t="shared" si="7"/>
        <v>2.0171483622350674</v>
      </c>
      <c r="AF18" s="35">
        <f t="shared" si="7"/>
        <v>6.9621621621621621</v>
      </c>
      <c r="AG18" s="39">
        <f t="shared" si="8"/>
        <v>1</v>
      </c>
      <c r="AH18" s="39">
        <f t="shared" si="9"/>
        <v>1</v>
      </c>
      <c r="AI18" s="45">
        <f>IF(T18&lt;=U18,1,0)</f>
        <v>0</v>
      </c>
      <c r="AJ18" s="40">
        <f t="shared" si="11"/>
        <v>1</v>
      </c>
      <c r="AK18" s="40" t="str">
        <f t="shared" si="12"/>
        <v>○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 hidden="1">
      <c r="B19" s="23">
        <v>6185</v>
      </c>
      <c r="C19" s="23" t="s">
        <v>221</v>
      </c>
      <c r="D19" s="23" t="s">
        <v>63</v>
      </c>
      <c r="E19" s="23" t="s">
        <v>87</v>
      </c>
      <c r="F19" s="23">
        <v>1107</v>
      </c>
      <c r="G19" s="23"/>
      <c r="H19" s="23"/>
      <c r="I19" s="23" t="s">
        <v>222</v>
      </c>
      <c r="J19" s="23">
        <v>11607</v>
      </c>
      <c r="K19" s="23">
        <v>747</v>
      </c>
      <c r="L19" s="23">
        <v>37.700000000000003</v>
      </c>
      <c r="M19" s="30">
        <f t="shared" si="4"/>
        <v>29.363395225464188</v>
      </c>
      <c r="N19" s="23">
        <v>12500</v>
      </c>
      <c r="O19" s="23">
        <v>780</v>
      </c>
      <c r="P19" s="23">
        <v>38.700000000000003</v>
      </c>
      <c r="Q19" s="23">
        <v>13300</v>
      </c>
      <c r="R19" s="23">
        <v>850</v>
      </c>
      <c r="S19" s="25">
        <v>42.6</v>
      </c>
      <c r="T19" s="12">
        <f t="shared" si="0"/>
        <v>7.6936331524080286</v>
      </c>
      <c r="U19" s="13">
        <f t="shared" si="0"/>
        <v>4.4176706827309236</v>
      </c>
      <c r="V19" s="13">
        <f t="shared" si="0"/>
        <v>2.6525198938992038</v>
      </c>
      <c r="W19" s="13">
        <f t="shared" si="1"/>
        <v>6.4</v>
      </c>
      <c r="X19" s="13">
        <f t="shared" si="1"/>
        <v>8.9743589743589745</v>
      </c>
      <c r="Y19" s="14">
        <f t="shared" si="1"/>
        <v>10.077519379844958</v>
      </c>
      <c r="Z19" s="15">
        <f t="shared" si="5"/>
        <v>1136.3633952254643</v>
      </c>
      <c r="AA19" s="18">
        <f t="shared" si="6"/>
        <v>1250.8806366047745</v>
      </c>
      <c r="AB19" s="9">
        <v>950</v>
      </c>
      <c r="AC19" s="26">
        <f t="shared" si="2"/>
        <v>131.67164595839731</v>
      </c>
      <c r="AD19" s="21">
        <f t="shared" si="3"/>
        <v>85.817524841915088</v>
      </c>
      <c r="AE19" s="34" t="e">
        <f t="shared" si="7"/>
        <v>#N/A</v>
      </c>
      <c r="AF19" s="35" t="e">
        <f t="shared" si="7"/>
        <v>#N/A</v>
      </c>
      <c r="AG19" s="36">
        <f t="shared" si="8"/>
        <v>0</v>
      </c>
      <c r="AH19" s="36">
        <f t="shared" si="9"/>
        <v>0</v>
      </c>
      <c r="AI19" s="47">
        <f t="shared" si="10"/>
        <v>0</v>
      </c>
      <c r="AJ19" s="47">
        <f t="shared" si="11"/>
        <v>1</v>
      </c>
      <c r="AK19" s="47" t="str">
        <f t="shared" si="12"/>
        <v>×</v>
      </c>
      <c r="AL19" s="1"/>
      <c r="AM19" s="1"/>
      <c r="AN19" s="19"/>
      <c r="AR19" s="2" t="e">
        <f>IF(D19="東1",VLOOKUP(E19,参照!$B$4:$J$36,2,FALSE),IF(D19="東2",VLOOKUP(E19,参照!$B$4:$J$36,4,FALSE),IF(D19="M",VLOOKUP(E19,参照!$B$4:$J$36,6,FALSE), IF(D19="JQ",VLOOKUP(E19,参照!$B$4:$J$36,8,FALSE),"-") )))</f>
        <v>#N/A</v>
      </c>
      <c r="AS19" s="2" t="e">
        <f>IF(D19="東1",VLOOKUP(E19,参照!$B$4:$J$36,3,FALSE),IF(D19="東2",VLOOKUP(E19,参照!$B$4:$J$36,5,FALSE),IF(D19="M",VLOOKUP(E19,参照!$B$4:$J$36,7,FALSE), IF(D19="JQ",VLOOKUP(E19,参照!$B$4:$J$36,9,FALSE),"-") )))</f>
        <v>#N/A</v>
      </c>
    </row>
    <row r="20" spans="2:45" hidden="1">
      <c r="B20" s="23">
        <v>6190</v>
      </c>
      <c r="C20" s="23" t="s">
        <v>223</v>
      </c>
      <c r="D20" s="23" t="s">
        <v>79</v>
      </c>
      <c r="E20" s="23" t="s">
        <v>87</v>
      </c>
      <c r="F20" s="23">
        <v>800</v>
      </c>
      <c r="G20" s="23"/>
      <c r="H20" s="23"/>
      <c r="I20" s="23" t="s">
        <v>224</v>
      </c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>
        <f t="shared" si="3"/>
        <v>0</v>
      </c>
      <c r="AE20" s="34" t="e">
        <f t="shared" si="7"/>
        <v>#N/A</v>
      </c>
      <c r="AF20" s="35" t="e">
        <f t="shared" si="7"/>
        <v>#N/A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e">
        <f>IF(D20="東1",VLOOKUP(E20,参照!$B$4:$J$36,2,FALSE),IF(D20="東2",VLOOKUP(E20,参照!$B$4:$J$36,4,FALSE),IF(D20="M",VLOOKUP(E20,参照!$B$4:$J$36,6,FALSE), IF(D20="JQ",VLOOKUP(E20,参照!$B$4:$J$36,8,FALSE),"-") )))</f>
        <v>#N/A</v>
      </c>
      <c r="AS20" s="2" t="e">
        <f>IF(D20="東1",VLOOKUP(E20,参照!$B$4:$J$36,3,FALSE),IF(D20="東2",VLOOKUP(E20,参照!$B$4:$J$36,5,FALSE),IF(D20="M",VLOOKUP(E20,参照!$B$4:$J$36,7,FALSE), IF(D20="JQ",VLOOKUP(E20,参照!$B$4:$J$36,9,FALSE),"-") )))</f>
        <v>#N/A</v>
      </c>
    </row>
    <row r="21" spans="2:45">
      <c r="B21" s="23">
        <v>6195</v>
      </c>
      <c r="C21" s="22" t="s">
        <v>225</v>
      </c>
      <c r="D21" s="23" t="s">
        <v>79</v>
      </c>
      <c r="E21" s="23" t="s">
        <v>368</v>
      </c>
      <c r="F21" s="23">
        <v>2622</v>
      </c>
      <c r="G21" s="23">
        <v>36.229999999999997</v>
      </c>
      <c r="H21" s="23">
        <v>24.12</v>
      </c>
      <c r="I21" s="23" t="s">
        <v>226</v>
      </c>
      <c r="J21" s="23">
        <v>3862</v>
      </c>
      <c r="K21" s="23">
        <v>87</v>
      </c>
      <c r="L21" s="23">
        <v>13.6</v>
      </c>
      <c r="M21" s="30">
        <f t="shared" si="4"/>
        <v>192.79411764705884</v>
      </c>
      <c r="N21" s="23">
        <v>14300</v>
      </c>
      <c r="O21" s="23">
        <v>900</v>
      </c>
      <c r="P21" s="23">
        <v>115.3</v>
      </c>
      <c r="Q21" s="23">
        <v>17500</v>
      </c>
      <c r="R21" s="23">
        <v>1100</v>
      </c>
      <c r="S21" s="25">
        <v>140.5</v>
      </c>
      <c r="T21" s="12">
        <f t="shared" si="0"/>
        <v>270.27446918694977</v>
      </c>
      <c r="U21" s="13">
        <f t="shared" si="0"/>
        <v>934.48275862068965</v>
      </c>
      <c r="V21" s="13">
        <f t="shared" si="0"/>
        <v>747.7941176470589</v>
      </c>
      <c r="W21" s="13">
        <f t="shared" ref="W21:Y36" si="13">ABS(Q21-N21)/N21*100</f>
        <v>22.377622377622377</v>
      </c>
      <c r="X21" s="13">
        <f t="shared" si="13"/>
        <v>22.222222222222221</v>
      </c>
      <c r="Y21" s="14">
        <f t="shared" si="13"/>
        <v>21.856027753686039</v>
      </c>
      <c r="Z21" s="15">
        <f t="shared" si="5"/>
        <v>22229.161764705885</v>
      </c>
      <c r="AA21" s="18">
        <f t="shared" si="6"/>
        <v>27087.573529411766</v>
      </c>
      <c r="AB21" s="9">
        <v>5220</v>
      </c>
      <c r="AC21" s="24">
        <f t="shared" si="2"/>
        <v>518.91903313049363</v>
      </c>
      <c r="AD21" s="21">
        <f t="shared" si="3"/>
        <v>199.08466819221968</v>
      </c>
      <c r="AE21" s="37">
        <f t="shared" si="7"/>
        <v>0.69807321772639686</v>
      </c>
      <c r="AF21" s="38">
        <f t="shared" si="7"/>
        <v>6.5189189189189189</v>
      </c>
      <c r="AG21" s="39">
        <f t="shared" si="8"/>
        <v>1</v>
      </c>
      <c r="AH21" s="39">
        <f t="shared" si="9"/>
        <v>1</v>
      </c>
      <c r="AI21" s="40">
        <f t="shared" si="10"/>
        <v>1</v>
      </c>
      <c r="AJ21" s="45">
        <f t="shared" si="11"/>
        <v>0</v>
      </c>
      <c r="AK21" s="40" t="str">
        <f t="shared" si="12"/>
        <v>○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 hidden="1">
      <c r="B22" s="23">
        <v>6196</v>
      </c>
      <c r="C22" s="23" t="s">
        <v>227</v>
      </c>
      <c r="D22" s="23" t="s">
        <v>63</v>
      </c>
      <c r="E22" s="23" t="s">
        <v>87</v>
      </c>
      <c r="F22" s="23">
        <v>4970</v>
      </c>
      <c r="G22" s="23"/>
      <c r="H22" s="23"/>
      <c r="I22" s="23" t="s">
        <v>228</v>
      </c>
      <c r="J22" s="23">
        <v>5077</v>
      </c>
      <c r="K22" s="23">
        <v>1886</v>
      </c>
      <c r="L22" s="23">
        <v>69.900000000000006</v>
      </c>
      <c r="M22" s="30">
        <f t="shared" si="4"/>
        <v>71.101573676680971</v>
      </c>
      <c r="N22" s="23">
        <v>6400</v>
      </c>
      <c r="O22" s="23">
        <v>2300</v>
      </c>
      <c r="P22" s="23">
        <v>89</v>
      </c>
      <c r="Q22" s="23">
        <v>6500</v>
      </c>
      <c r="R22" s="23">
        <v>2350</v>
      </c>
      <c r="S22" s="25">
        <v>90.6</v>
      </c>
      <c r="T22" s="12">
        <f t="shared" si="0"/>
        <v>26.05869608036242</v>
      </c>
      <c r="U22" s="13">
        <f t="shared" si="0"/>
        <v>21.951219512195124</v>
      </c>
      <c r="V22" s="13">
        <f t="shared" si="0"/>
        <v>27.324749642346198</v>
      </c>
      <c r="W22" s="13">
        <f t="shared" si="13"/>
        <v>1.5625</v>
      </c>
      <c r="X22" s="13">
        <f t="shared" si="13"/>
        <v>2.1739130434782608</v>
      </c>
      <c r="Y22" s="14">
        <f t="shared" si="13"/>
        <v>1.7977528089887576</v>
      </c>
      <c r="Z22" s="15">
        <f t="shared" si="5"/>
        <v>6328.0400572246062</v>
      </c>
      <c r="AA22" s="18">
        <f t="shared" si="6"/>
        <v>6441.8025751072955</v>
      </c>
      <c r="AB22" s="9">
        <v>5100</v>
      </c>
      <c r="AC22" s="26">
        <f t="shared" si="2"/>
        <v>126.30985441386854</v>
      </c>
      <c r="AD22" s="21">
        <f t="shared" si="3"/>
        <v>102.61569416498995</v>
      </c>
      <c r="AE22" s="34" t="e">
        <f t="shared" si="7"/>
        <v>#N/A</v>
      </c>
      <c r="AF22" s="35" t="e">
        <f t="shared" si="7"/>
        <v>#N/A</v>
      </c>
      <c r="AG22" s="36">
        <f t="shared" si="8"/>
        <v>1</v>
      </c>
      <c r="AH22" s="36">
        <f t="shared" si="9"/>
        <v>0</v>
      </c>
      <c r="AI22" s="47">
        <f t="shared" si="10"/>
        <v>0</v>
      </c>
      <c r="AJ22" s="47">
        <f t="shared" si="11"/>
        <v>1</v>
      </c>
      <c r="AK22" s="47" t="str">
        <f t="shared" si="12"/>
        <v>×</v>
      </c>
      <c r="AL22" s="1"/>
      <c r="AM22" s="1"/>
      <c r="AN22" s="1"/>
      <c r="AR22" s="2" t="e">
        <f>IF(D22="東1",VLOOKUP(E22,参照!$B$4:$J$36,2,FALSE),IF(D22="東2",VLOOKUP(E22,参照!$B$4:$J$36,4,FALSE),IF(D22="M",VLOOKUP(E22,参照!$B$4:$J$36,6,FALSE), IF(D22="JQ",VLOOKUP(E22,参照!$B$4:$J$36,8,FALSE),"-") )))</f>
        <v>#N/A</v>
      </c>
      <c r="AS22" s="2" t="e">
        <f>IF(D22="東1",VLOOKUP(E22,参照!$B$4:$J$36,3,FALSE),IF(D22="東2",VLOOKUP(E22,参照!$B$4:$J$36,5,FALSE),IF(D22="M",VLOOKUP(E22,参照!$B$4:$J$36,7,FALSE), IF(D22="JQ",VLOOKUP(E22,参照!$B$4:$J$36,9,FALSE),"-") )))</f>
        <v>#N/A</v>
      </c>
    </row>
    <row r="23" spans="2:45" hidden="1">
      <c r="B23" s="23">
        <v>6533</v>
      </c>
      <c r="C23" s="23" t="s">
        <v>229</v>
      </c>
      <c r="D23" s="23" t="s">
        <v>63</v>
      </c>
      <c r="E23" s="23" t="s">
        <v>87</v>
      </c>
      <c r="F23" s="23">
        <v>1274</v>
      </c>
      <c r="G23" s="23"/>
      <c r="H23" s="23"/>
      <c r="I23" s="23" t="s">
        <v>230</v>
      </c>
      <c r="J23" s="23">
        <v>9339</v>
      </c>
      <c r="K23" s="23">
        <v>527</v>
      </c>
      <c r="L23" s="23">
        <v>31.6</v>
      </c>
      <c r="M23" s="30">
        <f t="shared" si="4"/>
        <v>40.316455696202532</v>
      </c>
      <c r="N23" s="23">
        <v>11300</v>
      </c>
      <c r="O23" s="23">
        <v>600</v>
      </c>
      <c r="P23" s="23">
        <v>40.4</v>
      </c>
      <c r="Q23" s="23">
        <v>13500</v>
      </c>
      <c r="R23" s="23">
        <v>720</v>
      </c>
      <c r="S23" s="25">
        <v>49.1</v>
      </c>
      <c r="T23" s="12">
        <f t="shared" si="0"/>
        <v>20.997965520933722</v>
      </c>
      <c r="U23" s="13">
        <f t="shared" si="0"/>
        <v>13.851992409867172</v>
      </c>
      <c r="V23" s="13">
        <f t="shared" si="0"/>
        <v>27.848101265822773</v>
      </c>
      <c r="W23" s="13">
        <f t="shared" si="13"/>
        <v>19.469026548672566</v>
      </c>
      <c r="X23" s="13">
        <f t="shared" si="13"/>
        <v>20</v>
      </c>
      <c r="Y23" s="14">
        <f t="shared" si="13"/>
        <v>21.534653465346544</v>
      </c>
      <c r="Z23" s="15">
        <f t="shared" si="5"/>
        <v>1628.7848101265822</v>
      </c>
      <c r="AA23" s="18">
        <f t="shared" si="6"/>
        <v>1979.5379746835445</v>
      </c>
      <c r="AB23" s="9">
        <v>1540</v>
      </c>
      <c r="AC23" s="26">
        <f t="shared" si="2"/>
        <v>128.5414269275029</v>
      </c>
      <c r="AD23" s="21">
        <f t="shared" si="3"/>
        <v>120.87912087912088</v>
      </c>
      <c r="AE23" s="34" t="e">
        <f t="shared" si="7"/>
        <v>#N/A</v>
      </c>
      <c r="AF23" s="35" t="e">
        <f t="shared" si="7"/>
        <v>#N/A</v>
      </c>
      <c r="AG23" s="36">
        <f t="shared" si="8"/>
        <v>0</v>
      </c>
      <c r="AH23" s="36">
        <f t="shared" si="9"/>
        <v>0</v>
      </c>
      <c r="AI23" s="47">
        <f t="shared" si="10"/>
        <v>0</v>
      </c>
      <c r="AJ23" s="47">
        <f t="shared" si="11"/>
        <v>1</v>
      </c>
      <c r="AK23" s="47" t="str">
        <f t="shared" si="12"/>
        <v>×</v>
      </c>
      <c r="AL23" s="1"/>
      <c r="AM23" s="1"/>
      <c r="AN23" s="1"/>
      <c r="AR23" s="2" t="e">
        <f>IF(D23="東1",VLOOKUP(E23,参照!$B$4:$J$36,2,FALSE),IF(D23="東2",VLOOKUP(E23,参照!$B$4:$J$36,4,FALSE),IF(D23="M",VLOOKUP(E23,参照!$B$4:$J$36,6,FALSE), IF(D23="JQ",VLOOKUP(E23,参照!$B$4:$J$36,8,FALSE),"-") )))</f>
        <v>#N/A</v>
      </c>
      <c r="AS23" s="2" t="e">
        <f>IF(D23="東1",VLOOKUP(E23,参照!$B$4:$J$36,3,FALSE),IF(D23="東2",VLOOKUP(E23,参照!$B$4:$J$36,5,FALSE),IF(D23="M",VLOOKUP(E23,参照!$B$4:$J$36,7,FALSE), IF(D23="JQ",VLOOKUP(E23,参照!$B$4:$J$36,9,FALSE),"-") )))</f>
        <v>#N/A</v>
      </c>
    </row>
    <row r="24" spans="2:45" hidden="1">
      <c r="B24" s="23">
        <v>6538</v>
      </c>
      <c r="C24" s="23" t="s">
        <v>231</v>
      </c>
      <c r="D24" s="23" t="s">
        <v>63</v>
      </c>
      <c r="E24" s="23" t="s">
        <v>87</v>
      </c>
      <c r="F24" s="23">
        <v>341</v>
      </c>
      <c r="G24" s="23"/>
      <c r="H24" s="23"/>
      <c r="I24" s="23" t="s">
        <v>232</v>
      </c>
      <c r="J24" s="23">
        <v>2337</v>
      </c>
      <c r="K24" s="23">
        <v>305</v>
      </c>
      <c r="L24" s="23">
        <v>6.9</v>
      </c>
      <c r="M24" s="30">
        <f t="shared" si="4"/>
        <v>49.420289855072461</v>
      </c>
      <c r="N24" s="23">
        <v>2700</v>
      </c>
      <c r="O24" s="23">
        <v>350</v>
      </c>
      <c r="P24" s="23">
        <v>13.6</v>
      </c>
      <c r="Q24" s="23">
        <v>2900</v>
      </c>
      <c r="R24" s="23">
        <v>450</v>
      </c>
      <c r="S24" s="25">
        <v>16.5</v>
      </c>
      <c r="T24" s="12">
        <f t="shared" si="0"/>
        <v>15.532734274711169</v>
      </c>
      <c r="U24" s="13">
        <f t="shared" si="0"/>
        <v>14.754098360655737</v>
      </c>
      <c r="V24" s="13">
        <f t="shared" si="0"/>
        <v>97.101449275362313</v>
      </c>
      <c r="W24" s="13">
        <f t="shared" si="13"/>
        <v>7.4074074074074066</v>
      </c>
      <c r="X24" s="13">
        <f t="shared" si="13"/>
        <v>28.571428571428569</v>
      </c>
      <c r="Y24" s="14">
        <f t="shared" si="13"/>
        <v>21.323529411764707</v>
      </c>
      <c r="Z24" s="15">
        <f t="shared" si="5"/>
        <v>672.1159420289855</v>
      </c>
      <c r="AA24" s="18">
        <f t="shared" si="6"/>
        <v>815.43478260869563</v>
      </c>
      <c r="AB24" s="9">
        <v>485</v>
      </c>
      <c r="AC24" s="26">
        <f t="shared" si="2"/>
        <v>168.13088301210217</v>
      </c>
      <c r="AD24" s="21">
        <f t="shared" si="3"/>
        <v>142.22873900293257</v>
      </c>
      <c r="AE24" s="34" t="e">
        <f t="shared" si="7"/>
        <v>#N/A</v>
      </c>
      <c r="AF24" s="35" t="e">
        <f t="shared" si="7"/>
        <v>#N/A</v>
      </c>
      <c r="AG24" s="36">
        <f t="shared" si="8"/>
        <v>0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6541</v>
      </c>
      <c r="C25" s="23" t="s">
        <v>233</v>
      </c>
      <c r="D25" s="23" t="s">
        <v>63</v>
      </c>
      <c r="E25" s="23" t="s">
        <v>87</v>
      </c>
      <c r="F25" s="23">
        <v>4490</v>
      </c>
      <c r="G25" s="23"/>
      <c r="H25" s="23"/>
      <c r="I25" s="23" t="s">
        <v>234</v>
      </c>
      <c r="J25" s="23">
        <v>1903</v>
      </c>
      <c r="K25" s="23">
        <v>953</v>
      </c>
      <c r="L25" s="23">
        <v>47.4</v>
      </c>
      <c r="M25" s="30">
        <f t="shared" si="4"/>
        <v>94.725738396624479</v>
      </c>
      <c r="N25" s="23">
        <v>2300</v>
      </c>
      <c r="O25" s="23">
        <v>1200</v>
      </c>
      <c r="P25" s="23">
        <v>56.6</v>
      </c>
      <c r="Q25" s="23">
        <v>2800</v>
      </c>
      <c r="R25" s="23">
        <v>1400</v>
      </c>
      <c r="S25" s="25">
        <v>67.2</v>
      </c>
      <c r="T25" s="12">
        <f t="shared" si="0"/>
        <v>20.861797162375197</v>
      </c>
      <c r="U25" s="13">
        <f t="shared" si="0"/>
        <v>25.918153200419724</v>
      </c>
      <c r="V25" s="13">
        <f t="shared" si="0"/>
        <v>19.409282700421947</v>
      </c>
      <c r="W25" s="13">
        <f t="shared" si="13"/>
        <v>21.739130434782609</v>
      </c>
      <c r="X25" s="13">
        <f t="shared" si="13"/>
        <v>16.666666666666664</v>
      </c>
      <c r="Y25" s="14">
        <f t="shared" si="13"/>
        <v>18.727915194346291</v>
      </c>
      <c r="Z25" s="15">
        <f t="shared" si="5"/>
        <v>5361.4767932489458</v>
      </c>
      <c r="AA25" s="18">
        <f t="shared" si="6"/>
        <v>6365.5696202531653</v>
      </c>
      <c r="AB25" s="9">
        <v>4385</v>
      </c>
      <c r="AC25" s="26">
        <f t="shared" si="2"/>
        <v>145.1669240650665</v>
      </c>
      <c r="AD25" s="21">
        <f t="shared" si="3"/>
        <v>97.661469933184847</v>
      </c>
      <c r="AE25" s="34" t="e">
        <f t="shared" si="7"/>
        <v>#N/A</v>
      </c>
      <c r="AF25" s="35" t="e">
        <f t="shared" si="7"/>
        <v>#N/A</v>
      </c>
      <c r="AG25" s="36">
        <f t="shared" si="8"/>
        <v>1</v>
      </c>
      <c r="AH25" s="36">
        <f t="shared" si="9"/>
        <v>0</v>
      </c>
      <c r="AI25" s="47">
        <f t="shared" si="10"/>
        <v>1</v>
      </c>
      <c r="AJ25" s="47">
        <f t="shared" si="11"/>
        <v>0</v>
      </c>
      <c r="AK25" s="47" t="str">
        <f t="shared" si="12"/>
        <v>×</v>
      </c>
      <c r="AL25" s="1"/>
      <c r="AM25" s="1"/>
      <c r="AN25" s="1"/>
      <c r="AR25" s="2" t="e">
        <f>IF(D25="東1",VLOOKUP(E25,参照!$B$4:$J$36,2,FALSE),IF(D25="東2",VLOOKUP(E25,参照!$B$4:$J$36,4,FALSE),IF(D25="M",VLOOKUP(E25,参照!$B$4:$J$36,6,FALSE), IF(D25="JQ",VLOOKUP(E25,参照!$B$4:$J$36,8,FALSE),"-") )))</f>
        <v>#N/A</v>
      </c>
      <c r="AS25" s="2" t="e">
        <f>IF(D25="東1",VLOOKUP(E25,参照!$B$4:$J$36,3,FALSE),IF(D25="東2",VLOOKUP(E25,参照!$B$4:$J$36,5,FALSE),IF(D25="M",VLOOKUP(E25,参照!$B$4:$J$36,7,FALSE), IF(D25="JQ",VLOOKUP(E25,参照!$B$4:$J$36,9,FALSE),"-") )))</f>
        <v>#N/A</v>
      </c>
    </row>
    <row r="26" spans="2:45" hidden="1">
      <c r="B26" s="23">
        <v>6544</v>
      </c>
      <c r="C26" s="23" t="s">
        <v>235</v>
      </c>
      <c r="D26" s="23" t="s">
        <v>63</v>
      </c>
      <c r="E26" s="23" t="s">
        <v>87</v>
      </c>
      <c r="F26" s="23">
        <v>3325</v>
      </c>
      <c r="G26" s="23"/>
      <c r="H26" s="23"/>
      <c r="I26" s="23" t="s">
        <v>236</v>
      </c>
      <c r="J26" s="23">
        <v>21339</v>
      </c>
      <c r="K26" s="23">
        <v>2717</v>
      </c>
      <c r="L26" s="23">
        <v>42.1</v>
      </c>
      <c r="M26" s="30">
        <f t="shared" si="4"/>
        <v>78.978622327790973</v>
      </c>
      <c r="N26" s="23">
        <v>23000</v>
      </c>
      <c r="O26" s="23">
        <v>3100</v>
      </c>
      <c r="P26" s="23">
        <v>46.9</v>
      </c>
      <c r="Q26" s="23">
        <v>24000</v>
      </c>
      <c r="R26" s="23">
        <v>3300</v>
      </c>
      <c r="S26" s="25">
        <v>49.3</v>
      </c>
      <c r="T26" s="12">
        <f t="shared" ref="T26:V89" si="14">ABS(N26-J26)/J26*100</f>
        <v>7.7838699095552748</v>
      </c>
      <c r="U26" s="13">
        <f t="shared" si="14"/>
        <v>14.09642988590357</v>
      </c>
      <c r="V26" s="13">
        <f t="shared" si="14"/>
        <v>11.40142517814726</v>
      </c>
      <c r="W26" s="13">
        <f t="shared" si="13"/>
        <v>4.3478260869565215</v>
      </c>
      <c r="X26" s="13">
        <f t="shared" si="13"/>
        <v>6.4516129032258061</v>
      </c>
      <c r="Y26" s="14">
        <f t="shared" si="13"/>
        <v>5.1172707889125775</v>
      </c>
      <c r="Z26" s="15">
        <f t="shared" si="5"/>
        <v>3704.0973871733963</v>
      </c>
      <c r="AA26" s="18">
        <f t="shared" si="6"/>
        <v>3893.6460807600947</v>
      </c>
      <c r="AB26" s="9">
        <v>3955</v>
      </c>
      <c r="AC26" s="26">
        <f t="shared" si="2"/>
        <v>98.448699892796327</v>
      </c>
      <c r="AD26" s="21">
        <f t="shared" si="3"/>
        <v>118.94736842105263</v>
      </c>
      <c r="AE26" s="34" t="e">
        <f t="shared" ref="AE26:AF89" si="15">G26/AR26</f>
        <v>#N/A</v>
      </c>
      <c r="AF26" s="35" t="e">
        <f t="shared" si="15"/>
        <v>#N/A</v>
      </c>
      <c r="AG26" s="36">
        <f t="shared" si="8"/>
        <v>0</v>
      </c>
      <c r="AH26" s="36">
        <f t="shared" si="9"/>
        <v>0</v>
      </c>
      <c r="AI26" s="47">
        <f t="shared" si="10"/>
        <v>1</v>
      </c>
      <c r="AJ26" s="47">
        <f t="shared" si="11"/>
        <v>1</v>
      </c>
      <c r="AK26" s="47" t="str">
        <f t="shared" si="12"/>
        <v>×</v>
      </c>
      <c r="AL26" s="1"/>
      <c r="AM26" s="1"/>
      <c r="AN26" s="1"/>
      <c r="AR26" s="2" t="e">
        <f>IF(D26="東1",VLOOKUP(E26,参照!$B$4:$J$36,2,FALSE),IF(D26="東2",VLOOKUP(E26,参照!$B$4:$J$36,4,FALSE),IF(D26="M",VLOOKUP(E26,参照!$B$4:$J$36,6,FALSE), IF(D26="JQ",VLOOKUP(E26,参照!$B$4:$J$36,8,FALSE),"-") )))</f>
        <v>#N/A</v>
      </c>
      <c r="AS26" s="2" t="e">
        <f>IF(D26="東1",VLOOKUP(E26,参照!$B$4:$J$36,3,FALSE),IF(D26="東2",VLOOKUP(E26,参照!$B$4:$J$36,5,FALSE),IF(D26="M",VLOOKUP(E26,参照!$B$4:$J$36,7,FALSE), IF(D26="JQ",VLOOKUP(E26,参照!$B$4:$J$36,9,FALSE),"-") )))</f>
        <v>#N/A</v>
      </c>
    </row>
    <row r="27" spans="2:45">
      <c r="B27" s="23">
        <v>6553</v>
      </c>
      <c r="C27" s="23" t="s">
        <v>237</v>
      </c>
      <c r="D27" s="23" t="s">
        <v>63</v>
      </c>
      <c r="E27" s="23" t="s">
        <v>368</v>
      </c>
      <c r="F27" s="23">
        <v>2417</v>
      </c>
      <c r="G27" s="23">
        <v>42.43</v>
      </c>
      <c r="H27" s="23">
        <v>5.66</v>
      </c>
      <c r="I27" s="23" t="s">
        <v>238</v>
      </c>
      <c r="J27" s="23">
        <v>19702</v>
      </c>
      <c r="K27" s="23">
        <v>723</v>
      </c>
      <c r="L27" s="23">
        <v>36.1</v>
      </c>
      <c r="M27" s="30">
        <f t="shared" si="4"/>
        <v>66.95290858725761</v>
      </c>
      <c r="N27" s="23">
        <v>22800</v>
      </c>
      <c r="O27" s="23">
        <v>850</v>
      </c>
      <c r="P27" s="23">
        <v>57.4</v>
      </c>
      <c r="Q27" s="23">
        <v>24000</v>
      </c>
      <c r="R27" s="23">
        <v>980</v>
      </c>
      <c r="S27" s="25">
        <v>63.1</v>
      </c>
      <c r="T27" s="12">
        <f t="shared" si="14"/>
        <v>15.724291950055832</v>
      </c>
      <c r="U27" s="13">
        <f t="shared" si="14"/>
        <v>17.565698478561547</v>
      </c>
      <c r="V27" s="13">
        <f t="shared" si="14"/>
        <v>59.002770083102483</v>
      </c>
      <c r="W27" s="13">
        <f t="shared" si="13"/>
        <v>5.2631578947368416</v>
      </c>
      <c r="X27" s="13">
        <f t="shared" si="13"/>
        <v>15.294117647058824</v>
      </c>
      <c r="Y27" s="14">
        <f t="shared" si="13"/>
        <v>9.9303135888501792</v>
      </c>
      <c r="Z27" s="15">
        <f t="shared" si="5"/>
        <v>3843.0969529085869</v>
      </c>
      <c r="AA27" s="18">
        <f t="shared" si="6"/>
        <v>4224.7285318559552</v>
      </c>
      <c r="AB27" s="9">
        <v>1620</v>
      </c>
      <c r="AC27" s="24">
        <f t="shared" si="2"/>
        <v>260.78571184296021</v>
      </c>
      <c r="AD27" s="21">
        <f t="shared" si="3"/>
        <v>67.025237898220936</v>
      </c>
      <c r="AE27" s="34">
        <f t="shared" si="15"/>
        <v>1.9827102803738319</v>
      </c>
      <c r="AF27" s="35">
        <f t="shared" si="15"/>
        <v>2.978947368421053</v>
      </c>
      <c r="AG27" s="36">
        <f t="shared" si="8"/>
        <v>0</v>
      </c>
      <c r="AH27" s="36">
        <f t="shared" si="9"/>
        <v>0</v>
      </c>
      <c r="AI27" s="47">
        <f t="shared" si="10"/>
        <v>1</v>
      </c>
      <c r="AJ27" s="47">
        <f t="shared" si="11"/>
        <v>1</v>
      </c>
      <c r="AK27" s="4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21.4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1.9</v>
      </c>
    </row>
    <row r="28" spans="2:45" hidden="1">
      <c r="B28" s="23">
        <v>6556</v>
      </c>
      <c r="C28" s="23" t="s">
        <v>239</v>
      </c>
      <c r="D28" s="23" t="s">
        <v>79</v>
      </c>
      <c r="E28" s="23" t="s">
        <v>87</v>
      </c>
      <c r="F28" s="23">
        <v>1559</v>
      </c>
      <c r="G28" s="23"/>
      <c r="H28" s="23"/>
      <c r="I28" s="23" t="s">
        <v>240</v>
      </c>
      <c r="J28" s="23">
        <v>6878</v>
      </c>
      <c r="K28" s="23">
        <v>1758</v>
      </c>
      <c r="L28" s="23">
        <v>42.4</v>
      </c>
      <c r="M28" s="30">
        <f t="shared" si="4"/>
        <v>36.768867924528301</v>
      </c>
      <c r="N28" s="23">
        <v>7800</v>
      </c>
      <c r="O28" s="23">
        <v>1950</v>
      </c>
      <c r="P28" s="23">
        <v>47.4</v>
      </c>
      <c r="Q28" s="23">
        <v>8500</v>
      </c>
      <c r="R28" s="23">
        <v>2100</v>
      </c>
      <c r="S28" s="25">
        <v>50.3</v>
      </c>
      <c r="T28" s="12">
        <f t="shared" si="14"/>
        <v>13.405059610351847</v>
      </c>
      <c r="U28" s="13">
        <f t="shared" si="14"/>
        <v>10.921501706484642</v>
      </c>
      <c r="V28" s="13">
        <f t="shared" si="14"/>
        <v>11.79245283018868</v>
      </c>
      <c r="W28" s="13">
        <f t="shared" si="13"/>
        <v>8.9743589743589745</v>
      </c>
      <c r="X28" s="13">
        <f t="shared" si="13"/>
        <v>7.6923076923076925</v>
      </c>
      <c r="Y28" s="14">
        <f t="shared" si="13"/>
        <v>6.1181434599156095</v>
      </c>
      <c r="Z28" s="15">
        <f t="shared" si="5"/>
        <v>1742.8443396226414</v>
      </c>
      <c r="AA28" s="18">
        <f t="shared" si="6"/>
        <v>1849.4740566037735</v>
      </c>
      <c r="AB28" s="9">
        <v>1750</v>
      </c>
      <c r="AC28" s="26">
        <f t="shared" si="2"/>
        <v>105.68423180592991</v>
      </c>
      <c r="AD28" s="21">
        <f t="shared" si="3"/>
        <v>112.25144323284158</v>
      </c>
      <c r="AE28" s="34" t="e">
        <f t="shared" si="15"/>
        <v>#N/A</v>
      </c>
      <c r="AF28" s="35" t="e">
        <f t="shared" si="15"/>
        <v>#N/A</v>
      </c>
      <c r="AG28" s="36">
        <f t="shared" si="8"/>
        <v>0</v>
      </c>
      <c r="AH28" s="36">
        <f t="shared" si="9"/>
        <v>0</v>
      </c>
      <c r="AI28" s="47">
        <f t="shared" si="10"/>
        <v>0</v>
      </c>
      <c r="AJ28" s="47">
        <f t="shared" si="11"/>
        <v>0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6560</v>
      </c>
      <c r="C29" s="23" t="s">
        <v>241</v>
      </c>
      <c r="D29" s="23" t="s">
        <v>63</v>
      </c>
      <c r="E29" s="23" t="s">
        <v>87</v>
      </c>
      <c r="F29" s="23">
        <v>2574</v>
      </c>
      <c r="G29" s="23"/>
      <c r="H29" s="23"/>
      <c r="I29" s="23" t="s">
        <v>242</v>
      </c>
      <c r="J29" s="23">
        <v>3790</v>
      </c>
      <c r="K29" s="23">
        <v>307</v>
      </c>
      <c r="L29" s="23">
        <v>49.3</v>
      </c>
      <c r="M29" s="30">
        <f t="shared" si="4"/>
        <v>52.210953346855987</v>
      </c>
      <c r="N29" s="23">
        <v>5000</v>
      </c>
      <c r="O29" s="23">
        <v>400</v>
      </c>
      <c r="P29" s="23">
        <v>59.1</v>
      </c>
      <c r="Q29" s="23">
        <v>5800</v>
      </c>
      <c r="R29" s="23">
        <v>480</v>
      </c>
      <c r="S29" s="25">
        <v>72.599999999999994</v>
      </c>
      <c r="T29" s="12">
        <f t="shared" si="14"/>
        <v>31.926121372031663</v>
      </c>
      <c r="U29" s="13">
        <f t="shared" si="14"/>
        <v>30.293159609120522</v>
      </c>
      <c r="V29" s="13">
        <f t="shared" si="14"/>
        <v>19.878296146044637</v>
      </c>
      <c r="W29" s="13">
        <f t="shared" si="13"/>
        <v>16</v>
      </c>
      <c r="X29" s="13">
        <f t="shared" si="13"/>
        <v>20</v>
      </c>
      <c r="Y29" s="14">
        <f t="shared" si="13"/>
        <v>22.842639593908618</v>
      </c>
      <c r="Z29" s="15">
        <f t="shared" si="5"/>
        <v>3085.6673427991891</v>
      </c>
      <c r="AA29" s="18">
        <f t="shared" si="6"/>
        <v>3790.5152129817443</v>
      </c>
      <c r="AB29" s="9">
        <v>3430</v>
      </c>
      <c r="AC29" s="26">
        <f t="shared" si="2"/>
        <v>110.51064760879721</v>
      </c>
      <c r="AD29" s="21">
        <f t="shared" si="3"/>
        <v>133.25563325563326</v>
      </c>
      <c r="AE29" s="34" t="e">
        <f t="shared" si="15"/>
        <v>#N/A</v>
      </c>
      <c r="AF29" s="35" t="e">
        <f t="shared" si="15"/>
        <v>#N/A</v>
      </c>
      <c r="AG29" s="36">
        <f t="shared" si="8"/>
        <v>1</v>
      </c>
      <c r="AH29" s="36">
        <f t="shared" si="9"/>
        <v>0</v>
      </c>
      <c r="AI29" s="47">
        <f t="shared" si="10"/>
        <v>0</v>
      </c>
      <c r="AJ29" s="47">
        <f t="shared" si="11"/>
        <v>1</v>
      </c>
      <c r="AK29" s="47" t="str">
        <f t="shared" si="12"/>
        <v>×</v>
      </c>
      <c r="AL29" s="1"/>
      <c r="AM29" s="1"/>
      <c r="AN29" s="1"/>
      <c r="AR29" s="2" t="e">
        <f>IF(D29="東1",VLOOKUP(E29,参照!$B$4:$J$36,2,FALSE),IF(D29="東2",VLOOKUP(E29,参照!$B$4:$J$36,4,FALSE),IF(D29="M",VLOOKUP(E29,参照!$B$4:$J$36,6,FALSE), IF(D29="JQ",VLOOKUP(E29,参照!$B$4:$J$36,8,FALSE),"-") )))</f>
        <v>#N/A</v>
      </c>
      <c r="AS29" s="2" t="e">
        <f>IF(D29="東1",VLOOKUP(E29,参照!$B$4:$J$36,3,FALSE),IF(D29="東2",VLOOKUP(E29,参照!$B$4:$J$36,5,FALSE),IF(D29="M",VLOOKUP(E29,参照!$B$4:$J$36,7,FALSE), IF(D29="JQ",VLOOKUP(E29,参照!$B$4:$J$36,9,FALSE),"-") )))</f>
        <v>#N/A</v>
      </c>
    </row>
    <row r="30" spans="2:45" hidden="1">
      <c r="B30" s="23">
        <v>6567</v>
      </c>
      <c r="C30" s="23" t="s">
        <v>243</v>
      </c>
      <c r="D30" s="23" t="s">
        <v>79</v>
      </c>
      <c r="E30" s="23" t="s">
        <v>87</v>
      </c>
      <c r="F30" s="23">
        <v>689</v>
      </c>
      <c r="G30" s="23"/>
      <c r="H30" s="23"/>
      <c r="I30" s="23" t="s">
        <v>244</v>
      </c>
      <c r="J30" s="23">
        <v>6260</v>
      </c>
      <c r="K30" s="23">
        <v>63</v>
      </c>
      <c r="L30" s="23">
        <v>13</v>
      </c>
      <c r="M30" s="30">
        <f t="shared" si="4"/>
        <v>53</v>
      </c>
      <c r="N30" s="23">
        <v>6900</v>
      </c>
      <c r="O30" s="23">
        <v>90</v>
      </c>
      <c r="P30" s="23">
        <v>15.8</v>
      </c>
      <c r="Q30" s="23">
        <v>7700</v>
      </c>
      <c r="R30" s="23">
        <v>150</v>
      </c>
      <c r="S30" s="25">
        <v>25.3</v>
      </c>
      <c r="T30" s="12">
        <f t="shared" si="14"/>
        <v>10.223642172523961</v>
      </c>
      <c r="U30" s="13">
        <f t="shared" si="14"/>
        <v>42.857142857142854</v>
      </c>
      <c r="V30" s="13">
        <f t="shared" si="14"/>
        <v>21.538461538461544</v>
      </c>
      <c r="W30" s="13">
        <f t="shared" si="13"/>
        <v>11.594202898550725</v>
      </c>
      <c r="X30" s="13">
        <f t="shared" si="13"/>
        <v>66.666666666666657</v>
      </c>
      <c r="Y30" s="14">
        <f t="shared" si="13"/>
        <v>60.12658227848101</v>
      </c>
      <c r="Z30" s="15">
        <f t="shared" si="5"/>
        <v>837.40000000000009</v>
      </c>
      <c r="AA30" s="18">
        <f t="shared" si="6"/>
        <v>1340.9</v>
      </c>
      <c r="AB30" s="9">
        <v>1344</v>
      </c>
      <c r="AC30" s="26">
        <f t="shared" si="2"/>
        <v>99.769345238095241</v>
      </c>
      <c r="AD30" s="21">
        <f t="shared" si="3"/>
        <v>195.06531204644412</v>
      </c>
      <c r="AE30" s="34" t="e">
        <f t="shared" si="15"/>
        <v>#N/A</v>
      </c>
      <c r="AF30" s="35" t="e">
        <f t="shared" si="15"/>
        <v>#N/A</v>
      </c>
      <c r="AG30" s="36">
        <f t="shared" si="8"/>
        <v>1</v>
      </c>
      <c r="AH30" s="36">
        <f t="shared" si="9"/>
        <v>1</v>
      </c>
      <c r="AI30" s="47">
        <f t="shared" si="10"/>
        <v>1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 t="e">
        <f>IF(D30="東1",VLOOKUP(E30,参照!$B$4:$J$36,2,FALSE),IF(D30="東2",VLOOKUP(E30,参照!$B$4:$J$36,4,FALSE),IF(D30="M",VLOOKUP(E30,参照!$B$4:$J$36,6,FALSE), IF(D30="JQ",VLOOKUP(E30,参照!$B$4:$J$36,8,FALSE),"-") )))</f>
        <v>#N/A</v>
      </c>
      <c r="AS30" s="2" t="e">
        <f>IF(D30="東1",VLOOKUP(E30,参照!$B$4:$J$36,3,FALSE),IF(D30="東2",VLOOKUP(E30,参照!$B$4:$J$36,5,FALSE),IF(D30="M",VLOOKUP(E30,参照!$B$4:$J$36,7,FALSE), IF(D30="JQ",VLOOKUP(E30,参照!$B$4:$J$36,9,FALSE),"-") )))</f>
        <v>#N/A</v>
      </c>
    </row>
    <row r="31" spans="2:45" hidden="1">
      <c r="B31" s="23">
        <v>6568</v>
      </c>
      <c r="C31" s="23" t="s">
        <v>245</v>
      </c>
      <c r="D31" s="23" t="s">
        <v>79</v>
      </c>
      <c r="E31" s="23" t="s">
        <v>87</v>
      </c>
      <c r="F31" s="23">
        <v>1500</v>
      </c>
      <c r="G31" s="23"/>
      <c r="H31" s="23"/>
      <c r="I31" s="23" t="s">
        <v>246</v>
      </c>
      <c r="J31" s="23">
        <v>6347</v>
      </c>
      <c r="K31" s="23">
        <v>574</v>
      </c>
      <c r="L31" s="23">
        <v>67</v>
      </c>
      <c r="M31" s="30">
        <f t="shared" si="4"/>
        <v>22.388059701492537</v>
      </c>
      <c r="N31" s="23">
        <v>6800</v>
      </c>
      <c r="O31" s="23">
        <v>950</v>
      </c>
      <c r="P31" s="23">
        <v>90.4</v>
      </c>
      <c r="Q31" s="23">
        <v>7000</v>
      </c>
      <c r="R31" s="23">
        <v>1000</v>
      </c>
      <c r="S31" s="25">
        <v>103.3</v>
      </c>
      <c r="T31" s="12">
        <f t="shared" si="14"/>
        <v>7.1372301874901529</v>
      </c>
      <c r="U31" s="13">
        <f t="shared" si="14"/>
        <v>65.505226480836228</v>
      </c>
      <c r="V31" s="13">
        <f t="shared" si="14"/>
        <v>34.925373134328368</v>
      </c>
      <c r="W31" s="13">
        <f t="shared" si="13"/>
        <v>2.9411764705882351</v>
      </c>
      <c r="X31" s="13">
        <f t="shared" si="13"/>
        <v>5.2631578947368416</v>
      </c>
      <c r="Y31" s="14">
        <f t="shared" si="13"/>
        <v>14.269911504424767</v>
      </c>
      <c r="Z31" s="15">
        <f t="shared" si="5"/>
        <v>2023.8805970149256</v>
      </c>
      <c r="AA31" s="18">
        <f t="shared" si="6"/>
        <v>2312.686567164179</v>
      </c>
      <c r="AB31" s="9">
        <v>1635</v>
      </c>
      <c r="AC31" s="26">
        <f t="shared" si="2"/>
        <v>141.44871970423114</v>
      </c>
      <c r="AD31" s="21">
        <f t="shared" si="3"/>
        <v>109.00000000000001</v>
      </c>
      <c r="AE31" s="34" t="e">
        <f t="shared" si="15"/>
        <v>#N/A</v>
      </c>
      <c r="AF31" s="35" t="e">
        <f t="shared" si="15"/>
        <v>#N/A</v>
      </c>
      <c r="AG31" s="36">
        <f t="shared" si="8"/>
        <v>1</v>
      </c>
      <c r="AH31" s="36">
        <f t="shared" si="9"/>
        <v>0</v>
      </c>
      <c r="AI31" s="47">
        <f t="shared" si="10"/>
        <v>1</v>
      </c>
      <c r="AJ31" s="47">
        <f t="shared" si="11"/>
        <v>1</v>
      </c>
      <c r="AK31" s="47" t="str">
        <f t="shared" si="12"/>
        <v>×</v>
      </c>
      <c r="AL31" s="1"/>
      <c r="AM31" s="1"/>
      <c r="AN31" s="1"/>
      <c r="AR31" s="2" t="e">
        <f>IF(D31="東1",VLOOKUP(E31,参照!$B$4:$J$36,2,FALSE),IF(D31="東2",VLOOKUP(E31,参照!$B$4:$J$36,4,FALSE),IF(D31="M",VLOOKUP(E31,参照!$B$4:$J$36,6,FALSE), IF(D31="JQ",VLOOKUP(E31,参照!$B$4:$J$36,8,FALSE),"-") )))</f>
        <v>#N/A</v>
      </c>
      <c r="AS31" s="2" t="e">
        <f>IF(D31="東1",VLOOKUP(E31,参照!$B$4:$J$36,3,FALSE),IF(D31="東2",VLOOKUP(E31,参照!$B$4:$J$36,5,FALSE),IF(D31="M",VLOOKUP(E31,参照!$B$4:$J$36,7,FALSE), IF(D31="JQ",VLOOKUP(E31,参照!$B$4:$J$36,9,FALSE),"-") )))</f>
        <v>#N/A</v>
      </c>
    </row>
    <row r="32" spans="2:45" hidden="1">
      <c r="B32" s="23">
        <v>6572</v>
      </c>
      <c r="C32" s="22" t="s">
        <v>247</v>
      </c>
      <c r="D32" s="23" t="s">
        <v>63</v>
      </c>
      <c r="E32" s="23" t="s">
        <v>368</v>
      </c>
      <c r="F32" s="23">
        <v>888</v>
      </c>
      <c r="G32" s="30">
        <f>M32</f>
        <v>2960</v>
      </c>
      <c r="H32" s="23">
        <v>3.56</v>
      </c>
      <c r="I32" s="23" t="s">
        <v>248</v>
      </c>
      <c r="J32" s="23">
        <v>10070</v>
      </c>
      <c r="K32" s="23">
        <v>471</v>
      </c>
      <c r="L32" s="23">
        <v>0.3</v>
      </c>
      <c r="M32" s="30">
        <f t="shared" si="4"/>
        <v>2960</v>
      </c>
      <c r="N32" s="23">
        <v>11800</v>
      </c>
      <c r="O32" s="23">
        <v>600</v>
      </c>
      <c r="P32" s="23">
        <v>3.3</v>
      </c>
      <c r="Q32" s="23">
        <v>13000</v>
      </c>
      <c r="R32" s="23">
        <v>800</v>
      </c>
      <c r="S32" s="25">
        <v>5.0999999999999996</v>
      </c>
      <c r="T32" s="12">
        <f t="shared" si="14"/>
        <v>17.179741807348563</v>
      </c>
      <c r="U32" s="13">
        <f t="shared" si="14"/>
        <v>27.388535031847134</v>
      </c>
      <c r="V32" s="13">
        <f t="shared" si="14"/>
        <v>1000</v>
      </c>
      <c r="W32" s="13">
        <f t="shared" si="13"/>
        <v>10.16949152542373</v>
      </c>
      <c r="X32" s="13">
        <f t="shared" si="13"/>
        <v>33.333333333333329</v>
      </c>
      <c r="Y32" s="14">
        <f t="shared" si="13"/>
        <v>54.54545454545454</v>
      </c>
      <c r="Z32" s="15">
        <f t="shared" si="5"/>
        <v>9768</v>
      </c>
      <c r="AA32" s="18">
        <f t="shared" si="6"/>
        <v>15095.999999999998</v>
      </c>
      <c r="AB32" s="9">
        <v>782</v>
      </c>
      <c r="AC32" s="24">
        <f t="shared" si="2"/>
        <v>1930.4347826086953</v>
      </c>
      <c r="AD32" s="21">
        <f t="shared" si="3"/>
        <v>88.063063063063069</v>
      </c>
      <c r="AE32" s="34">
        <f t="shared" si="15"/>
        <v>138.3177570093458</v>
      </c>
      <c r="AF32" s="35">
        <f t="shared" si="15"/>
        <v>1.8736842105263158</v>
      </c>
      <c r="AG32" s="39">
        <f t="shared" si="8"/>
        <v>1</v>
      </c>
      <c r="AH32" s="39">
        <f t="shared" si="9"/>
        <v>1</v>
      </c>
      <c r="AI32" s="40">
        <f t="shared" si="10"/>
        <v>1</v>
      </c>
      <c r="AJ32" s="40">
        <f t="shared" si="11"/>
        <v>1</v>
      </c>
      <c r="AK32" s="40" t="str">
        <f t="shared" si="12"/>
        <v>○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21.4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1.9</v>
      </c>
    </row>
    <row r="33" spans="2:45" hidden="1">
      <c r="B33" s="23">
        <v>6580</v>
      </c>
      <c r="C33" s="23" t="s">
        <v>249</v>
      </c>
      <c r="D33" s="23" t="s">
        <v>79</v>
      </c>
      <c r="E33" s="23" t="s">
        <v>87</v>
      </c>
      <c r="F33" s="23">
        <v>1823</v>
      </c>
      <c r="G33" s="23"/>
      <c r="H33" s="23"/>
      <c r="I33" s="23" t="s">
        <v>250</v>
      </c>
      <c r="J33" s="23">
        <v>1851</v>
      </c>
      <c r="K33" s="23">
        <v>257</v>
      </c>
      <c r="L33" s="23">
        <v>58.8</v>
      </c>
      <c r="M33" s="30">
        <f t="shared" si="4"/>
        <v>31.00340136054422</v>
      </c>
      <c r="N33" s="23">
        <v>2090</v>
      </c>
      <c r="O33" s="23">
        <v>400</v>
      </c>
      <c r="P33" s="23">
        <v>107.1</v>
      </c>
      <c r="Q33" s="23">
        <v>2300</v>
      </c>
      <c r="R33" s="23">
        <v>440</v>
      </c>
      <c r="S33" s="25">
        <v>118.5</v>
      </c>
      <c r="T33" s="12">
        <f t="shared" si="14"/>
        <v>12.911939492166397</v>
      </c>
      <c r="U33" s="13">
        <f t="shared" si="14"/>
        <v>55.642023346303503</v>
      </c>
      <c r="V33" s="13">
        <f t="shared" si="14"/>
        <v>82.142857142857139</v>
      </c>
      <c r="W33" s="13">
        <f t="shared" si="13"/>
        <v>10.047846889952153</v>
      </c>
      <c r="X33" s="13">
        <f t="shared" si="13"/>
        <v>10</v>
      </c>
      <c r="Y33" s="14">
        <f t="shared" si="13"/>
        <v>10.644257703081237</v>
      </c>
      <c r="Z33" s="15">
        <f t="shared" si="5"/>
        <v>3320.4642857142858</v>
      </c>
      <c r="AA33" s="18">
        <f t="shared" si="6"/>
        <v>3673.9030612244901</v>
      </c>
      <c r="AB33" s="9">
        <v>2456</v>
      </c>
      <c r="AC33" s="26">
        <f t="shared" si="2"/>
        <v>149.58888685767468</v>
      </c>
      <c r="AD33" s="21">
        <f t="shared" si="3"/>
        <v>134.7229840921558</v>
      </c>
      <c r="AE33" s="34" t="e">
        <f t="shared" si="15"/>
        <v>#N/A</v>
      </c>
      <c r="AF33" s="35" t="e">
        <f t="shared" si="15"/>
        <v>#N/A</v>
      </c>
      <c r="AG33" s="36">
        <f t="shared" si="8"/>
        <v>1</v>
      </c>
      <c r="AH33" s="36">
        <f t="shared" si="9"/>
        <v>0</v>
      </c>
      <c r="AI33" s="47">
        <f t="shared" si="10"/>
        <v>1</v>
      </c>
      <c r="AJ33" s="47">
        <f t="shared" si="11"/>
        <v>0</v>
      </c>
      <c r="AK33" s="47" t="str">
        <f t="shared" si="12"/>
        <v>×</v>
      </c>
      <c r="AL33" s="1"/>
      <c r="AM33" s="1"/>
      <c r="AN33" s="1"/>
      <c r="AR33" s="2" t="e">
        <f>IF(D33="東1",VLOOKUP(E33,参照!$B$4:$J$36,2,FALSE),IF(D33="東2",VLOOKUP(E33,参照!$B$4:$J$36,4,FALSE),IF(D33="M",VLOOKUP(E33,参照!$B$4:$J$36,6,FALSE), IF(D33="JQ",VLOOKUP(E33,参照!$B$4:$J$36,8,FALSE),"-") )))</f>
        <v>#N/A</v>
      </c>
      <c r="AS33" s="2" t="e">
        <f>IF(D33="東1",VLOOKUP(E33,参照!$B$4:$J$36,3,FALSE),IF(D33="東2",VLOOKUP(E33,参照!$B$4:$J$36,5,FALSE),IF(D33="M",VLOOKUP(E33,参照!$B$4:$J$36,7,FALSE), IF(D33="JQ",VLOOKUP(E33,参照!$B$4:$J$36,9,FALSE),"-") )))</f>
        <v>#N/A</v>
      </c>
    </row>
    <row r="34" spans="2:45">
      <c r="B34" s="23">
        <v>6625</v>
      </c>
      <c r="C34" s="23" t="s">
        <v>251</v>
      </c>
      <c r="D34" s="23" t="s">
        <v>59</v>
      </c>
      <c r="E34" s="23" t="s">
        <v>367</v>
      </c>
      <c r="F34" s="23">
        <v>183</v>
      </c>
      <c r="G34" s="58">
        <v>26.1</v>
      </c>
      <c r="H34" s="23">
        <v>2.2400000000000002</v>
      </c>
      <c r="I34" s="23" t="s">
        <v>252</v>
      </c>
      <c r="J34" s="23">
        <v>1724</v>
      </c>
      <c r="K34" s="23">
        <v>1069</v>
      </c>
      <c r="L34" s="23">
        <v>6.6</v>
      </c>
      <c r="M34" s="30">
        <f t="shared" si="4"/>
        <v>27.72727272727273</v>
      </c>
      <c r="N34" s="23">
        <v>2800</v>
      </c>
      <c r="O34" s="23">
        <v>1700</v>
      </c>
      <c r="P34" s="23">
        <v>13.1</v>
      </c>
      <c r="Q34" s="23">
        <v>8000</v>
      </c>
      <c r="R34" s="23">
        <v>4300</v>
      </c>
      <c r="S34" s="25">
        <v>30.5</v>
      </c>
      <c r="T34" s="12">
        <f t="shared" si="14"/>
        <v>62.412993039443151</v>
      </c>
      <c r="U34" s="13">
        <f t="shared" si="14"/>
        <v>59.02712815715622</v>
      </c>
      <c r="V34" s="13">
        <f t="shared" si="14"/>
        <v>98.484848484848484</v>
      </c>
      <c r="W34" s="13">
        <f t="shared" si="13"/>
        <v>185.71428571428572</v>
      </c>
      <c r="X34" s="13">
        <f t="shared" si="13"/>
        <v>152.94117647058823</v>
      </c>
      <c r="Y34" s="14">
        <f t="shared" si="13"/>
        <v>132.82442748091603</v>
      </c>
      <c r="Z34" s="15">
        <f t="shared" si="5"/>
        <v>363.22727272727275</v>
      </c>
      <c r="AA34" s="18">
        <f t="shared" si="6"/>
        <v>845.68181818181824</v>
      </c>
      <c r="AB34" s="9">
        <v>225</v>
      </c>
      <c r="AC34" s="24">
        <f t="shared" si="2"/>
        <v>375.85858585858591</v>
      </c>
      <c r="AD34" s="21">
        <f t="shared" si="3"/>
        <v>122.95081967213115</v>
      </c>
      <c r="AE34" s="34">
        <f t="shared" si="15"/>
        <v>2.8681318681318686</v>
      </c>
      <c r="AF34" s="35">
        <f t="shared" si="15"/>
        <v>3.2000000000000006</v>
      </c>
      <c r="AG34" s="36">
        <f t="shared" si="8"/>
        <v>1</v>
      </c>
      <c r="AH34" s="36">
        <f t="shared" si="9"/>
        <v>1</v>
      </c>
      <c r="AI34" s="47">
        <f t="shared" si="10"/>
        <v>0</v>
      </c>
      <c r="AJ34" s="47">
        <f t="shared" si="11"/>
        <v>0</v>
      </c>
      <c r="AK34" s="4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9.1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 hidden="1">
      <c r="B35" s="23">
        <v>6675</v>
      </c>
      <c r="C35" s="23" t="s">
        <v>253</v>
      </c>
      <c r="D35" s="23" t="s">
        <v>63</v>
      </c>
      <c r="E35" s="23" t="s">
        <v>351</v>
      </c>
      <c r="F35" s="23">
        <v>1795</v>
      </c>
      <c r="G35" s="58">
        <v>8.2799999999999994</v>
      </c>
      <c r="H35" s="23">
        <v>0.35</v>
      </c>
      <c r="I35" s="23" t="s">
        <v>255</v>
      </c>
      <c r="J35" s="23">
        <v>40373</v>
      </c>
      <c r="K35" s="23">
        <v>2247</v>
      </c>
      <c r="L35" s="23">
        <v>160.19999999999999</v>
      </c>
      <c r="M35" s="30">
        <f t="shared" si="4"/>
        <v>11.204744069912611</v>
      </c>
      <c r="N35" s="23">
        <v>41000</v>
      </c>
      <c r="O35" s="23">
        <v>2300</v>
      </c>
      <c r="P35" s="23">
        <v>196.9</v>
      </c>
      <c r="Q35" s="23">
        <v>41600</v>
      </c>
      <c r="R35" s="23">
        <v>2350</v>
      </c>
      <c r="S35" s="25">
        <v>202</v>
      </c>
      <c r="T35" s="12">
        <f t="shared" si="14"/>
        <v>1.5530181061600574</v>
      </c>
      <c r="U35" s="13">
        <f t="shared" si="14"/>
        <v>2.358700489541611</v>
      </c>
      <c r="V35" s="13">
        <f t="shared" si="14"/>
        <v>22.908863920099886</v>
      </c>
      <c r="W35" s="13">
        <f t="shared" si="13"/>
        <v>1.4634146341463417</v>
      </c>
      <c r="X35" s="13">
        <f t="shared" si="13"/>
        <v>2.1739130434782608</v>
      </c>
      <c r="Y35" s="14">
        <f t="shared" si="13"/>
        <v>2.5901472828847099</v>
      </c>
      <c r="Z35" s="15">
        <f t="shared" si="5"/>
        <v>2206.2141073657931</v>
      </c>
      <c r="AA35" s="18">
        <f t="shared" si="6"/>
        <v>2263.3583021223471</v>
      </c>
      <c r="AB35" s="9">
        <v>1297</v>
      </c>
      <c r="AC35" s="26">
        <f t="shared" si="2"/>
        <v>174.5071936871509</v>
      </c>
      <c r="AD35" s="21">
        <f t="shared" si="3"/>
        <v>72.256267409470752</v>
      </c>
      <c r="AE35" s="34">
        <f t="shared" si="15"/>
        <v>0.28067796610169488</v>
      </c>
      <c r="AF35" s="35">
        <f t="shared" si="15"/>
        <v>0.25</v>
      </c>
      <c r="AG35" s="36">
        <f t="shared" si="8"/>
        <v>0</v>
      </c>
      <c r="AH35" s="36">
        <f t="shared" si="9"/>
        <v>0</v>
      </c>
      <c r="AI35" s="47">
        <f t="shared" si="10"/>
        <v>1</v>
      </c>
      <c r="AJ35" s="47">
        <f t="shared" si="11"/>
        <v>1</v>
      </c>
      <c r="AK35" s="47" t="str">
        <f t="shared" si="12"/>
        <v>×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29.5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1.4</v>
      </c>
    </row>
    <row r="36" spans="2:45">
      <c r="B36" s="23">
        <v>6694</v>
      </c>
      <c r="C36" s="23" t="s">
        <v>256</v>
      </c>
      <c r="D36" s="23" t="s">
        <v>59</v>
      </c>
      <c r="E36" s="23" t="s">
        <v>351</v>
      </c>
      <c r="F36" s="23">
        <v>1900</v>
      </c>
      <c r="G36" s="58">
        <v>9.48</v>
      </c>
      <c r="H36" s="23">
        <v>0.71</v>
      </c>
      <c r="I36" s="23" t="s">
        <v>257</v>
      </c>
      <c r="J36" s="23">
        <v>8608</v>
      </c>
      <c r="K36" s="23">
        <v>291</v>
      </c>
      <c r="L36" s="23">
        <v>110</v>
      </c>
      <c r="M36" s="30">
        <f t="shared" si="4"/>
        <v>17.272727272727273</v>
      </c>
      <c r="N36" s="23">
        <v>11300</v>
      </c>
      <c r="O36" s="23">
        <v>470</v>
      </c>
      <c r="P36" s="23">
        <v>192.4</v>
      </c>
      <c r="Q36" s="23">
        <v>12400</v>
      </c>
      <c r="R36" s="23">
        <v>500</v>
      </c>
      <c r="S36" s="25">
        <v>202.3</v>
      </c>
      <c r="T36" s="12">
        <f t="shared" si="14"/>
        <v>31.273234200743495</v>
      </c>
      <c r="U36" s="13">
        <f t="shared" si="14"/>
        <v>61.512027491408936</v>
      </c>
      <c r="V36" s="13">
        <f t="shared" si="14"/>
        <v>74.909090909090921</v>
      </c>
      <c r="W36" s="13">
        <f t="shared" si="13"/>
        <v>9.7345132743362832</v>
      </c>
      <c r="X36" s="13">
        <f t="shared" si="13"/>
        <v>6.3829787234042552</v>
      </c>
      <c r="Y36" s="14">
        <f t="shared" si="13"/>
        <v>5.1455301455301488</v>
      </c>
      <c r="Z36" s="15">
        <f t="shared" si="5"/>
        <v>3323.2727272727275</v>
      </c>
      <c r="AA36" s="18">
        <f t="shared" si="6"/>
        <v>3494.2727272727275</v>
      </c>
      <c r="AB36" s="9">
        <v>1472</v>
      </c>
      <c r="AC36" s="24">
        <f t="shared" si="2"/>
        <v>237.38265810276681</v>
      </c>
      <c r="AD36" s="21">
        <f t="shared" si="3"/>
        <v>77.473684210526315</v>
      </c>
      <c r="AE36" s="37">
        <f t="shared" si="15"/>
        <v>0.56428571428571428</v>
      </c>
      <c r="AF36" s="38">
        <f t="shared" si="15"/>
        <v>0.88749999999999996</v>
      </c>
      <c r="AG36" s="36">
        <f t="shared" si="8"/>
        <v>1</v>
      </c>
      <c r="AH36" s="36">
        <f t="shared" si="9"/>
        <v>0</v>
      </c>
      <c r="AI36" s="47">
        <f t="shared" si="10"/>
        <v>1</v>
      </c>
      <c r="AJ36" s="47">
        <f t="shared" si="11"/>
        <v>0</v>
      </c>
      <c r="AK36" s="4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16.8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0.8</v>
      </c>
    </row>
    <row r="37" spans="2:45" hidden="1">
      <c r="B37" s="23">
        <v>6698</v>
      </c>
      <c r="C37" s="23" t="s">
        <v>258</v>
      </c>
      <c r="D37" s="23" t="s">
        <v>66</v>
      </c>
      <c r="E37" s="23" t="s">
        <v>254</v>
      </c>
      <c r="F37" s="23">
        <v>1142</v>
      </c>
      <c r="G37" s="23"/>
      <c r="H37" s="23"/>
      <c r="I37" s="23" t="s">
        <v>259</v>
      </c>
      <c r="J37" s="23">
        <v>3470</v>
      </c>
      <c r="K37" s="23">
        <v>463</v>
      </c>
      <c r="L37" s="23">
        <v>47.6</v>
      </c>
      <c r="M37" s="30">
        <f t="shared" si="4"/>
        <v>23.991596638655462</v>
      </c>
      <c r="N37" s="23">
        <v>3500</v>
      </c>
      <c r="O37" s="23">
        <v>460</v>
      </c>
      <c r="P37" s="23">
        <v>48.4</v>
      </c>
      <c r="Q37" s="23">
        <v>3700</v>
      </c>
      <c r="R37" s="23">
        <v>500</v>
      </c>
      <c r="S37" s="25">
        <v>51.5</v>
      </c>
      <c r="T37" s="12">
        <f t="shared" si="14"/>
        <v>0.86455331412103753</v>
      </c>
      <c r="U37" s="13">
        <f t="shared" si="14"/>
        <v>0.64794816414686829</v>
      </c>
      <c r="V37" s="13">
        <f t="shared" si="14"/>
        <v>1.6806722689075571</v>
      </c>
      <c r="W37" s="13">
        <f t="shared" ref="W37:Y100" si="16">ABS(Q37-N37)/N37*100</f>
        <v>5.7142857142857144</v>
      </c>
      <c r="X37" s="13">
        <f t="shared" si="16"/>
        <v>8.695652173913043</v>
      </c>
      <c r="Y37" s="14">
        <f t="shared" si="16"/>
        <v>6.4049586776859542</v>
      </c>
      <c r="Z37" s="15">
        <f t="shared" si="5"/>
        <v>1161.1932773109243</v>
      </c>
      <c r="AA37" s="18">
        <f t="shared" si="6"/>
        <v>1235.5672268907563</v>
      </c>
      <c r="AB37" s="9">
        <v>954</v>
      </c>
      <c r="AC37" s="26">
        <f t="shared" si="2"/>
        <v>129.51438437010023</v>
      </c>
      <c r="AD37" s="21">
        <f t="shared" si="3"/>
        <v>83.537653239929938</v>
      </c>
      <c r="AE37" s="34" t="e">
        <f t="shared" si="15"/>
        <v>#N/A</v>
      </c>
      <c r="AF37" s="35" t="e">
        <f t="shared" si="15"/>
        <v>#N/A</v>
      </c>
      <c r="AG37" s="36">
        <f t="shared" si="8"/>
        <v>0</v>
      </c>
      <c r="AH37" s="36">
        <f t="shared" si="9"/>
        <v>0</v>
      </c>
      <c r="AI37" s="47">
        <f t="shared" si="10"/>
        <v>0</v>
      </c>
      <c r="AJ37" s="47">
        <f t="shared" si="11"/>
        <v>1</v>
      </c>
      <c r="AK37" s="47" t="str">
        <f t="shared" si="12"/>
        <v>×</v>
      </c>
      <c r="AL37" s="1"/>
      <c r="AM37" s="1"/>
      <c r="AN37" s="1"/>
      <c r="AR37" s="2" t="e">
        <f>IF(D37="東1",VLOOKUP(E37,参照!$B$4:$J$36,2,FALSE),IF(D37="東2",VLOOKUP(E37,参照!$B$4:$J$36,4,FALSE),IF(D37="M",VLOOKUP(E37,参照!$B$4:$J$36,6,FALSE), IF(D37="JQ",VLOOKUP(E37,参照!$B$4:$J$36,8,FALSE),"-") )))</f>
        <v>#N/A</v>
      </c>
      <c r="AS37" s="2" t="e">
        <f>IF(D37="東1",VLOOKUP(E37,参照!$B$4:$J$36,3,FALSE),IF(D37="東2",VLOOKUP(E37,参照!$B$4:$J$36,5,FALSE),IF(D37="M",VLOOKUP(E37,参照!$B$4:$J$36,7,FALSE), IF(D37="JQ",VLOOKUP(E37,参照!$B$4:$J$36,9,FALSE),"-") )))</f>
        <v>#N/A</v>
      </c>
    </row>
    <row r="38" spans="2:45" hidden="1">
      <c r="B38" s="23">
        <v>6722</v>
      </c>
      <c r="C38" s="23" t="s">
        <v>260</v>
      </c>
      <c r="D38" s="23" t="s">
        <v>59</v>
      </c>
      <c r="E38" s="23" t="s">
        <v>254</v>
      </c>
      <c r="F38" s="23">
        <v>1560</v>
      </c>
      <c r="G38" s="23"/>
      <c r="H38" s="23"/>
      <c r="I38" s="23" t="s">
        <v>261</v>
      </c>
      <c r="J38" s="23">
        <v>11049</v>
      </c>
      <c r="K38" s="23">
        <v>958</v>
      </c>
      <c r="L38" s="23">
        <v>111.2</v>
      </c>
      <c r="M38" s="30">
        <f t="shared" si="4"/>
        <v>14.028776978417266</v>
      </c>
      <c r="N38" s="23">
        <v>11800</v>
      </c>
      <c r="O38" s="23">
        <v>1120</v>
      </c>
      <c r="P38" s="23">
        <v>135.9</v>
      </c>
      <c r="Q38" s="23">
        <v>12400</v>
      </c>
      <c r="R38" s="23">
        <v>1180</v>
      </c>
      <c r="S38" s="25">
        <v>143.80000000000001</v>
      </c>
      <c r="T38" s="12">
        <f t="shared" si="14"/>
        <v>6.7969952031858085</v>
      </c>
      <c r="U38" s="13">
        <f t="shared" si="14"/>
        <v>16.910229645093946</v>
      </c>
      <c r="V38" s="13">
        <f t="shared" si="14"/>
        <v>22.21223021582734</v>
      </c>
      <c r="W38" s="13">
        <f t="shared" si="16"/>
        <v>5.0847457627118651</v>
      </c>
      <c r="X38" s="13">
        <f t="shared" si="16"/>
        <v>5.3571428571428568</v>
      </c>
      <c r="Y38" s="14">
        <f t="shared" si="16"/>
        <v>5.8130978660780031</v>
      </c>
      <c r="Z38" s="15">
        <f t="shared" si="5"/>
        <v>1906.5107913669065</v>
      </c>
      <c r="AA38" s="18">
        <f t="shared" si="6"/>
        <v>2017.3381294964031</v>
      </c>
      <c r="AB38" s="9">
        <v>1389</v>
      </c>
      <c r="AC38" s="26">
        <f t="shared" si="2"/>
        <v>145.23672638563016</v>
      </c>
      <c r="AD38" s="21">
        <f t="shared" si="3"/>
        <v>89.038461538461533</v>
      </c>
      <c r="AE38" s="34" t="e">
        <f t="shared" si="15"/>
        <v>#N/A</v>
      </c>
      <c r="AF38" s="35" t="e">
        <f t="shared" si="15"/>
        <v>#N/A</v>
      </c>
      <c r="AG38" s="36">
        <f t="shared" si="8"/>
        <v>0</v>
      </c>
      <c r="AH38" s="36">
        <f t="shared" si="9"/>
        <v>0</v>
      </c>
      <c r="AI38" s="47">
        <f t="shared" si="10"/>
        <v>1</v>
      </c>
      <c r="AJ38" s="47">
        <f t="shared" si="11"/>
        <v>1</v>
      </c>
      <c r="AK38" s="47" t="str">
        <f t="shared" si="12"/>
        <v>×</v>
      </c>
      <c r="AL38" s="1"/>
      <c r="AM38" s="1"/>
      <c r="AN38" s="1"/>
      <c r="AR38" s="2" t="e">
        <f>IF(D38="東1",VLOOKUP(E38,参照!$B$4:$J$36,2,FALSE),IF(D38="東2",VLOOKUP(E38,参照!$B$4:$J$36,4,FALSE),IF(D38="M",VLOOKUP(E38,参照!$B$4:$J$36,6,FALSE), IF(D38="JQ",VLOOKUP(E38,参照!$B$4:$J$36,8,FALSE),"-") )))</f>
        <v>#N/A</v>
      </c>
      <c r="AS38" s="2" t="e">
        <f>IF(D38="東1",VLOOKUP(E38,参照!$B$4:$J$36,3,FALSE),IF(D38="東2",VLOOKUP(E38,参照!$B$4:$J$36,5,FALSE),IF(D38="M",VLOOKUP(E38,参照!$B$4:$J$36,7,FALSE), IF(D38="JQ",VLOOKUP(E38,参照!$B$4:$J$36,9,FALSE),"-") )))</f>
        <v>#N/A</v>
      </c>
    </row>
    <row r="39" spans="2:45" hidden="1">
      <c r="B39" s="23">
        <v>6778</v>
      </c>
      <c r="C39" s="22" t="s">
        <v>262</v>
      </c>
      <c r="D39" s="23" t="s">
        <v>66</v>
      </c>
      <c r="E39" s="23" t="s">
        <v>254</v>
      </c>
      <c r="F39" s="23">
        <v>1305</v>
      </c>
      <c r="G39" s="23"/>
      <c r="H39" s="23"/>
      <c r="I39" s="23" t="s">
        <v>263</v>
      </c>
      <c r="J39" s="23">
        <v>2630</v>
      </c>
      <c r="K39" s="23">
        <v>74</v>
      </c>
      <c r="L39" s="23">
        <v>14.6</v>
      </c>
      <c r="M39" s="30">
        <f t="shared" si="4"/>
        <v>89.38356164383562</v>
      </c>
      <c r="N39" s="23">
        <v>3240</v>
      </c>
      <c r="O39" s="23">
        <v>370</v>
      </c>
      <c r="P39" s="23">
        <v>32</v>
      </c>
      <c r="Q39" s="23">
        <v>3500</v>
      </c>
      <c r="R39" s="23">
        <v>400</v>
      </c>
      <c r="S39" s="25">
        <v>32</v>
      </c>
      <c r="T39" s="12">
        <f t="shared" si="14"/>
        <v>23.193916349809886</v>
      </c>
      <c r="U39" s="13">
        <f t="shared" si="14"/>
        <v>400</v>
      </c>
      <c r="V39" s="13">
        <f t="shared" si="14"/>
        <v>119.17808219178082</v>
      </c>
      <c r="W39" s="13">
        <f t="shared" si="16"/>
        <v>8.0246913580246915</v>
      </c>
      <c r="X39" s="13">
        <f t="shared" si="16"/>
        <v>8.1081081081081088</v>
      </c>
      <c r="Y39" s="14">
        <f t="shared" si="16"/>
        <v>0</v>
      </c>
      <c r="Z39" s="15">
        <f t="shared" si="5"/>
        <v>2860.2739726027398</v>
      </c>
      <c r="AA39" s="18">
        <f t="shared" si="6"/>
        <v>2860.2739726027398</v>
      </c>
      <c r="AB39" s="9">
        <v>1923</v>
      </c>
      <c r="AC39" s="26">
        <f t="shared" si="2"/>
        <v>148.74019618318979</v>
      </c>
      <c r="AD39" s="21">
        <f t="shared" si="3"/>
        <v>147.35632183908046</v>
      </c>
      <c r="AE39" s="34" t="e">
        <f t="shared" si="15"/>
        <v>#N/A</v>
      </c>
      <c r="AF39" s="35" t="e">
        <f t="shared" si="15"/>
        <v>#N/A</v>
      </c>
      <c r="AG39" s="36">
        <f t="shared" si="8"/>
        <v>1</v>
      </c>
      <c r="AH39" s="36">
        <f t="shared" si="9"/>
        <v>0</v>
      </c>
      <c r="AI39" s="47">
        <f t="shared" si="10"/>
        <v>1</v>
      </c>
      <c r="AJ39" s="47">
        <f t="shared" si="11"/>
        <v>1</v>
      </c>
      <c r="AK39" s="47" t="str">
        <f t="shared" si="12"/>
        <v>×</v>
      </c>
      <c r="AL39" s="22" t="s">
        <v>264</v>
      </c>
      <c r="AM39" s="1"/>
      <c r="AN39" s="1"/>
      <c r="AR39" s="2" t="e">
        <f>IF(D39="東1",VLOOKUP(E39,参照!$B$4:$J$36,2,FALSE),IF(D39="東2",VLOOKUP(E39,参照!$B$4:$J$36,4,FALSE),IF(D39="M",VLOOKUP(E39,参照!$B$4:$J$36,6,FALSE), IF(D39="JQ",VLOOKUP(E39,参照!$B$4:$J$36,8,FALSE),"-") )))</f>
        <v>#N/A</v>
      </c>
      <c r="AS39" s="2" t="e">
        <f>IF(D39="東1",VLOOKUP(E39,参照!$B$4:$J$36,3,FALSE),IF(D39="東2",VLOOKUP(E39,参照!$B$4:$J$36,5,FALSE),IF(D39="M",VLOOKUP(E39,参照!$B$4:$J$36,7,FALSE), IF(D39="JQ",VLOOKUP(E39,参照!$B$4:$J$36,9,FALSE),"-") )))</f>
        <v>#N/A</v>
      </c>
    </row>
    <row r="40" spans="2:45" hidden="1">
      <c r="B40" s="23">
        <v>6836</v>
      </c>
      <c r="C40" s="23" t="s">
        <v>265</v>
      </c>
      <c r="D40" s="23" t="s">
        <v>66</v>
      </c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#N/A</v>
      </c>
      <c r="AF40" s="35" t="e">
        <f t="shared" si="15"/>
        <v>#N/A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e">
        <f>IF(D40="東1",VLOOKUP(E40,参照!$B$4:$J$36,2,FALSE),IF(D40="東2",VLOOKUP(E40,参照!$B$4:$J$36,4,FALSE),IF(D40="M",VLOOKUP(E40,参照!$B$4:$J$36,6,FALSE), IF(D40="JQ",VLOOKUP(E40,参照!$B$4:$J$36,8,FALSE),"-") )))</f>
        <v>#N/A</v>
      </c>
      <c r="AS40" s="2" t="e">
        <f>IF(D40="東1",VLOOKUP(E40,参照!$B$4:$J$36,3,FALSE),IF(D40="東2",VLOOKUP(E40,参照!$B$4:$J$36,5,FALSE),IF(D40="M",VLOOKUP(E40,参照!$B$4:$J$36,7,FALSE), IF(D40="JQ",VLOOKUP(E40,参照!$B$4:$J$36,9,FALSE),"-") )))</f>
        <v>#N/A</v>
      </c>
    </row>
    <row r="41" spans="2:45" hidden="1">
      <c r="B41" s="23">
        <v>6838</v>
      </c>
      <c r="C41" s="22" t="s">
        <v>266</v>
      </c>
      <c r="D41" s="23" t="s">
        <v>59</v>
      </c>
      <c r="E41" s="23" t="s">
        <v>351</v>
      </c>
      <c r="F41" s="23">
        <v>2496</v>
      </c>
      <c r="G41" s="23">
        <v>22.95</v>
      </c>
      <c r="H41" s="23">
        <v>2.7</v>
      </c>
      <c r="I41" s="23" t="s">
        <v>267</v>
      </c>
      <c r="J41" s="23">
        <v>6332</v>
      </c>
      <c r="K41" s="23">
        <v>805</v>
      </c>
      <c r="L41" s="23">
        <v>96.4</v>
      </c>
      <c r="M41" s="30">
        <f t="shared" si="4"/>
        <v>25.892116182572611</v>
      </c>
      <c r="N41" s="23">
        <v>7000</v>
      </c>
      <c r="O41" s="23">
        <v>900</v>
      </c>
      <c r="P41" s="23">
        <v>103</v>
      </c>
      <c r="Q41" s="23">
        <v>8200</v>
      </c>
      <c r="R41" s="23">
        <v>1150</v>
      </c>
      <c r="S41" s="25">
        <v>138.6</v>
      </c>
      <c r="T41" s="12">
        <f t="shared" si="14"/>
        <v>10.549589387239418</v>
      </c>
      <c r="U41" s="13">
        <f t="shared" si="14"/>
        <v>11.801242236024844</v>
      </c>
      <c r="V41" s="13">
        <f t="shared" si="14"/>
        <v>6.8464730290456366</v>
      </c>
      <c r="W41" s="13">
        <f t="shared" si="16"/>
        <v>17.142857142857142</v>
      </c>
      <c r="X41" s="13">
        <f t="shared" si="16"/>
        <v>27.777777777777779</v>
      </c>
      <c r="Y41" s="14">
        <f t="shared" si="16"/>
        <v>34.5631067961165</v>
      </c>
      <c r="Z41" s="15">
        <f t="shared" si="5"/>
        <v>2666.887966804979</v>
      </c>
      <c r="AA41" s="18">
        <f t="shared" si="6"/>
        <v>3588.6473029045637</v>
      </c>
      <c r="AB41" s="9">
        <v>2250</v>
      </c>
      <c r="AC41" s="26">
        <f t="shared" si="2"/>
        <v>159.49543568464728</v>
      </c>
      <c r="AD41" s="21">
        <f t="shared" si="3"/>
        <v>90.144230769230774</v>
      </c>
      <c r="AE41" s="34">
        <f t="shared" si="15"/>
        <v>1.3660714285714284</v>
      </c>
      <c r="AF41" s="35">
        <f t="shared" si="15"/>
        <v>3.375</v>
      </c>
      <c r="AG41" s="44">
        <f t="shared" si="8"/>
        <v>0</v>
      </c>
      <c r="AH41" s="39">
        <f t="shared" si="9"/>
        <v>1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22" t="s">
        <v>264</v>
      </c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16.8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0.8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47" t="e">
        <f t="shared" si="24"/>
        <v>#DIV/0!</v>
      </c>
      <c r="AJ72" s="47" t="e">
        <f t="shared" si="25"/>
        <v>#DIV/0!</v>
      </c>
      <c r="AK72" s="4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47" t="e">
        <f t="shared" si="24"/>
        <v>#DIV/0!</v>
      </c>
      <c r="AJ74" s="47" t="e">
        <f t="shared" si="25"/>
        <v>#DIV/0!</v>
      </c>
      <c r="AK74" s="4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47" t="e">
        <f t="shared" si="24"/>
        <v>#DIV/0!</v>
      </c>
      <c r="AJ75" s="47" t="e">
        <f t="shared" si="25"/>
        <v>#DIV/0!</v>
      </c>
      <c r="AK75" s="4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712C00D2-6E59-8048-A5DA-3450289FEF31}">
      <formula1>業種</formula1>
    </dataValidation>
    <dataValidation type="list" allowBlank="1" showInputMessage="1" showErrorMessage="1" sqref="D5:D103" xr:uid="{15D5DCA3-6C67-1848-ADB6-B3848AE5EF58}">
      <formula1>市場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64FC-02C4-9A42-8DCE-0F8CE607DBD7}">
  <dimension ref="B2:AS103"/>
  <sheetViews>
    <sheetView workbookViewId="0">
      <pane xSplit="9" ySplit="4" topLeftCell="AA15" activePane="bottomRight" state="frozen"/>
      <selection pane="topRight" activeCell="F1" sqref="F1"/>
      <selection pane="bottomLeft" activeCell="A4" sqref="A4"/>
      <selection pane="bottomRight" activeCell="AB26" sqref="AB26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8" t="s">
        <v>182</v>
      </c>
      <c r="AF2" s="68"/>
      <c r="AG2" s="69" t="s">
        <v>183</v>
      </c>
      <c r="AH2" s="72"/>
      <c r="AI2" s="72"/>
      <c r="AJ2" s="72"/>
      <c r="AK2" s="73"/>
      <c r="AL2" s="68" t="s">
        <v>184</v>
      </c>
      <c r="AM2" s="68"/>
      <c r="AN2" s="68"/>
    </row>
    <row r="3" spans="2:45">
      <c r="B3" s="68" t="s">
        <v>11</v>
      </c>
      <c r="C3" s="68"/>
      <c r="D3" s="68"/>
      <c r="E3" s="68"/>
      <c r="F3" s="68"/>
      <c r="G3" s="68"/>
      <c r="H3" s="68"/>
      <c r="I3" s="68"/>
      <c r="J3" s="69" t="s">
        <v>6</v>
      </c>
      <c r="K3" s="72"/>
      <c r="L3" s="72"/>
      <c r="M3" s="73"/>
      <c r="N3" s="68" t="s">
        <v>7</v>
      </c>
      <c r="O3" s="68"/>
      <c r="P3" s="68"/>
      <c r="Q3" s="68" t="s">
        <v>8</v>
      </c>
      <c r="R3" s="68"/>
      <c r="S3" s="69"/>
      <c r="T3" s="70" t="s">
        <v>14</v>
      </c>
      <c r="U3" s="68"/>
      <c r="V3" s="68"/>
      <c r="W3" s="68" t="s">
        <v>15</v>
      </c>
      <c r="X3" s="68"/>
      <c r="Y3" s="69"/>
      <c r="Z3" s="70" t="s">
        <v>13</v>
      </c>
      <c r="AA3" s="69"/>
      <c r="AB3" s="71" t="s">
        <v>27</v>
      </c>
      <c r="AC3" s="72"/>
      <c r="AD3" s="72"/>
      <c r="AE3" s="68"/>
      <c r="AF3" s="68"/>
      <c r="AG3" s="68" t="s">
        <v>46</v>
      </c>
      <c r="AH3" s="68"/>
      <c r="AI3" s="68" t="s">
        <v>179</v>
      </c>
      <c r="AJ3" s="68"/>
      <c r="AK3" s="57" t="s">
        <v>190</v>
      </c>
      <c r="AL3" s="68"/>
      <c r="AM3" s="68"/>
      <c r="AN3" s="68"/>
      <c r="AO3" t="s">
        <v>48</v>
      </c>
      <c r="AR3" s="68" t="s">
        <v>372</v>
      </c>
      <c r="AS3" s="68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23">
        <v>7034</v>
      </c>
      <c r="C5" s="23" t="s">
        <v>268</v>
      </c>
      <c r="D5" s="23" t="s">
        <v>63</v>
      </c>
      <c r="E5" s="23" t="s">
        <v>368</v>
      </c>
      <c r="F5" s="23">
        <v>4940</v>
      </c>
      <c r="G5" s="23"/>
      <c r="H5" s="23"/>
      <c r="I5" s="23" t="s">
        <v>269</v>
      </c>
      <c r="J5" s="23">
        <v>2641</v>
      </c>
      <c r="K5" s="23">
        <v>1065</v>
      </c>
      <c r="L5" s="23">
        <v>66.3</v>
      </c>
      <c r="M5" s="30">
        <f>F5/L5</f>
        <v>74.509803921568633</v>
      </c>
      <c r="N5" s="23">
        <v>3470</v>
      </c>
      <c r="O5" s="23">
        <v>1240</v>
      </c>
      <c r="P5" s="23">
        <v>70.2</v>
      </c>
      <c r="Q5" s="23">
        <v>4500</v>
      </c>
      <c r="R5" s="23">
        <v>1700</v>
      </c>
      <c r="S5" s="25">
        <v>95.8</v>
      </c>
      <c r="T5" s="12">
        <f t="shared" ref="T5:V25" si="0">ABS(N5-J5)/J5*100</f>
        <v>31.389625141991669</v>
      </c>
      <c r="U5" s="13">
        <f t="shared" si="0"/>
        <v>16.431924882629108</v>
      </c>
      <c r="V5" s="13">
        <f t="shared" si="0"/>
        <v>5.8823529411764799</v>
      </c>
      <c r="W5" s="13">
        <f t="shared" ref="W5:Y20" si="1">ABS(Q5-N5)/N5*100</f>
        <v>29.682997118155619</v>
      </c>
      <c r="X5" s="13">
        <f t="shared" si="1"/>
        <v>37.096774193548384</v>
      </c>
      <c r="Y5" s="14">
        <f t="shared" si="1"/>
        <v>36.467236467236461</v>
      </c>
      <c r="Z5" s="15">
        <f>M5*P5</f>
        <v>5230.588235294118</v>
      </c>
      <c r="AA5" s="18">
        <f>M5*S5</f>
        <v>7138.0392156862745</v>
      </c>
      <c r="AB5" s="9">
        <v>5750</v>
      </c>
      <c r="AC5" s="14">
        <f t="shared" ref="AC5:AC68" si="2">(AA5-AB5)/AB5*100+100</f>
        <v>124.13981244671783</v>
      </c>
      <c r="AD5" s="21">
        <f t="shared" ref="AD5:AD68" si="3">AB5/F5*100</f>
        <v>116.39676113360325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1</v>
      </c>
      <c r="AI5" s="57">
        <f>IF(T5&lt;=U5,1,0)</f>
        <v>0</v>
      </c>
      <c r="AJ5" s="57">
        <f>IF(W5&lt;=X5,1,0)</f>
        <v>1</v>
      </c>
      <c r="AK5" s="57" t="str">
        <f>IF(AND(AC5&gt;=150,AG5+AH5+AI5+AJ5&gt;=3),"○","×")</f>
        <v>×</v>
      </c>
      <c r="AL5" s="1" t="s">
        <v>186</v>
      </c>
      <c r="AM5" s="1" t="s">
        <v>106</v>
      </c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21.4</v>
      </c>
      <c r="AS5" s="2">
        <f>IF(D5="東1",VLOOKUP(E5,参照!$B$4:$J$36,3,FALSE),IF(D5="東2",VLOOKUP(E5,参照!$B$4:$J$36,5,FALSE),IF(D5="M",VLOOKUP(E5,参照!$B$4:$J$36,7,FALSE), IF(D5="JQ",VLOOKUP(E5,参照!$B$4:$J$36,9,FALSE),"-") )))</f>
        <v>1.9</v>
      </c>
    </row>
    <row r="6" spans="2:45" hidden="1">
      <c r="B6" s="23">
        <v>7036</v>
      </c>
      <c r="C6" s="23" t="s">
        <v>270</v>
      </c>
      <c r="D6" s="23" t="s">
        <v>79</v>
      </c>
      <c r="E6" s="23" t="s">
        <v>368</v>
      </c>
      <c r="F6" s="23">
        <v>1872</v>
      </c>
      <c r="G6" s="23"/>
      <c r="H6" s="23"/>
      <c r="I6" s="23" t="s">
        <v>271</v>
      </c>
      <c r="J6" s="23">
        <v>7855</v>
      </c>
      <c r="K6" s="23">
        <v>327</v>
      </c>
      <c r="L6" s="23">
        <v>130</v>
      </c>
      <c r="M6" s="30">
        <f t="shared" ref="M6:M69" si="4">F6/L6</f>
        <v>14.4</v>
      </c>
      <c r="N6" s="23">
        <v>8600</v>
      </c>
      <c r="O6" s="23">
        <v>350</v>
      </c>
      <c r="P6" s="23">
        <v>130.1</v>
      </c>
      <c r="Q6" s="23">
        <v>9600</v>
      </c>
      <c r="R6" s="23">
        <v>420</v>
      </c>
      <c r="S6" s="25">
        <v>157.19999999999999</v>
      </c>
      <c r="T6" s="12">
        <f t="shared" si="0"/>
        <v>9.4844048376830035</v>
      </c>
      <c r="U6" s="13">
        <f t="shared" si="0"/>
        <v>7.0336391437308867</v>
      </c>
      <c r="V6" s="13">
        <f t="shared" si="0"/>
        <v>7.6923076923072556E-2</v>
      </c>
      <c r="W6" s="13">
        <f t="shared" si="1"/>
        <v>11.627906976744185</v>
      </c>
      <c r="X6" s="13">
        <f t="shared" si="1"/>
        <v>20</v>
      </c>
      <c r="Y6" s="14">
        <f t="shared" si="1"/>
        <v>20.830130668716368</v>
      </c>
      <c r="Z6" s="15">
        <f t="shared" ref="Z6:Z69" si="5">M6*P6</f>
        <v>1873.44</v>
      </c>
      <c r="AA6" s="18">
        <f t="shared" ref="AA6:AA69" si="6">M6*S6</f>
        <v>2263.6799999999998</v>
      </c>
      <c r="AB6" s="9">
        <v>1615</v>
      </c>
      <c r="AC6" s="14">
        <f t="shared" si="2"/>
        <v>140.16594427244581</v>
      </c>
      <c r="AD6" s="21">
        <f t="shared" si="3"/>
        <v>86.271367521367523</v>
      </c>
      <c r="AE6" s="34">
        <f t="shared" ref="AE6:AF25" si="7">G6/AR6</f>
        <v>0</v>
      </c>
      <c r="AF6" s="35">
        <f t="shared" si="7"/>
        <v>0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57">
        <f t="shared" ref="AI6:AI69" si="10">IF(T6&lt;=U6,1,0)</f>
        <v>0</v>
      </c>
      <c r="AJ6" s="57">
        <f t="shared" ref="AJ6:AJ69" si="11">IF(W6&lt;=X6,1,0)</f>
        <v>1</v>
      </c>
      <c r="AK6" s="57" t="str">
        <f t="shared" ref="AK6:AK69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51.9</v>
      </c>
      <c r="AS6" s="2">
        <f>IF(D6="東1",VLOOKUP(E6,参照!$B$4:$J$36,3,FALSE),IF(D6="東2",VLOOKUP(E6,参照!$B$4:$J$36,5,FALSE),IF(D6="M",VLOOKUP(E6,参照!$B$4:$J$36,7,FALSE), IF(D6="JQ",VLOOKUP(E6,参照!$B$4:$J$36,9,FALSE),"-") )))</f>
        <v>3.7</v>
      </c>
    </row>
    <row r="7" spans="2:45" hidden="1">
      <c r="B7" s="23">
        <v>7038</v>
      </c>
      <c r="C7" s="23" t="s">
        <v>272</v>
      </c>
      <c r="D7" s="23" t="s">
        <v>79</v>
      </c>
      <c r="E7" s="23" t="s">
        <v>368</v>
      </c>
      <c r="F7" s="23">
        <v>2881</v>
      </c>
      <c r="G7" s="23"/>
      <c r="H7" s="23"/>
      <c r="I7" s="23" t="s">
        <v>273</v>
      </c>
      <c r="J7" s="23">
        <v>4771</v>
      </c>
      <c r="K7" s="23">
        <v>663</v>
      </c>
      <c r="L7" s="23">
        <v>75.3</v>
      </c>
      <c r="M7" s="30">
        <f t="shared" si="4"/>
        <v>38.260292164674638</v>
      </c>
      <c r="N7" s="23">
        <v>5300</v>
      </c>
      <c r="O7" s="23">
        <v>800</v>
      </c>
      <c r="P7" s="23">
        <v>98.7</v>
      </c>
      <c r="Q7" s="23">
        <v>5900</v>
      </c>
      <c r="R7" s="23">
        <v>1000</v>
      </c>
      <c r="S7" s="25">
        <v>123.4</v>
      </c>
      <c r="T7" s="12">
        <f t="shared" si="0"/>
        <v>11.087822259484385</v>
      </c>
      <c r="U7" s="13">
        <f t="shared" si="0"/>
        <v>20.663650075414779</v>
      </c>
      <c r="V7" s="13">
        <f t="shared" si="0"/>
        <v>31.07569721115539</v>
      </c>
      <c r="W7" s="13">
        <f t="shared" si="1"/>
        <v>11.320754716981133</v>
      </c>
      <c r="X7" s="13">
        <f t="shared" si="1"/>
        <v>25</v>
      </c>
      <c r="Y7" s="14">
        <f t="shared" si="1"/>
        <v>25.025329280648435</v>
      </c>
      <c r="Z7" s="15">
        <f t="shared" si="5"/>
        <v>3776.290836653387</v>
      </c>
      <c r="AA7" s="18">
        <f t="shared" si="6"/>
        <v>4721.3200531208504</v>
      </c>
      <c r="AB7" s="9">
        <v>5100</v>
      </c>
      <c r="AC7" s="26">
        <f t="shared" si="2"/>
        <v>92.574903002369609</v>
      </c>
      <c r="AD7" s="21">
        <f t="shared" si="3"/>
        <v>177.0218674071503</v>
      </c>
      <c r="AE7" s="34">
        <f t="shared" si="7"/>
        <v>0</v>
      </c>
      <c r="AF7" s="35">
        <f t="shared" si="7"/>
        <v>0</v>
      </c>
      <c r="AG7" s="36">
        <f t="shared" si="8"/>
        <v>0</v>
      </c>
      <c r="AH7" s="36">
        <f t="shared" si="9"/>
        <v>0</v>
      </c>
      <c r="AI7" s="57">
        <f t="shared" si="10"/>
        <v>1</v>
      </c>
      <c r="AJ7" s="57">
        <f t="shared" si="11"/>
        <v>1</v>
      </c>
      <c r="AK7" s="57" t="str">
        <f t="shared" si="12"/>
        <v>×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51.9</v>
      </c>
      <c r="AS7" s="2">
        <f>IF(D7="東1",VLOOKUP(E7,参照!$B$4:$J$36,3,FALSE),IF(D7="東2",VLOOKUP(E7,参照!$B$4:$J$36,5,FALSE),IF(D7="M",VLOOKUP(E7,参照!$B$4:$J$36,7,FALSE), IF(D7="JQ",VLOOKUP(E7,参照!$B$4:$J$36,9,FALSE),"-") )))</f>
        <v>3.7</v>
      </c>
    </row>
    <row r="8" spans="2:45" hidden="1">
      <c r="B8" s="23">
        <v>7039</v>
      </c>
      <c r="C8" s="23" t="s">
        <v>274</v>
      </c>
      <c r="D8" s="23" t="s">
        <v>79</v>
      </c>
      <c r="E8" s="23" t="s">
        <v>368</v>
      </c>
      <c r="F8" s="23">
        <v>2563</v>
      </c>
      <c r="G8" s="23"/>
      <c r="H8" s="23"/>
      <c r="I8" s="23" t="s">
        <v>275</v>
      </c>
      <c r="J8" s="23">
        <v>3262</v>
      </c>
      <c r="K8" s="23">
        <v>385</v>
      </c>
      <c r="L8" s="23">
        <v>74.8</v>
      </c>
      <c r="M8" s="30">
        <f t="shared" si="4"/>
        <v>34.264705882352942</v>
      </c>
      <c r="N8" s="23">
        <v>3700</v>
      </c>
      <c r="O8" s="23">
        <v>440</v>
      </c>
      <c r="P8" s="23">
        <v>82.4</v>
      </c>
      <c r="Q8" s="23">
        <v>4200</v>
      </c>
      <c r="R8" s="23">
        <v>500</v>
      </c>
      <c r="S8" s="25">
        <v>93.7</v>
      </c>
      <c r="T8" s="12">
        <f t="shared" si="0"/>
        <v>13.427345187001841</v>
      </c>
      <c r="U8" s="13">
        <f t="shared" si="0"/>
        <v>14.285714285714285</v>
      </c>
      <c r="V8" s="13">
        <f t="shared" si="0"/>
        <v>10.160427807486643</v>
      </c>
      <c r="W8" s="13">
        <f t="shared" si="1"/>
        <v>13.513513513513514</v>
      </c>
      <c r="X8" s="13">
        <f t="shared" si="1"/>
        <v>13.636363636363635</v>
      </c>
      <c r="Y8" s="14">
        <f t="shared" si="1"/>
        <v>13.713592233009706</v>
      </c>
      <c r="Z8" s="15">
        <f t="shared" si="5"/>
        <v>2823.4117647058824</v>
      </c>
      <c r="AA8" s="18">
        <f t="shared" si="6"/>
        <v>3210.6029411764707</v>
      </c>
      <c r="AB8" s="9">
        <v>2756</v>
      </c>
      <c r="AC8" s="26">
        <f t="shared" si="2"/>
        <v>116.4950268931956</v>
      </c>
      <c r="AD8" s="21">
        <f t="shared" si="3"/>
        <v>107.53023800234101</v>
      </c>
      <c r="AE8" s="34">
        <f t="shared" si="7"/>
        <v>0</v>
      </c>
      <c r="AF8" s="35">
        <f t="shared" si="7"/>
        <v>0</v>
      </c>
      <c r="AG8" s="36">
        <f t="shared" si="8"/>
        <v>0</v>
      </c>
      <c r="AH8" s="36">
        <f t="shared" si="9"/>
        <v>0</v>
      </c>
      <c r="AI8" s="57">
        <f t="shared" si="10"/>
        <v>1</v>
      </c>
      <c r="AJ8" s="57">
        <f t="shared" si="11"/>
        <v>1</v>
      </c>
      <c r="AK8" s="57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51.9</v>
      </c>
      <c r="AS8" s="2">
        <f>IF(D8="東1",VLOOKUP(E8,参照!$B$4:$J$36,3,FALSE),IF(D8="東2",VLOOKUP(E8,参照!$B$4:$J$36,5,FALSE),IF(D8="M",VLOOKUP(E8,参照!$B$4:$J$36,7,FALSE), IF(D8="JQ",VLOOKUP(E8,参照!$B$4:$J$36,9,FALSE),"-") )))</f>
        <v>3.7</v>
      </c>
    </row>
    <row r="9" spans="2:45" hidden="1">
      <c r="B9" s="23">
        <v>7044</v>
      </c>
      <c r="C9" s="23" t="s">
        <v>276</v>
      </c>
      <c r="D9" s="23" t="s">
        <v>63</v>
      </c>
      <c r="E9" s="23" t="s">
        <v>368</v>
      </c>
      <c r="F9" s="23">
        <v>1698</v>
      </c>
      <c r="G9" s="23"/>
      <c r="H9" s="23"/>
      <c r="I9" s="23" t="s">
        <v>277</v>
      </c>
      <c r="J9" s="23">
        <v>13566</v>
      </c>
      <c r="K9" s="23">
        <v>408</v>
      </c>
      <c r="L9" s="23">
        <v>43.9</v>
      </c>
      <c r="M9" s="30">
        <f t="shared" si="4"/>
        <v>38.678815489749432</v>
      </c>
      <c r="N9" s="23">
        <v>15900</v>
      </c>
      <c r="O9" s="23">
        <v>530</v>
      </c>
      <c r="P9" s="23">
        <v>49.2</v>
      </c>
      <c r="Q9" s="23">
        <v>18500</v>
      </c>
      <c r="R9" s="23">
        <v>630</v>
      </c>
      <c r="S9" s="25">
        <v>59.1</v>
      </c>
      <c r="T9" s="12">
        <f t="shared" si="0"/>
        <v>17.204776647501106</v>
      </c>
      <c r="U9" s="13">
        <f t="shared" si="0"/>
        <v>29.901960784313726</v>
      </c>
      <c r="V9" s="13">
        <f t="shared" si="0"/>
        <v>12.072892938496594</v>
      </c>
      <c r="W9" s="13">
        <f t="shared" si="1"/>
        <v>16.352201257861633</v>
      </c>
      <c r="X9" s="13">
        <f t="shared" si="1"/>
        <v>18.867924528301888</v>
      </c>
      <c r="Y9" s="14">
        <f t="shared" si="1"/>
        <v>20.121951219512191</v>
      </c>
      <c r="Z9" s="15">
        <f t="shared" si="5"/>
        <v>1902.9977220956721</v>
      </c>
      <c r="AA9" s="18">
        <f t="shared" si="6"/>
        <v>2285.9179954441915</v>
      </c>
      <c r="AB9" s="9">
        <v>2079</v>
      </c>
      <c r="AC9" s="26">
        <f t="shared" si="2"/>
        <v>109.95276553363115</v>
      </c>
      <c r="AD9" s="21">
        <f t="shared" si="3"/>
        <v>122.43816254416961</v>
      </c>
      <c r="AE9" s="34">
        <f t="shared" si="7"/>
        <v>0</v>
      </c>
      <c r="AF9" s="35">
        <f t="shared" si="7"/>
        <v>0</v>
      </c>
      <c r="AG9" s="36">
        <f t="shared" si="8"/>
        <v>1</v>
      </c>
      <c r="AH9" s="36">
        <f t="shared" si="9"/>
        <v>0</v>
      </c>
      <c r="AI9" s="57">
        <f t="shared" si="10"/>
        <v>1</v>
      </c>
      <c r="AJ9" s="57">
        <f t="shared" si="11"/>
        <v>1</v>
      </c>
      <c r="AK9" s="57" t="str">
        <f t="shared" si="12"/>
        <v>×</v>
      </c>
      <c r="AL9" s="1"/>
      <c r="AM9" s="1"/>
      <c r="AN9" s="1"/>
      <c r="AR9" s="2">
        <f>IF(D9="東1",VLOOKUP(E9,参照!$B$4:$J$36,2,FALSE),IF(D9="東2",VLOOKUP(E9,参照!$B$4:$J$36,4,FALSE),IF(D9="M",VLOOKUP(E9,参照!$B$4:$J$36,6,FALSE), IF(D9="JQ",VLOOKUP(E9,参照!$B$4:$J$36,8,FALSE),"-") )))</f>
        <v>21.4</v>
      </c>
      <c r="AS9" s="2">
        <f>IF(D9="東1",VLOOKUP(E9,参照!$B$4:$J$36,3,FALSE),IF(D9="東2",VLOOKUP(E9,参照!$B$4:$J$36,5,FALSE),IF(D9="M",VLOOKUP(E9,参照!$B$4:$J$36,7,FALSE), IF(D9="JQ",VLOOKUP(E9,参照!$B$4:$J$36,9,FALSE),"-") )))</f>
        <v>1.9</v>
      </c>
    </row>
    <row r="10" spans="2:45" ht="21" hidden="1" thickTop="1">
      <c r="B10" s="23">
        <v>7047</v>
      </c>
      <c r="C10" s="23" t="s">
        <v>278</v>
      </c>
      <c r="D10" s="23" t="s">
        <v>79</v>
      </c>
      <c r="E10" s="23" t="s">
        <v>368</v>
      </c>
      <c r="F10" s="23">
        <v>882</v>
      </c>
      <c r="G10" s="58">
        <v>15.63</v>
      </c>
      <c r="H10" s="58">
        <v>5.18</v>
      </c>
      <c r="I10" s="23" t="s">
        <v>279</v>
      </c>
      <c r="J10" s="23">
        <v>4103</v>
      </c>
      <c r="K10" s="23">
        <v>699</v>
      </c>
      <c r="L10" s="23">
        <v>33.9</v>
      </c>
      <c r="M10" s="30">
        <f t="shared" si="4"/>
        <v>26.017699115044248</v>
      </c>
      <c r="N10" s="23">
        <v>4300</v>
      </c>
      <c r="O10" s="23">
        <v>730</v>
      </c>
      <c r="P10" s="23">
        <v>46.5</v>
      </c>
      <c r="Q10" s="23">
        <v>5000</v>
      </c>
      <c r="R10" s="23">
        <v>850</v>
      </c>
      <c r="S10" s="25">
        <v>53.6</v>
      </c>
      <c r="T10" s="12">
        <f t="shared" si="0"/>
        <v>4.8013648549841577</v>
      </c>
      <c r="U10" s="13">
        <f t="shared" si="0"/>
        <v>4.4349070100143066</v>
      </c>
      <c r="V10" s="13">
        <f t="shared" si="0"/>
        <v>37.168141592920364</v>
      </c>
      <c r="W10" s="13">
        <f t="shared" si="1"/>
        <v>16.279069767441861</v>
      </c>
      <c r="X10" s="13">
        <f t="shared" si="1"/>
        <v>16.43835616438356</v>
      </c>
      <c r="Y10" s="14">
        <f t="shared" si="1"/>
        <v>15.268817204301078</v>
      </c>
      <c r="Z10" s="15">
        <f t="shared" si="5"/>
        <v>1209.8230088495575</v>
      </c>
      <c r="AA10" s="18">
        <f t="shared" si="6"/>
        <v>1394.5486725663718</v>
      </c>
      <c r="AB10" s="9">
        <v>925</v>
      </c>
      <c r="AC10" s="24">
        <f t="shared" si="2"/>
        <v>150.76201865582397</v>
      </c>
      <c r="AD10" s="21">
        <f t="shared" si="3"/>
        <v>104.87528344671202</v>
      </c>
      <c r="AE10" s="37">
        <f t="shared" si="7"/>
        <v>0.30115606936416189</v>
      </c>
      <c r="AF10" s="38">
        <f t="shared" si="7"/>
        <v>1.4</v>
      </c>
      <c r="AG10" s="36">
        <f t="shared" si="8"/>
        <v>0</v>
      </c>
      <c r="AH10" s="36">
        <f t="shared" si="9"/>
        <v>0</v>
      </c>
      <c r="AI10" s="57">
        <f t="shared" si="10"/>
        <v>0</v>
      </c>
      <c r="AJ10" s="57">
        <f t="shared" si="11"/>
        <v>1</v>
      </c>
      <c r="AK10" s="57" t="str">
        <f t="shared" si="12"/>
        <v>×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3.7</v>
      </c>
    </row>
    <row r="11" spans="2:45" hidden="1">
      <c r="B11" s="23">
        <v>7057</v>
      </c>
      <c r="C11" s="23" t="s">
        <v>280</v>
      </c>
      <c r="D11" s="23" t="s">
        <v>59</v>
      </c>
      <c r="E11" s="23" t="s">
        <v>368</v>
      </c>
      <c r="F11" s="23">
        <v>806</v>
      </c>
      <c r="G11" s="23"/>
      <c r="H11" s="23"/>
      <c r="I11" s="23" t="s">
        <v>281</v>
      </c>
      <c r="J11" s="23">
        <v>6610</v>
      </c>
      <c r="K11" s="23">
        <v>229</v>
      </c>
      <c r="L11" s="23">
        <v>56.6</v>
      </c>
      <c r="M11" s="30">
        <f t="shared" si="4"/>
        <v>14.240282685512367</v>
      </c>
      <c r="N11" s="23">
        <v>6800</v>
      </c>
      <c r="O11" s="23">
        <v>250</v>
      </c>
      <c r="P11" s="23">
        <v>65.3</v>
      </c>
      <c r="Q11" s="23">
        <v>7200</v>
      </c>
      <c r="R11" s="23">
        <v>320</v>
      </c>
      <c r="S11" s="25">
        <v>80.900000000000006</v>
      </c>
      <c r="T11" s="12">
        <f t="shared" si="0"/>
        <v>2.8744326777609683</v>
      </c>
      <c r="U11" s="13">
        <f t="shared" si="0"/>
        <v>9.1703056768558966</v>
      </c>
      <c r="V11" s="13">
        <f t="shared" si="0"/>
        <v>15.371024734982324</v>
      </c>
      <c r="W11" s="13">
        <f t="shared" si="1"/>
        <v>5.8823529411764701</v>
      </c>
      <c r="X11" s="13">
        <f t="shared" si="1"/>
        <v>28.000000000000004</v>
      </c>
      <c r="Y11" s="14">
        <f t="shared" si="1"/>
        <v>23.88973966309343</v>
      </c>
      <c r="Z11" s="15">
        <f t="shared" si="5"/>
        <v>929.89045936395758</v>
      </c>
      <c r="AA11" s="18">
        <f t="shared" si="6"/>
        <v>1152.0388692579506</v>
      </c>
      <c r="AB11" s="9">
        <v>806</v>
      </c>
      <c r="AC11" s="26">
        <f t="shared" si="2"/>
        <v>142.93286219081273</v>
      </c>
      <c r="AD11" s="21">
        <f t="shared" si="3"/>
        <v>100</v>
      </c>
      <c r="AE11" s="34">
        <f t="shared" si="7"/>
        <v>0</v>
      </c>
      <c r="AF11" s="35">
        <f t="shared" si="7"/>
        <v>0</v>
      </c>
      <c r="AG11" s="36">
        <f t="shared" si="8"/>
        <v>0</v>
      </c>
      <c r="AH11" s="36">
        <f t="shared" si="9"/>
        <v>0</v>
      </c>
      <c r="AI11" s="57">
        <f t="shared" si="10"/>
        <v>1</v>
      </c>
      <c r="AJ11" s="57">
        <f t="shared" si="11"/>
        <v>1</v>
      </c>
      <c r="AK11" s="5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17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1.1000000000000001</v>
      </c>
    </row>
    <row r="12" spans="2:45" hidden="1">
      <c r="B12" s="23">
        <v>7059</v>
      </c>
      <c r="C12" s="23" t="s">
        <v>282</v>
      </c>
      <c r="D12" s="23" t="s">
        <v>79</v>
      </c>
      <c r="E12" s="23" t="s">
        <v>368</v>
      </c>
      <c r="F12" s="23">
        <v>2321</v>
      </c>
      <c r="G12" s="23"/>
      <c r="H12" s="23"/>
      <c r="I12" s="23" t="s">
        <v>283</v>
      </c>
      <c r="J12" s="23">
        <v>13122</v>
      </c>
      <c r="K12" s="23">
        <v>1592</v>
      </c>
      <c r="L12" s="23">
        <v>230.2</v>
      </c>
      <c r="M12" s="30">
        <f t="shared" si="4"/>
        <v>10.082536924413555</v>
      </c>
      <c r="N12" s="23">
        <v>15400</v>
      </c>
      <c r="O12" s="23">
        <v>1670</v>
      </c>
      <c r="P12" s="23">
        <v>244</v>
      </c>
      <c r="Q12" s="23">
        <v>17400</v>
      </c>
      <c r="R12" s="23">
        <v>2000</v>
      </c>
      <c r="S12" s="25">
        <v>290.60000000000002</v>
      </c>
      <c r="T12" s="12">
        <f t="shared" si="0"/>
        <v>17.360158512421886</v>
      </c>
      <c r="U12" s="13">
        <f t="shared" si="0"/>
        <v>4.8994974874371859</v>
      </c>
      <c r="V12" s="13">
        <f t="shared" si="0"/>
        <v>5.9947871416159915</v>
      </c>
      <c r="W12" s="13">
        <f t="shared" si="1"/>
        <v>12.987012987012985</v>
      </c>
      <c r="X12" s="13">
        <f t="shared" si="1"/>
        <v>19.760479041916167</v>
      </c>
      <c r="Y12" s="14">
        <f t="shared" si="1"/>
        <v>19.098360655737714</v>
      </c>
      <c r="Z12" s="15">
        <f t="shared" si="5"/>
        <v>2460.1390095569072</v>
      </c>
      <c r="AA12" s="18">
        <f t="shared" si="6"/>
        <v>2929.9852302345794</v>
      </c>
      <c r="AB12" s="9">
        <v>3035</v>
      </c>
      <c r="AC12" s="26">
        <f t="shared" si="2"/>
        <v>96.539875790266208</v>
      </c>
      <c r="AD12" s="21">
        <f t="shared" si="3"/>
        <v>130.76260232658336</v>
      </c>
      <c r="AE12" s="34">
        <f t="shared" si="7"/>
        <v>0</v>
      </c>
      <c r="AF12" s="35">
        <f t="shared" si="7"/>
        <v>0</v>
      </c>
      <c r="AG12" s="36">
        <f t="shared" si="8"/>
        <v>0</v>
      </c>
      <c r="AH12" s="36">
        <f t="shared" si="9"/>
        <v>0</v>
      </c>
      <c r="AI12" s="57">
        <f t="shared" si="10"/>
        <v>0</v>
      </c>
      <c r="AJ12" s="57">
        <f t="shared" si="11"/>
        <v>1</v>
      </c>
      <c r="AK12" s="57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51.9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3.7</v>
      </c>
    </row>
    <row r="13" spans="2:45" hidden="1">
      <c r="B13" s="23">
        <v>7065</v>
      </c>
      <c r="C13" s="23" t="s">
        <v>284</v>
      </c>
      <c r="D13" s="23" t="s">
        <v>66</v>
      </c>
      <c r="E13" s="23" t="s">
        <v>368</v>
      </c>
      <c r="F13" s="23">
        <v>3350</v>
      </c>
      <c r="G13" s="23"/>
      <c r="H13" s="23"/>
      <c r="I13" s="23" t="s">
        <v>285</v>
      </c>
      <c r="J13" s="23">
        <v>11671</v>
      </c>
      <c r="K13" s="23">
        <v>756</v>
      </c>
      <c r="L13" s="23">
        <v>92.9</v>
      </c>
      <c r="M13" s="30">
        <f t="shared" si="4"/>
        <v>36.060279870828843</v>
      </c>
      <c r="N13" s="23">
        <v>12800</v>
      </c>
      <c r="O13" s="23">
        <v>1100</v>
      </c>
      <c r="P13" s="23">
        <v>113.6</v>
      </c>
      <c r="Q13" s="23">
        <v>14000</v>
      </c>
      <c r="R13" s="23">
        <v>1250</v>
      </c>
      <c r="S13" s="25">
        <v>124</v>
      </c>
      <c r="T13" s="12">
        <f t="shared" si="0"/>
        <v>9.673549824350955</v>
      </c>
      <c r="U13" s="13">
        <f t="shared" si="0"/>
        <v>45.5026455026455</v>
      </c>
      <c r="V13" s="13">
        <f t="shared" si="0"/>
        <v>22.282023681377812</v>
      </c>
      <c r="W13" s="13">
        <f t="shared" si="1"/>
        <v>9.375</v>
      </c>
      <c r="X13" s="13">
        <f t="shared" si="1"/>
        <v>13.636363636363635</v>
      </c>
      <c r="Y13" s="14">
        <f t="shared" si="1"/>
        <v>9.1549295774647952</v>
      </c>
      <c r="Z13" s="15">
        <f t="shared" si="5"/>
        <v>4096.447793326156</v>
      </c>
      <c r="AA13" s="18">
        <f t="shared" si="6"/>
        <v>4471.4747039827762</v>
      </c>
      <c r="AB13" s="9">
        <v>3955</v>
      </c>
      <c r="AC13" s="26">
        <f t="shared" si="2"/>
        <v>113.05877886176425</v>
      </c>
      <c r="AD13" s="21">
        <f t="shared" si="3"/>
        <v>118.0597014925373</v>
      </c>
      <c r="AE13" s="34">
        <f t="shared" si="7"/>
        <v>0</v>
      </c>
      <c r="AF13" s="35">
        <f t="shared" si="7"/>
        <v>0</v>
      </c>
      <c r="AG13" s="36">
        <f t="shared" si="8"/>
        <v>1</v>
      </c>
      <c r="AH13" s="36">
        <f t="shared" si="9"/>
        <v>0</v>
      </c>
      <c r="AI13" s="57">
        <f t="shared" si="10"/>
        <v>1</v>
      </c>
      <c r="AJ13" s="57">
        <f t="shared" si="11"/>
        <v>1</v>
      </c>
      <c r="AK13" s="57" t="str">
        <f t="shared" si="12"/>
        <v>×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26.4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1.1000000000000001</v>
      </c>
    </row>
    <row r="14" spans="2:45" ht="21" hidden="1" thickTop="1">
      <c r="B14" s="23">
        <v>7066</v>
      </c>
      <c r="C14" s="23" t="s">
        <v>286</v>
      </c>
      <c r="D14" s="23" t="s">
        <v>79</v>
      </c>
      <c r="E14" s="23" t="s">
        <v>368</v>
      </c>
      <c r="F14" s="23">
        <v>2860</v>
      </c>
      <c r="G14" s="60">
        <v>18.34</v>
      </c>
      <c r="H14" s="60">
        <v>2.71</v>
      </c>
      <c r="I14" s="23" t="s">
        <v>287</v>
      </c>
      <c r="J14" s="23">
        <v>2772</v>
      </c>
      <c r="K14" s="23">
        <v>507</v>
      </c>
      <c r="L14" s="23">
        <v>157</v>
      </c>
      <c r="M14" s="30">
        <f t="shared" si="4"/>
        <v>18.216560509554139</v>
      </c>
      <c r="N14" s="23">
        <v>4000</v>
      </c>
      <c r="O14" s="23">
        <v>650</v>
      </c>
      <c r="P14" s="23">
        <v>169.6</v>
      </c>
      <c r="Q14" s="23">
        <v>4800</v>
      </c>
      <c r="R14" s="23">
        <v>800</v>
      </c>
      <c r="S14" s="25">
        <v>200.9</v>
      </c>
      <c r="T14" s="12">
        <f t="shared" si="0"/>
        <v>44.300144300144304</v>
      </c>
      <c r="U14" s="13">
        <f t="shared" si="0"/>
        <v>28.205128205128204</v>
      </c>
      <c r="V14" s="13">
        <f t="shared" si="0"/>
        <v>8.0254777070063668</v>
      </c>
      <c r="W14" s="13">
        <f t="shared" si="1"/>
        <v>20</v>
      </c>
      <c r="X14" s="13">
        <f t="shared" si="1"/>
        <v>23.076923076923077</v>
      </c>
      <c r="Y14" s="14">
        <f t="shared" si="1"/>
        <v>18.455188679245289</v>
      </c>
      <c r="Z14" s="15">
        <f t="shared" si="5"/>
        <v>3089.5286624203818</v>
      </c>
      <c r="AA14" s="18">
        <f t="shared" si="6"/>
        <v>3659.7070063694264</v>
      </c>
      <c r="AB14" s="9">
        <v>2231</v>
      </c>
      <c r="AC14" s="24">
        <f t="shared" si="2"/>
        <v>164.03886178258298</v>
      </c>
      <c r="AD14" s="21">
        <f t="shared" si="3"/>
        <v>78.006993006993014</v>
      </c>
      <c r="AE14" s="37">
        <f t="shared" si="7"/>
        <v>0.3533718689788054</v>
      </c>
      <c r="AF14" s="38">
        <f t="shared" si="7"/>
        <v>0.73243243243243239</v>
      </c>
      <c r="AG14" s="39">
        <f t="shared" si="8"/>
        <v>1</v>
      </c>
      <c r="AH14" s="39">
        <f t="shared" si="9"/>
        <v>1</v>
      </c>
      <c r="AI14" s="45">
        <f t="shared" si="10"/>
        <v>0</v>
      </c>
      <c r="AJ14" s="40">
        <f t="shared" si="11"/>
        <v>1</v>
      </c>
      <c r="AK14" s="40" t="str">
        <f t="shared" si="12"/>
        <v>○</v>
      </c>
      <c r="AL14" s="1"/>
      <c r="AM14" s="1"/>
      <c r="AN14" s="19"/>
      <c r="AR14" s="2">
        <f>IF(D14="東1",VLOOKUP(E14,参照!$B$4:$J$36,2,FALSE),IF(D14="東2",VLOOKUP(E14,参照!$B$4:$J$36,4,FALSE),IF(D14="M",VLOOKUP(E14,参照!$B$4:$J$36,6,FALSE), IF(D14="JQ",VLOOKUP(E14,参照!$B$4:$J$36,8,FALSE),"-") )))</f>
        <v>51.9</v>
      </c>
      <c r="AS14" s="2">
        <f>IF(D14="東1",VLOOKUP(E14,参照!$B$4:$J$36,3,FALSE),IF(D14="東2",VLOOKUP(E14,参照!$B$4:$J$36,5,FALSE),IF(D14="M",VLOOKUP(E14,参照!$B$4:$J$36,7,FALSE), IF(D14="JQ",VLOOKUP(E14,参照!$B$4:$J$36,9,FALSE),"-") )))</f>
        <v>3.7</v>
      </c>
    </row>
    <row r="15" spans="2:45" ht="21" thickTop="1">
      <c r="B15" s="23">
        <v>7068</v>
      </c>
      <c r="C15" s="22" t="s">
        <v>288</v>
      </c>
      <c r="D15" s="23" t="s">
        <v>79</v>
      </c>
      <c r="E15" s="23" t="s">
        <v>368</v>
      </c>
      <c r="F15" s="23">
        <v>1687</v>
      </c>
      <c r="G15" s="60">
        <v>109.99</v>
      </c>
      <c r="H15" s="60">
        <v>37.15</v>
      </c>
      <c r="I15" s="22" t="s">
        <v>289</v>
      </c>
      <c r="J15" s="23">
        <v>700</v>
      </c>
      <c r="K15" s="23">
        <v>45</v>
      </c>
      <c r="L15" s="23">
        <v>8.8000000000000007</v>
      </c>
      <c r="M15" s="30">
        <f t="shared" si="4"/>
        <v>191.70454545454544</v>
      </c>
      <c r="N15" s="23">
        <v>1470</v>
      </c>
      <c r="O15" s="23">
        <v>350</v>
      </c>
      <c r="P15" s="23">
        <v>23.1</v>
      </c>
      <c r="Q15" s="23">
        <v>2100</v>
      </c>
      <c r="R15" s="23">
        <v>600</v>
      </c>
      <c r="S15" s="25">
        <v>53.3</v>
      </c>
      <c r="T15" s="12">
        <f t="shared" si="0"/>
        <v>110.00000000000001</v>
      </c>
      <c r="U15" s="13">
        <f t="shared" si="0"/>
        <v>677.77777777777771</v>
      </c>
      <c r="V15" s="13">
        <f t="shared" si="0"/>
        <v>162.5</v>
      </c>
      <c r="W15" s="13">
        <f t="shared" si="1"/>
        <v>42.857142857142854</v>
      </c>
      <c r="X15" s="13">
        <f t="shared" si="1"/>
        <v>71.428571428571431</v>
      </c>
      <c r="Y15" s="14">
        <f t="shared" si="1"/>
        <v>130.73593073593071</v>
      </c>
      <c r="Z15" s="15">
        <f t="shared" si="5"/>
        <v>4428.375</v>
      </c>
      <c r="AA15" s="18">
        <f t="shared" si="6"/>
        <v>10217.852272727272</v>
      </c>
      <c r="AB15" s="9">
        <v>6760</v>
      </c>
      <c r="AC15" s="24">
        <f t="shared" si="2"/>
        <v>151.15166083916083</v>
      </c>
      <c r="AD15" s="21">
        <f t="shared" si="3"/>
        <v>400.7113218731476</v>
      </c>
      <c r="AE15" s="34">
        <f t="shared" si="7"/>
        <v>2.1192678227360306</v>
      </c>
      <c r="AF15" s="35">
        <f t="shared" si="7"/>
        <v>10.04054054054054</v>
      </c>
      <c r="AG15" s="39">
        <f t="shared" si="8"/>
        <v>1</v>
      </c>
      <c r="AH15" s="39">
        <f t="shared" si="9"/>
        <v>1</v>
      </c>
      <c r="AI15" s="40">
        <f t="shared" si="10"/>
        <v>1</v>
      </c>
      <c r="AJ15" s="40">
        <f t="shared" si="11"/>
        <v>1</v>
      </c>
      <c r="AK15" s="40" t="str">
        <f t="shared" si="12"/>
        <v>○</v>
      </c>
      <c r="AL15" s="1"/>
      <c r="AM15" s="1"/>
      <c r="AN15" s="19"/>
      <c r="AR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S15" s="2">
        <f>IF(D15="東1",VLOOKUP(E15,参照!$B$4:$J$36,3,FALSE),IF(D15="東2",VLOOKUP(E15,参照!$B$4:$J$36,5,FALSE),IF(D15="M",VLOOKUP(E15,参照!$B$4:$J$36,7,FALSE), IF(D15="JQ",VLOOKUP(E15,参照!$B$4:$J$36,9,FALSE),"-") )))</f>
        <v>3.7</v>
      </c>
    </row>
    <row r="16" spans="2:45" hidden="1">
      <c r="B16" s="23">
        <v>7071</v>
      </c>
      <c r="C16" s="23" t="s">
        <v>290</v>
      </c>
      <c r="D16" s="23" t="s">
        <v>59</v>
      </c>
      <c r="E16" s="23" t="s">
        <v>368</v>
      </c>
      <c r="F16" s="23">
        <v>3385</v>
      </c>
      <c r="G16" s="60">
        <v>57.26</v>
      </c>
      <c r="H16" s="60">
        <v>53.67</v>
      </c>
      <c r="I16" s="23" t="s">
        <v>291</v>
      </c>
      <c r="J16" s="23">
        <v>5369</v>
      </c>
      <c r="K16" s="23">
        <v>909</v>
      </c>
      <c r="L16" s="23">
        <v>30.1</v>
      </c>
      <c r="M16" s="30">
        <f t="shared" si="4"/>
        <v>112.45847176079734</v>
      </c>
      <c r="N16" s="23">
        <v>8500</v>
      </c>
      <c r="O16" s="23">
        <v>1500</v>
      </c>
      <c r="P16" s="23">
        <v>44.4</v>
      </c>
      <c r="Q16" s="23">
        <v>11500</v>
      </c>
      <c r="R16" s="23">
        <v>2000</v>
      </c>
      <c r="S16" s="25">
        <v>59.9</v>
      </c>
      <c r="T16" s="12">
        <f t="shared" si="0"/>
        <v>58.316260011175267</v>
      </c>
      <c r="U16" s="13">
        <f t="shared" si="0"/>
        <v>65.016501650165011</v>
      </c>
      <c r="V16" s="13">
        <f t="shared" si="0"/>
        <v>47.508305647840523</v>
      </c>
      <c r="W16" s="13">
        <f t="shared" si="1"/>
        <v>35.294117647058826</v>
      </c>
      <c r="X16" s="13">
        <f t="shared" si="1"/>
        <v>33.333333333333329</v>
      </c>
      <c r="Y16" s="14">
        <f t="shared" si="1"/>
        <v>34.909909909909906</v>
      </c>
      <c r="Z16" s="15">
        <f t="shared" si="5"/>
        <v>4993.1561461794017</v>
      </c>
      <c r="AA16" s="18">
        <f t="shared" si="6"/>
        <v>6736.2624584717605</v>
      </c>
      <c r="AB16" s="9">
        <v>2549</v>
      </c>
      <c r="AC16" s="24">
        <f t="shared" si="2"/>
        <v>264.27079083843705</v>
      </c>
      <c r="AD16" s="21">
        <f t="shared" si="3"/>
        <v>75.302806499261436</v>
      </c>
      <c r="AE16" s="34">
        <f t="shared" si="7"/>
        <v>3.368235294117647</v>
      </c>
      <c r="AF16" s="35">
        <f t="shared" si="7"/>
        <v>48.790909090909089</v>
      </c>
      <c r="AG16" s="39">
        <f t="shared" si="8"/>
        <v>1</v>
      </c>
      <c r="AH16" s="39">
        <f t="shared" si="9"/>
        <v>1</v>
      </c>
      <c r="AI16" s="40">
        <f t="shared" si="10"/>
        <v>1</v>
      </c>
      <c r="AJ16" s="45">
        <f>IF(W16&lt;=X16,1,0)</f>
        <v>0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17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1.1000000000000001</v>
      </c>
    </row>
    <row r="17" spans="2:45" hidden="1">
      <c r="B17" s="23">
        <v>7077</v>
      </c>
      <c r="C17" s="23" t="s">
        <v>292</v>
      </c>
      <c r="D17" s="23" t="s">
        <v>79</v>
      </c>
      <c r="E17" s="23" t="s">
        <v>368</v>
      </c>
      <c r="F17" s="23">
        <v>2810</v>
      </c>
      <c r="G17" s="23"/>
      <c r="H17" s="23"/>
      <c r="I17" s="23" t="s">
        <v>293</v>
      </c>
      <c r="J17" s="23">
        <v>743</v>
      </c>
      <c r="K17" s="23">
        <v>350</v>
      </c>
      <c r="L17" s="23">
        <v>113.9</v>
      </c>
      <c r="M17" s="30">
        <f t="shared" si="4"/>
        <v>24.670763827919227</v>
      </c>
      <c r="N17" s="23">
        <v>800</v>
      </c>
      <c r="O17" s="23">
        <v>380</v>
      </c>
      <c r="P17" s="23">
        <v>133.19999999999999</v>
      </c>
      <c r="Q17" s="23">
        <v>870</v>
      </c>
      <c r="R17" s="23">
        <v>410</v>
      </c>
      <c r="S17" s="25">
        <v>142.69999999999999</v>
      </c>
      <c r="T17" s="12">
        <f t="shared" si="0"/>
        <v>7.6716016150740236</v>
      </c>
      <c r="U17" s="13">
        <f t="shared" si="0"/>
        <v>8.5714285714285712</v>
      </c>
      <c r="V17" s="13">
        <f t="shared" si="0"/>
        <v>16.944688323090414</v>
      </c>
      <c r="W17" s="13">
        <f t="shared" si="1"/>
        <v>8.75</v>
      </c>
      <c r="X17" s="13">
        <f t="shared" si="1"/>
        <v>7.8947368421052628</v>
      </c>
      <c r="Y17" s="14">
        <f t="shared" si="1"/>
        <v>7.1321321321321323</v>
      </c>
      <c r="Z17" s="15">
        <f t="shared" si="5"/>
        <v>3286.1457418788409</v>
      </c>
      <c r="AA17" s="18">
        <f t="shared" si="6"/>
        <v>3520.5179982440736</v>
      </c>
      <c r="AB17" s="9">
        <v>2612</v>
      </c>
      <c r="AC17" s="26">
        <f t="shared" si="2"/>
        <v>134.78246547641936</v>
      </c>
      <c r="AD17" s="21">
        <f t="shared" si="3"/>
        <v>92.953736654804274</v>
      </c>
      <c r="AE17" s="34">
        <f t="shared" si="7"/>
        <v>0</v>
      </c>
      <c r="AF17" s="35">
        <f t="shared" si="7"/>
        <v>0</v>
      </c>
      <c r="AG17" s="36">
        <f t="shared" si="8"/>
        <v>0</v>
      </c>
      <c r="AH17" s="36">
        <f t="shared" si="9"/>
        <v>0</v>
      </c>
      <c r="AI17" s="57">
        <f t="shared" si="10"/>
        <v>1</v>
      </c>
      <c r="AJ17" s="57">
        <f t="shared" si="11"/>
        <v>0</v>
      </c>
      <c r="AK17" s="57" t="str">
        <f t="shared" si="12"/>
        <v>×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51.9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3.7</v>
      </c>
    </row>
    <row r="18" spans="2:45" hidden="1">
      <c r="B18" s="23">
        <v>7079</v>
      </c>
      <c r="C18" s="23" t="s">
        <v>294</v>
      </c>
      <c r="D18" s="23" t="s">
        <v>79</v>
      </c>
      <c r="E18" s="23" t="s">
        <v>368</v>
      </c>
      <c r="F18" s="23">
        <v>2810</v>
      </c>
      <c r="G18" s="23"/>
      <c r="H18" s="23"/>
      <c r="I18" s="23" t="s">
        <v>295</v>
      </c>
      <c r="J18" s="23">
        <v>2285</v>
      </c>
      <c r="K18" s="23">
        <v>473</v>
      </c>
      <c r="L18" s="23">
        <v>147.6</v>
      </c>
      <c r="M18" s="30">
        <f t="shared" si="4"/>
        <v>19.037940379403796</v>
      </c>
      <c r="N18" s="23">
        <v>2490</v>
      </c>
      <c r="O18" s="23">
        <v>530</v>
      </c>
      <c r="P18" s="23">
        <v>157.5</v>
      </c>
      <c r="Q18" s="23">
        <v>2700</v>
      </c>
      <c r="R18" s="23">
        <v>600</v>
      </c>
      <c r="S18" s="25">
        <v>175.1</v>
      </c>
      <c r="T18" s="12">
        <f t="shared" si="0"/>
        <v>8.9715536105032836</v>
      </c>
      <c r="U18" s="13">
        <f t="shared" si="0"/>
        <v>12.050739957716702</v>
      </c>
      <c r="V18" s="13">
        <f t="shared" si="0"/>
        <v>6.7073170731707359</v>
      </c>
      <c r="W18" s="13">
        <f t="shared" si="1"/>
        <v>8.4337349397590362</v>
      </c>
      <c r="X18" s="13">
        <f t="shared" si="1"/>
        <v>13.20754716981132</v>
      </c>
      <c r="Y18" s="14">
        <f t="shared" si="1"/>
        <v>11.17460317460317</v>
      </c>
      <c r="Z18" s="15">
        <f t="shared" si="5"/>
        <v>2998.475609756098</v>
      </c>
      <c r="AA18" s="18">
        <f t="shared" si="6"/>
        <v>3333.5433604336044</v>
      </c>
      <c r="AB18" s="9">
        <v>2825</v>
      </c>
      <c r="AC18" s="26">
        <f t="shared" si="2"/>
        <v>118.00153488260547</v>
      </c>
      <c r="AD18" s="21">
        <f t="shared" si="3"/>
        <v>100.53380782918148</v>
      </c>
      <c r="AE18" s="34">
        <f t="shared" si="7"/>
        <v>0</v>
      </c>
      <c r="AF18" s="35">
        <f t="shared" si="7"/>
        <v>0</v>
      </c>
      <c r="AG18" s="36">
        <f t="shared" si="8"/>
        <v>0</v>
      </c>
      <c r="AH18" s="36">
        <f t="shared" si="9"/>
        <v>0</v>
      </c>
      <c r="AI18" s="57">
        <f t="shared" si="10"/>
        <v>1</v>
      </c>
      <c r="AJ18" s="57">
        <f t="shared" si="11"/>
        <v>1</v>
      </c>
      <c r="AK18" s="57" t="str">
        <f t="shared" si="12"/>
        <v>×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>
      <c r="B19" s="23">
        <v>7082</v>
      </c>
      <c r="C19" s="22" t="s">
        <v>296</v>
      </c>
      <c r="D19" s="23" t="s">
        <v>79</v>
      </c>
      <c r="E19" s="23" t="s">
        <v>368</v>
      </c>
      <c r="F19" s="23">
        <v>1674</v>
      </c>
      <c r="G19" s="60">
        <v>88.48</v>
      </c>
      <c r="H19" s="60">
        <v>25.14</v>
      </c>
      <c r="I19" s="22"/>
      <c r="J19" s="23">
        <v>1263</v>
      </c>
      <c r="K19" s="23">
        <v>88</v>
      </c>
      <c r="L19" s="23">
        <v>18.899999999999999</v>
      </c>
      <c r="M19" s="30">
        <f t="shared" si="4"/>
        <v>88.571428571428584</v>
      </c>
      <c r="N19" s="23">
        <v>1650</v>
      </c>
      <c r="O19" s="23">
        <v>320</v>
      </c>
      <c r="P19" s="23">
        <v>40.200000000000003</v>
      </c>
      <c r="Q19" s="23">
        <v>2100</v>
      </c>
      <c r="R19" s="23">
        <v>500</v>
      </c>
      <c r="S19" s="25">
        <v>64</v>
      </c>
      <c r="T19" s="12">
        <f t="shared" si="0"/>
        <v>30.641330166270787</v>
      </c>
      <c r="U19" s="13">
        <f t="shared" si="0"/>
        <v>263.63636363636363</v>
      </c>
      <c r="V19" s="13">
        <f t="shared" si="0"/>
        <v>112.69841269841272</v>
      </c>
      <c r="W19" s="13">
        <f t="shared" si="1"/>
        <v>27.27272727272727</v>
      </c>
      <c r="X19" s="13">
        <f t="shared" si="1"/>
        <v>56.25</v>
      </c>
      <c r="Y19" s="14">
        <f t="shared" si="1"/>
        <v>59.203980099502473</v>
      </c>
      <c r="Z19" s="15">
        <f t="shared" si="5"/>
        <v>3560.5714285714294</v>
      </c>
      <c r="AA19" s="18">
        <f t="shared" si="6"/>
        <v>5668.5714285714294</v>
      </c>
      <c r="AB19" s="9">
        <v>3380</v>
      </c>
      <c r="AC19" s="24">
        <f t="shared" si="2"/>
        <v>167.70921386306003</v>
      </c>
      <c r="AD19" s="21">
        <f t="shared" si="3"/>
        <v>201.91158900836319</v>
      </c>
      <c r="AE19" s="37">
        <f t="shared" si="7"/>
        <v>1.7048169556840078</v>
      </c>
      <c r="AF19" s="38">
        <f t="shared" si="7"/>
        <v>6.794594594594594</v>
      </c>
      <c r="AG19" s="39">
        <f t="shared" si="8"/>
        <v>1</v>
      </c>
      <c r="AH19" s="39">
        <f t="shared" si="9"/>
        <v>1</v>
      </c>
      <c r="AI19" s="40">
        <f t="shared" si="10"/>
        <v>1</v>
      </c>
      <c r="AJ19" s="40">
        <f t="shared" si="11"/>
        <v>1</v>
      </c>
      <c r="AK19" s="40" t="str">
        <f t="shared" si="12"/>
        <v>○</v>
      </c>
      <c r="AL19" s="1"/>
      <c r="AM19" s="1"/>
      <c r="AN19" s="19"/>
      <c r="AR19" s="2">
        <f>IF(D19="東1",VLOOKUP(E19,参照!$B$4:$J$36,2,FALSE),IF(D19="東2",VLOOKUP(E19,参照!$B$4:$J$36,4,FALSE),IF(D19="M",VLOOKUP(E19,参照!$B$4:$J$36,6,FALSE), IF(D19="JQ",VLOOKUP(E19,参照!$B$4:$J$36,8,FALSE),"-") )))</f>
        <v>51.9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3.7</v>
      </c>
    </row>
    <row r="20" spans="2:45">
      <c r="B20" s="23">
        <v>7091</v>
      </c>
      <c r="C20" s="22" t="s">
        <v>297</v>
      </c>
      <c r="D20" s="23" t="s">
        <v>79</v>
      </c>
      <c r="E20" s="23" t="s">
        <v>368</v>
      </c>
      <c r="F20" s="23">
        <v>3430</v>
      </c>
      <c r="G20" s="60">
        <v>28.36</v>
      </c>
      <c r="H20" s="60">
        <v>5.3</v>
      </c>
      <c r="I20" s="23" t="s">
        <v>298</v>
      </c>
      <c r="J20" s="23">
        <v>7730</v>
      </c>
      <c r="K20" s="23">
        <v>328</v>
      </c>
      <c r="L20" s="23">
        <v>77.7</v>
      </c>
      <c r="M20" s="30">
        <f t="shared" si="4"/>
        <v>44.144144144144143</v>
      </c>
      <c r="N20" s="23">
        <v>8800</v>
      </c>
      <c r="O20" s="23">
        <v>420</v>
      </c>
      <c r="P20" s="23">
        <v>120.3</v>
      </c>
      <c r="Q20" s="23">
        <v>10000</v>
      </c>
      <c r="R20" s="23">
        <v>520</v>
      </c>
      <c r="S20" s="25">
        <v>153.69999999999999</v>
      </c>
      <c r="T20" s="12">
        <f t="shared" si="0"/>
        <v>13.842173350582149</v>
      </c>
      <c r="U20" s="13">
        <f t="shared" si="0"/>
        <v>28.04878048780488</v>
      </c>
      <c r="V20" s="13">
        <f t="shared" si="0"/>
        <v>54.826254826254818</v>
      </c>
      <c r="W20" s="13">
        <f t="shared" si="1"/>
        <v>13.636363636363635</v>
      </c>
      <c r="X20" s="13">
        <f t="shared" si="1"/>
        <v>23.809523809523807</v>
      </c>
      <c r="Y20" s="14">
        <f t="shared" si="1"/>
        <v>27.763923524522021</v>
      </c>
      <c r="Z20" s="15">
        <f t="shared" si="5"/>
        <v>5310.54054054054</v>
      </c>
      <c r="AA20" s="18">
        <f t="shared" si="6"/>
        <v>6784.9549549549538</v>
      </c>
      <c r="AB20" s="9">
        <v>3685</v>
      </c>
      <c r="AC20" s="24">
        <f t="shared" si="2"/>
        <v>184.12360800420498</v>
      </c>
      <c r="AD20" s="21">
        <f t="shared" si="3"/>
        <v>107.43440233236153</v>
      </c>
      <c r="AE20" s="37">
        <f t="shared" si="7"/>
        <v>0.54643545279383432</v>
      </c>
      <c r="AF20" s="38">
        <f t="shared" si="7"/>
        <v>1.4324324324324322</v>
      </c>
      <c r="AG20" s="39">
        <f t="shared" si="8"/>
        <v>1</v>
      </c>
      <c r="AH20" s="44">
        <f t="shared" si="9"/>
        <v>0</v>
      </c>
      <c r="AI20" s="40">
        <f t="shared" si="10"/>
        <v>1</v>
      </c>
      <c r="AJ20" s="40">
        <f t="shared" si="11"/>
        <v>1</v>
      </c>
      <c r="AK20" s="40" t="str">
        <f t="shared" si="12"/>
        <v>○</v>
      </c>
      <c r="AL20" s="1"/>
      <c r="AM20" s="1"/>
      <c r="AN20" s="1"/>
      <c r="AR20" s="2">
        <f>IF(D20="東1",VLOOKUP(E20,参照!$B$4:$J$36,2,FALSE),IF(D20="東2",VLOOKUP(E20,参照!$B$4:$J$36,4,FALSE),IF(D20="M",VLOOKUP(E20,参照!$B$4:$J$36,6,FALSE), IF(D20="JQ",VLOOKUP(E20,参照!$B$4:$J$36,8,FALSE),"-") )))</f>
        <v>51.9</v>
      </c>
      <c r="AS20" s="2">
        <f>IF(D20="東1",VLOOKUP(E20,参照!$B$4:$J$36,3,FALSE),IF(D20="東2",VLOOKUP(E20,参照!$B$4:$J$36,5,FALSE),IF(D20="M",VLOOKUP(E20,参照!$B$4:$J$36,7,FALSE), IF(D20="JQ",VLOOKUP(E20,参照!$B$4:$J$36,9,FALSE),"-") )))</f>
        <v>3.7</v>
      </c>
    </row>
    <row r="21" spans="2:45" hidden="1">
      <c r="B21" s="23">
        <v>7094</v>
      </c>
      <c r="C21" s="23" t="s">
        <v>299</v>
      </c>
      <c r="D21" s="23" t="s">
        <v>79</v>
      </c>
      <c r="E21" s="23" t="s">
        <v>368</v>
      </c>
      <c r="F21" s="23">
        <v>7740</v>
      </c>
      <c r="G21" s="23"/>
      <c r="H21" s="23"/>
      <c r="I21" s="23" t="s">
        <v>300</v>
      </c>
      <c r="J21" s="23">
        <v>4345</v>
      </c>
      <c r="K21" s="23">
        <v>305</v>
      </c>
      <c r="L21" s="23">
        <v>70.7</v>
      </c>
      <c r="M21" s="30">
        <f t="shared" si="4"/>
        <v>109.47666195190948</v>
      </c>
      <c r="N21" s="23">
        <v>5600</v>
      </c>
      <c r="O21" s="23">
        <v>380</v>
      </c>
      <c r="P21" s="23">
        <v>74.7</v>
      </c>
      <c r="Q21" s="23">
        <v>7200</v>
      </c>
      <c r="R21" s="23">
        <v>500</v>
      </c>
      <c r="S21" s="25">
        <v>97.4</v>
      </c>
      <c r="T21" s="12">
        <f t="shared" si="0"/>
        <v>28.883774453394707</v>
      </c>
      <c r="U21" s="13">
        <f t="shared" si="0"/>
        <v>24.590163934426229</v>
      </c>
      <c r="V21" s="13">
        <f t="shared" si="0"/>
        <v>5.6577086280056577</v>
      </c>
      <c r="W21" s="13">
        <f t="shared" ref="W21:Y36" si="13">ABS(Q21-N21)/N21*100</f>
        <v>28.571428571428569</v>
      </c>
      <c r="X21" s="13">
        <f t="shared" si="13"/>
        <v>31.578947368421051</v>
      </c>
      <c r="Y21" s="14">
        <f t="shared" si="13"/>
        <v>30.388219544846052</v>
      </c>
      <c r="Z21" s="15">
        <f t="shared" si="5"/>
        <v>8177.9066478076384</v>
      </c>
      <c r="AA21" s="18">
        <f t="shared" si="6"/>
        <v>10663.026874115983</v>
      </c>
      <c r="AB21" s="9">
        <v>11500</v>
      </c>
      <c r="AC21" s="26">
        <f t="shared" si="2"/>
        <v>92.721972818399848</v>
      </c>
      <c r="AD21" s="21">
        <f t="shared" si="3"/>
        <v>148.57881136950903</v>
      </c>
      <c r="AE21" s="34">
        <f t="shared" si="7"/>
        <v>0</v>
      </c>
      <c r="AF21" s="35">
        <f t="shared" si="7"/>
        <v>0</v>
      </c>
      <c r="AG21" s="36">
        <f t="shared" si="8"/>
        <v>1</v>
      </c>
      <c r="AH21" s="36">
        <f t="shared" si="9"/>
        <v>1</v>
      </c>
      <c r="AI21" s="57">
        <f t="shared" si="10"/>
        <v>0</v>
      </c>
      <c r="AJ21" s="57">
        <f t="shared" si="11"/>
        <v>1</v>
      </c>
      <c r="AK21" s="57" t="str">
        <f t="shared" si="12"/>
        <v>×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>
      <c r="B22" s="23">
        <v>7095</v>
      </c>
      <c r="C22" s="22" t="s">
        <v>301</v>
      </c>
      <c r="D22" s="23" t="s">
        <v>79</v>
      </c>
      <c r="E22" s="23" t="s">
        <v>368</v>
      </c>
      <c r="F22" s="23">
        <v>2775</v>
      </c>
      <c r="G22" s="60">
        <v>32.799999999999997</v>
      </c>
      <c r="H22" s="60">
        <v>11.16</v>
      </c>
      <c r="I22" s="22" t="s">
        <v>302</v>
      </c>
      <c r="J22" s="23">
        <v>4685</v>
      </c>
      <c r="K22" s="23">
        <v>198</v>
      </c>
      <c r="L22" s="23">
        <v>52.8</v>
      </c>
      <c r="M22" s="30">
        <f t="shared" si="4"/>
        <v>52.556818181818187</v>
      </c>
      <c r="N22" s="23">
        <v>6400</v>
      </c>
      <c r="O22" s="23">
        <v>330</v>
      </c>
      <c r="P22" s="23">
        <v>67.8</v>
      </c>
      <c r="Q22" s="23">
        <v>7200</v>
      </c>
      <c r="R22" s="23">
        <v>670</v>
      </c>
      <c r="S22" s="25">
        <v>145.30000000000001</v>
      </c>
      <c r="T22" s="12">
        <f t="shared" si="0"/>
        <v>36.606189967982921</v>
      </c>
      <c r="U22" s="13">
        <f t="shared" si="0"/>
        <v>66.666666666666657</v>
      </c>
      <c r="V22" s="13">
        <f t="shared" si="0"/>
        <v>28.40909090909091</v>
      </c>
      <c r="W22" s="13">
        <f t="shared" si="13"/>
        <v>12.5</v>
      </c>
      <c r="X22" s="13">
        <f t="shared" si="13"/>
        <v>103.03030303030303</v>
      </c>
      <c r="Y22" s="14">
        <f t="shared" si="13"/>
        <v>114.30678466076698</v>
      </c>
      <c r="Z22" s="15">
        <f t="shared" si="5"/>
        <v>3563.352272727273</v>
      </c>
      <c r="AA22" s="18">
        <f t="shared" si="6"/>
        <v>7636.5056818181829</v>
      </c>
      <c r="AB22" s="9">
        <v>4740</v>
      </c>
      <c r="AC22" s="24">
        <f t="shared" si="2"/>
        <v>161.10771480629077</v>
      </c>
      <c r="AD22" s="21">
        <f t="shared" si="3"/>
        <v>170.81081081081081</v>
      </c>
      <c r="AE22" s="37">
        <f t="shared" si="7"/>
        <v>0.63198458574181116</v>
      </c>
      <c r="AF22" s="38">
        <f t="shared" si="7"/>
        <v>3.0162162162162161</v>
      </c>
      <c r="AG22" s="39">
        <f t="shared" si="8"/>
        <v>1</v>
      </c>
      <c r="AH22" s="39">
        <f t="shared" si="9"/>
        <v>1</v>
      </c>
      <c r="AI22" s="40">
        <f t="shared" si="10"/>
        <v>1</v>
      </c>
      <c r="AJ22" s="40">
        <f t="shared" si="11"/>
        <v>1</v>
      </c>
      <c r="AK22" s="40" t="str">
        <f t="shared" si="12"/>
        <v>○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51.9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3.7</v>
      </c>
    </row>
    <row r="23" spans="2:45" hidden="1">
      <c r="B23" s="23">
        <v>7177</v>
      </c>
      <c r="C23" s="23" t="s">
        <v>303</v>
      </c>
      <c r="D23" s="23" t="s">
        <v>59</v>
      </c>
      <c r="E23" s="23" t="s">
        <v>364</v>
      </c>
      <c r="F23" s="23">
        <v>640</v>
      </c>
      <c r="G23" s="23"/>
      <c r="H23" s="23"/>
      <c r="I23" s="23" t="s">
        <v>304</v>
      </c>
      <c r="J23" s="23">
        <v>32501</v>
      </c>
      <c r="K23" s="23">
        <v>9762</v>
      </c>
      <c r="L23" s="23">
        <v>51.4</v>
      </c>
      <c r="M23" s="30">
        <f t="shared" si="4"/>
        <v>12.45136186770428</v>
      </c>
      <c r="N23" s="23">
        <v>36000</v>
      </c>
      <c r="O23" s="23">
        <v>13000</v>
      </c>
      <c r="P23" s="23">
        <v>70.400000000000006</v>
      </c>
      <c r="Q23" s="23">
        <v>37000</v>
      </c>
      <c r="R23" s="23">
        <v>13500</v>
      </c>
      <c r="S23" s="25">
        <v>73.8</v>
      </c>
      <c r="T23" s="12">
        <f t="shared" si="0"/>
        <v>10.765822590074151</v>
      </c>
      <c r="U23" s="13">
        <f t="shared" si="0"/>
        <v>33.169432493341525</v>
      </c>
      <c r="V23" s="13">
        <f t="shared" si="0"/>
        <v>36.964980544747092</v>
      </c>
      <c r="W23" s="13">
        <f t="shared" si="13"/>
        <v>2.7777777777777777</v>
      </c>
      <c r="X23" s="13">
        <f t="shared" si="13"/>
        <v>3.8461538461538463</v>
      </c>
      <c r="Y23" s="14">
        <f t="shared" si="13"/>
        <v>4.8295454545454417</v>
      </c>
      <c r="Z23" s="15">
        <f t="shared" si="5"/>
        <v>876.57587548638139</v>
      </c>
      <c r="AA23" s="18">
        <f t="shared" si="6"/>
        <v>918.91050583657591</v>
      </c>
      <c r="AB23" s="9">
        <v>688</v>
      </c>
      <c r="AC23" s="26">
        <f t="shared" si="2"/>
        <v>133.56257352275813</v>
      </c>
      <c r="AD23" s="21">
        <f t="shared" si="3"/>
        <v>107.5</v>
      </c>
      <c r="AE23" s="34">
        <f t="shared" si="7"/>
        <v>0</v>
      </c>
      <c r="AF23" s="35">
        <f t="shared" si="7"/>
        <v>0</v>
      </c>
      <c r="AG23" s="36">
        <f t="shared" si="8"/>
        <v>1</v>
      </c>
      <c r="AH23" s="36">
        <f t="shared" si="9"/>
        <v>0</v>
      </c>
      <c r="AI23" s="57">
        <f t="shared" si="10"/>
        <v>1</v>
      </c>
      <c r="AJ23" s="57">
        <f t="shared" si="11"/>
        <v>1</v>
      </c>
      <c r="AK23" s="57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9.6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0.7</v>
      </c>
    </row>
    <row r="24" spans="2:45" hidden="1">
      <c r="B24" s="23">
        <v>7187</v>
      </c>
      <c r="C24" s="23" t="s">
        <v>305</v>
      </c>
      <c r="D24" s="23" t="s">
        <v>63</v>
      </c>
      <c r="E24" s="23" t="s">
        <v>366</v>
      </c>
      <c r="F24" s="23">
        <v>383</v>
      </c>
      <c r="G24" s="60">
        <v>60.84</v>
      </c>
      <c r="H24" s="60">
        <v>7.49</v>
      </c>
      <c r="I24" s="23" t="s">
        <v>306</v>
      </c>
      <c r="J24" s="23">
        <v>6744</v>
      </c>
      <c r="K24" s="23">
        <v>155</v>
      </c>
      <c r="L24" s="23">
        <v>2.8</v>
      </c>
      <c r="M24" s="30">
        <f t="shared" si="4"/>
        <v>136.78571428571431</v>
      </c>
      <c r="N24" s="23">
        <v>7300</v>
      </c>
      <c r="O24" s="23">
        <v>200</v>
      </c>
      <c r="P24" s="23">
        <v>9.1</v>
      </c>
      <c r="Q24" s="23">
        <v>8000</v>
      </c>
      <c r="R24" s="23">
        <v>300</v>
      </c>
      <c r="S24" s="25">
        <v>14.8</v>
      </c>
      <c r="T24" s="12">
        <f t="shared" si="0"/>
        <v>8.2443653618030837</v>
      </c>
      <c r="U24" s="13">
        <f t="shared" si="0"/>
        <v>29.032258064516132</v>
      </c>
      <c r="V24" s="13">
        <f t="shared" si="0"/>
        <v>225</v>
      </c>
      <c r="W24" s="13">
        <f t="shared" si="13"/>
        <v>9.5890410958904102</v>
      </c>
      <c r="X24" s="13">
        <f t="shared" si="13"/>
        <v>50</v>
      </c>
      <c r="Y24" s="14">
        <f t="shared" si="13"/>
        <v>62.637362637362649</v>
      </c>
      <c r="Z24" s="15">
        <f t="shared" si="5"/>
        <v>1244.7500000000002</v>
      </c>
      <c r="AA24" s="18">
        <f t="shared" si="6"/>
        <v>2024.4285714285718</v>
      </c>
      <c r="AB24" s="9">
        <v>541</v>
      </c>
      <c r="AC24" s="24">
        <f t="shared" si="2"/>
        <v>374.20121468180628</v>
      </c>
      <c r="AD24" s="21">
        <f t="shared" si="3"/>
        <v>141.25326370757182</v>
      </c>
      <c r="AE24" s="34">
        <f t="shared" si="7"/>
        <v>6.5419354838709678</v>
      </c>
      <c r="AF24" s="35">
        <f t="shared" si="7"/>
        <v>9.3624999999999989</v>
      </c>
      <c r="AG24" s="44">
        <f t="shared" si="8"/>
        <v>0</v>
      </c>
      <c r="AH24" s="39">
        <f t="shared" si="9"/>
        <v>1</v>
      </c>
      <c r="AI24" s="40">
        <f t="shared" si="10"/>
        <v>1</v>
      </c>
      <c r="AJ24" s="40">
        <f t="shared" si="11"/>
        <v>1</v>
      </c>
      <c r="AK24" s="40" t="str">
        <f t="shared" si="12"/>
        <v>○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9.3000000000000007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0.8</v>
      </c>
    </row>
    <row r="25" spans="2:45" hidden="1">
      <c r="B25" s="23">
        <v>7191</v>
      </c>
      <c r="C25" s="23" t="s">
        <v>307</v>
      </c>
      <c r="D25" s="23" t="s">
        <v>63</v>
      </c>
      <c r="E25" s="23" t="s">
        <v>366</v>
      </c>
      <c r="F25" s="23">
        <v>805</v>
      </c>
      <c r="G25" s="23"/>
      <c r="H25" s="23"/>
      <c r="I25" s="23" t="s">
        <v>308</v>
      </c>
      <c r="J25" s="23">
        <v>3626</v>
      </c>
      <c r="K25" s="23">
        <v>1021</v>
      </c>
      <c r="L25" s="23">
        <v>30.9</v>
      </c>
      <c r="M25" s="30">
        <f t="shared" si="4"/>
        <v>26.051779935275082</v>
      </c>
      <c r="N25" s="23">
        <v>4250</v>
      </c>
      <c r="O25" s="23">
        <v>1100</v>
      </c>
      <c r="P25" s="23">
        <v>33.200000000000003</v>
      </c>
      <c r="Q25" s="23">
        <v>4680</v>
      </c>
      <c r="R25" s="23">
        <v>1240</v>
      </c>
      <c r="S25" s="25">
        <v>37.200000000000003</v>
      </c>
      <c r="T25" s="12">
        <f t="shared" si="0"/>
        <v>17.209045780474352</v>
      </c>
      <c r="U25" s="13">
        <f t="shared" si="0"/>
        <v>7.7375122428991183</v>
      </c>
      <c r="V25" s="13">
        <f t="shared" si="0"/>
        <v>7.4433656957928944</v>
      </c>
      <c r="W25" s="13">
        <f t="shared" si="13"/>
        <v>10.117647058823529</v>
      </c>
      <c r="X25" s="13">
        <f t="shared" si="13"/>
        <v>12.727272727272727</v>
      </c>
      <c r="Y25" s="14">
        <f t="shared" si="13"/>
        <v>12.048192771084336</v>
      </c>
      <c r="Z25" s="15">
        <f t="shared" si="5"/>
        <v>864.91909385113274</v>
      </c>
      <c r="AA25" s="18">
        <f t="shared" si="6"/>
        <v>969.12621359223317</v>
      </c>
      <c r="AB25" s="9">
        <v>934</v>
      </c>
      <c r="AC25" s="26">
        <f t="shared" si="2"/>
        <v>103.76083657304423</v>
      </c>
      <c r="AD25" s="21">
        <f t="shared" si="3"/>
        <v>116.0248447204969</v>
      </c>
      <c r="AE25" s="34">
        <f t="shared" si="7"/>
        <v>0</v>
      </c>
      <c r="AF25" s="35">
        <f t="shared" si="7"/>
        <v>0</v>
      </c>
      <c r="AG25" s="36">
        <f t="shared" si="8"/>
        <v>0</v>
      </c>
      <c r="AH25" s="36">
        <f t="shared" si="9"/>
        <v>0</v>
      </c>
      <c r="AI25" s="57">
        <f t="shared" si="10"/>
        <v>0</v>
      </c>
      <c r="AJ25" s="57">
        <f t="shared" si="11"/>
        <v>1</v>
      </c>
      <c r="AK25" s="57" t="str">
        <f t="shared" si="12"/>
        <v>×</v>
      </c>
      <c r="AL25" s="1"/>
      <c r="AM25" s="1"/>
      <c r="AN25" s="1"/>
      <c r="AR25" s="2">
        <f>IF(D25="東1",VLOOKUP(E25,参照!$B$4:$J$36,2,FALSE),IF(D25="東2",VLOOKUP(E25,参照!$B$4:$J$36,4,FALSE),IF(D25="M",VLOOKUP(E25,参照!$B$4:$J$36,6,FALSE), IF(D25="JQ",VLOOKUP(E25,参照!$B$4:$J$36,8,FALSE),"-") )))</f>
        <v>9.3000000000000007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0.8</v>
      </c>
    </row>
    <row r="26" spans="2:45">
      <c r="B26" s="23">
        <v>7320</v>
      </c>
      <c r="C26" s="23" t="s">
        <v>309</v>
      </c>
      <c r="D26" s="23" t="s">
        <v>79</v>
      </c>
      <c r="E26" s="23" t="s">
        <v>366</v>
      </c>
      <c r="F26" s="23">
        <v>1288</v>
      </c>
      <c r="G26" s="60">
        <v>38.659999999999997</v>
      </c>
      <c r="H26" s="60">
        <v>12.09</v>
      </c>
      <c r="I26" s="23" t="s">
        <v>310</v>
      </c>
      <c r="J26" s="23">
        <v>1647</v>
      </c>
      <c r="K26" s="23">
        <v>180</v>
      </c>
      <c r="L26" s="23">
        <v>29</v>
      </c>
      <c r="M26" s="30">
        <f t="shared" si="4"/>
        <v>44.413793103448278</v>
      </c>
      <c r="N26" s="23">
        <v>2040</v>
      </c>
      <c r="O26" s="23">
        <v>260</v>
      </c>
      <c r="P26" s="23">
        <v>40</v>
      </c>
      <c r="Q26" s="23">
        <v>2340</v>
      </c>
      <c r="R26" s="23">
        <v>350</v>
      </c>
      <c r="S26" s="25">
        <v>52</v>
      </c>
      <c r="T26" s="12">
        <f t="shared" ref="T26:V89" si="14">ABS(N26-J26)/J26*100</f>
        <v>23.861566484517304</v>
      </c>
      <c r="U26" s="13">
        <f t="shared" si="14"/>
        <v>44.444444444444443</v>
      </c>
      <c r="V26" s="13">
        <f t="shared" si="14"/>
        <v>37.931034482758619</v>
      </c>
      <c r="W26" s="13">
        <f t="shared" si="13"/>
        <v>14.705882352941178</v>
      </c>
      <c r="X26" s="13">
        <f t="shared" si="13"/>
        <v>34.615384615384613</v>
      </c>
      <c r="Y26" s="14">
        <f t="shared" si="13"/>
        <v>30</v>
      </c>
      <c r="Z26" s="15">
        <f t="shared" si="5"/>
        <v>1776.5517241379312</v>
      </c>
      <c r="AA26" s="18">
        <f t="shared" si="6"/>
        <v>2309.5172413793102</v>
      </c>
      <c r="AB26" s="9">
        <v>1537</v>
      </c>
      <c r="AC26" s="24">
        <f t="shared" si="2"/>
        <v>150.26136899019585</v>
      </c>
      <c r="AD26" s="21">
        <f t="shared" si="3"/>
        <v>119.33229813664596</v>
      </c>
      <c r="AE26" s="37">
        <f t="shared" ref="AE26:AF89" si="15">G26/AR26</f>
        <v>0.87268623024830694</v>
      </c>
      <c r="AF26" s="38">
        <f t="shared" si="15"/>
        <v>2.0150000000000001</v>
      </c>
      <c r="AG26" s="39">
        <f t="shared" si="8"/>
        <v>1</v>
      </c>
      <c r="AH26" s="39">
        <f t="shared" si="9"/>
        <v>1</v>
      </c>
      <c r="AI26" s="40">
        <f t="shared" si="10"/>
        <v>1</v>
      </c>
      <c r="AJ26" s="40">
        <f t="shared" si="11"/>
        <v>1</v>
      </c>
      <c r="AK26" s="40" t="str">
        <f t="shared" si="12"/>
        <v>○</v>
      </c>
      <c r="AL26" s="1"/>
      <c r="AM26" s="1"/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44.3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6</v>
      </c>
    </row>
    <row r="27" spans="2:45" hidden="1">
      <c r="B27" s="23">
        <v>7516</v>
      </c>
      <c r="C27" s="23" t="s">
        <v>311</v>
      </c>
      <c r="D27" s="23" t="s">
        <v>63</v>
      </c>
      <c r="E27" s="23" t="s">
        <v>362</v>
      </c>
      <c r="F27" s="23">
        <v>3070</v>
      </c>
      <c r="G27" s="23"/>
      <c r="H27" s="23"/>
      <c r="I27" s="23" t="s">
        <v>312</v>
      </c>
      <c r="J27" s="23">
        <v>374644</v>
      </c>
      <c r="K27" s="23">
        <v>20060</v>
      </c>
      <c r="L27" s="23">
        <v>343.2</v>
      </c>
      <c r="M27" s="30">
        <f t="shared" si="4"/>
        <v>8.9452214452214456</v>
      </c>
      <c r="N27" s="23">
        <v>423000</v>
      </c>
      <c r="O27" s="23">
        <v>21500</v>
      </c>
      <c r="P27" s="23">
        <v>362.6</v>
      </c>
      <c r="Q27" s="23">
        <v>430000</v>
      </c>
      <c r="R27" s="23">
        <v>22000</v>
      </c>
      <c r="S27" s="25">
        <v>377.1</v>
      </c>
      <c r="T27" s="12">
        <f t="shared" si="14"/>
        <v>12.907186555770277</v>
      </c>
      <c r="U27" s="13">
        <f t="shared" si="14"/>
        <v>7.1784646061814561</v>
      </c>
      <c r="V27" s="13">
        <f t="shared" si="14"/>
        <v>5.6526806526806626</v>
      </c>
      <c r="W27" s="13">
        <f t="shared" si="13"/>
        <v>1.6548463356973995</v>
      </c>
      <c r="X27" s="13">
        <f t="shared" si="13"/>
        <v>2.3255813953488373</v>
      </c>
      <c r="Y27" s="14">
        <f t="shared" si="13"/>
        <v>3.9988968560397131</v>
      </c>
      <c r="Z27" s="15">
        <f t="shared" si="5"/>
        <v>3243.5372960372965</v>
      </c>
      <c r="AA27" s="18">
        <f t="shared" si="6"/>
        <v>3373.2430069930074</v>
      </c>
      <c r="AB27" s="9">
        <v>4160</v>
      </c>
      <c r="AC27" s="26">
        <f t="shared" si="2"/>
        <v>81.087572283485756</v>
      </c>
      <c r="AD27" s="21">
        <f t="shared" si="3"/>
        <v>135.50488599348535</v>
      </c>
      <c r="AE27" s="34">
        <f t="shared" si="15"/>
        <v>0</v>
      </c>
      <c r="AF27" s="35">
        <f t="shared" si="15"/>
        <v>0</v>
      </c>
      <c r="AG27" s="36">
        <f t="shared" si="8"/>
        <v>0</v>
      </c>
      <c r="AH27" s="36">
        <f t="shared" si="9"/>
        <v>0</v>
      </c>
      <c r="AI27" s="57">
        <f t="shared" si="10"/>
        <v>0</v>
      </c>
      <c r="AJ27" s="57">
        <f t="shared" si="11"/>
        <v>1</v>
      </c>
      <c r="AK27" s="5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30.5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1.7</v>
      </c>
    </row>
    <row r="28" spans="2:45" hidden="1">
      <c r="B28" s="23">
        <v>7518</v>
      </c>
      <c r="C28" s="23" t="s">
        <v>313</v>
      </c>
      <c r="D28" s="23" t="s">
        <v>63</v>
      </c>
      <c r="E28" s="23" t="s">
        <v>360</v>
      </c>
      <c r="F28" s="23">
        <v>3420</v>
      </c>
      <c r="G28" s="23"/>
      <c r="H28" s="23"/>
      <c r="I28" s="23" t="s">
        <v>314</v>
      </c>
      <c r="J28" s="23">
        <v>186169</v>
      </c>
      <c r="K28" s="23">
        <v>16476</v>
      </c>
      <c r="L28" s="23">
        <v>119.5</v>
      </c>
      <c r="M28" s="30">
        <f t="shared" si="4"/>
        <v>28.619246861924687</v>
      </c>
      <c r="N28" s="23">
        <v>190000</v>
      </c>
      <c r="O28" s="23">
        <v>17000</v>
      </c>
      <c r="P28" s="23">
        <v>135.69999999999999</v>
      </c>
      <c r="Q28" s="23">
        <v>133000</v>
      </c>
      <c r="R28" s="23">
        <v>4600</v>
      </c>
      <c r="S28" s="25">
        <v>176.5</v>
      </c>
      <c r="T28" s="12">
        <f t="shared" si="14"/>
        <v>2.0578076908615293</v>
      </c>
      <c r="U28" s="13">
        <f t="shared" si="14"/>
        <v>3.1803835882495752</v>
      </c>
      <c r="V28" s="13">
        <f t="shared" si="14"/>
        <v>13.556485355648526</v>
      </c>
      <c r="W28" s="13">
        <f t="shared" si="13"/>
        <v>30</v>
      </c>
      <c r="X28" s="13">
        <f t="shared" si="13"/>
        <v>72.941176470588232</v>
      </c>
      <c r="Y28" s="14">
        <f t="shared" si="13"/>
        <v>30.066322770817994</v>
      </c>
      <c r="Z28" s="15">
        <f t="shared" si="5"/>
        <v>3883.6317991631795</v>
      </c>
      <c r="AA28" s="18">
        <f t="shared" si="6"/>
        <v>5051.2970711297075</v>
      </c>
      <c r="AB28" s="9">
        <v>4190</v>
      </c>
      <c r="AC28" s="26">
        <f t="shared" si="2"/>
        <v>120.55601601741546</v>
      </c>
      <c r="AD28" s="21">
        <f t="shared" si="3"/>
        <v>122.51461988304094</v>
      </c>
      <c r="AE28" s="34">
        <f t="shared" si="15"/>
        <v>0</v>
      </c>
      <c r="AF28" s="35">
        <f t="shared" si="15"/>
        <v>0</v>
      </c>
      <c r="AG28" s="36">
        <f t="shared" si="8"/>
        <v>0</v>
      </c>
      <c r="AH28" s="36">
        <f t="shared" si="9"/>
        <v>1</v>
      </c>
      <c r="AI28" s="57">
        <f t="shared" si="10"/>
        <v>1</v>
      </c>
      <c r="AJ28" s="57">
        <f t="shared" si="11"/>
        <v>1</v>
      </c>
      <c r="AK28" s="57" t="str">
        <f t="shared" si="12"/>
        <v>×</v>
      </c>
      <c r="AL28" s="1"/>
      <c r="AM28" s="1"/>
      <c r="AN28" s="1"/>
      <c r="AR28" s="2">
        <f>IF(D28="東1",VLOOKUP(E28,参照!$B$4:$J$36,2,FALSE),IF(D28="東2",VLOOKUP(E28,参照!$B$4:$J$36,4,FALSE),IF(D28="M",VLOOKUP(E28,参照!$B$4:$J$36,6,FALSE), IF(D28="JQ",VLOOKUP(E28,参照!$B$4:$J$36,8,FALSE),"-") )))</f>
        <v>29.6</v>
      </c>
      <c r="AS28" s="2">
        <f>IF(D28="東1",VLOOKUP(E28,参照!$B$4:$J$36,3,FALSE),IF(D28="東2",VLOOKUP(E28,参照!$B$4:$J$36,5,FALSE),IF(D28="M",VLOOKUP(E28,参照!$B$4:$J$36,7,FALSE), IF(D28="JQ",VLOOKUP(E28,参照!$B$4:$J$36,9,FALSE),"-") )))</f>
        <v>2.6</v>
      </c>
    </row>
    <row r="29" spans="2:45">
      <c r="B29" s="23">
        <v>7545</v>
      </c>
      <c r="C29" s="23" t="s">
        <v>315</v>
      </c>
      <c r="D29" s="23" t="s">
        <v>63</v>
      </c>
      <c r="E29" s="23" t="s">
        <v>362</v>
      </c>
      <c r="F29" s="23">
        <v>955</v>
      </c>
      <c r="G29" s="60">
        <v>16.79</v>
      </c>
      <c r="H29" s="60">
        <v>1.57</v>
      </c>
      <c r="I29" s="23"/>
      <c r="J29" s="23">
        <v>142954</v>
      </c>
      <c r="K29" s="23">
        <v>1908</v>
      </c>
      <c r="L29" s="23">
        <v>17.3</v>
      </c>
      <c r="M29" s="30">
        <f t="shared" si="4"/>
        <v>55.202312138728324</v>
      </c>
      <c r="N29" s="23">
        <v>150000</v>
      </c>
      <c r="O29" s="23">
        <v>4700</v>
      </c>
      <c r="P29" s="23">
        <v>46.7</v>
      </c>
      <c r="Q29" s="23">
        <v>157000</v>
      </c>
      <c r="R29" s="23">
        <v>5200</v>
      </c>
      <c r="S29" s="25">
        <v>51.5</v>
      </c>
      <c r="T29" s="12">
        <f t="shared" si="14"/>
        <v>4.9288582341172686</v>
      </c>
      <c r="U29" s="13">
        <f t="shared" si="14"/>
        <v>146.33123689727464</v>
      </c>
      <c r="V29" s="13">
        <f t="shared" si="14"/>
        <v>169.94219653179192</v>
      </c>
      <c r="W29" s="13">
        <f t="shared" si="13"/>
        <v>4.666666666666667</v>
      </c>
      <c r="X29" s="13">
        <f t="shared" si="13"/>
        <v>10.638297872340425</v>
      </c>
      <c r="Y29" s="14">
        <f t="shared" si="13"/>
        <v>10.278372591006416</v>
      </c>
      <c r="Z29" s="15">
        <f t="shared" si="5"/>
        <v>2577.9479768786127</v>
      </c>
      <c r="AA29" s="18">
        <f t="shared" si="6"/>
        <v>2842.9190751445085</v>
      </c>
      <c r="AB29" s="9">
        <v>1381</v>
      </c>
      <c r="AC29" s="24">
        <f t="shared" si="2"/>
        <v>205.85945511546043</v>
      </c>
      <c r="AD29" s="21">
        <f t="shared" si="3"/>
        <v>144.60732984293193</v>
      </c>
      <c r="AE29" s="37">
        <f t="shared" si="15"/>
        <v>0.55049180327868852</v>
      </c>
      <c r="AF29" s="38">
        <f t="shared" si="15"/>
        <v>0.92352941176470593</v>
      </c>
      <c r="AG29" s="39">
        <f t="shared" si="8"/>
        <v>1</v>
      </c>
      <c r="AH29" s="44">
        <f t="shared" si="9"/>
        <v>0</v>
      </c>
      <c r="AI29" s="40">
        <f t="shared" si="10"/>
        <v>1</v>
      </c>
      <c r="AJ29" s="40">
        <f t="shared" si="11"/>
        <v>1</v>
      </c>
      <c r="AK29" s="40" t="str">
        <f t="shared" si="12"/>
        <v>○</v>
      </c>
      <c r="AL29" s="1"/>
      <c r="AM29" s="1"/>
      <c r="AN29" s="1"/>
      <c r="AR29" s="2">
        <f>IF(D29="東1",VLOOKUP(E29,参照!$B$4:$J$36,2,FALSE),IF(D29="東2",VLOOKUP(E29,参照!$B$4:$J$36,4,FALSE),IF(D29="M",VLOOKUP(E29,参照!$B$4:$J$36,6,FALSE), IF(D29="JQ",VLOOKUP(E29,参照!$B$4:$J$36,8,FALSE),"-") )))</f>
        <v>30.5</v>
      </c>
      <c r="AS29" s="2">
        <f>IF(D29="東1",VLOOKUP(E29,参照!$B$4:$J$36,3,FALSE),IF(D29="東2",VLOOKUP(E29,参照!$B$4:$J$36,5,FALSE),IF(D29="M",VLOOKUP(E29,参照!$B$4:$J$36,7,FALSE), IF(D29="JQ",VLOOKUP(E29,参照!$B$4:$J$36,9,FALSE),"-") )))</f>
        <v>1.7</v>
      </c>
    </row>
    <row r="30" spans="2:45" hidden="1">
      <c r="B30" s="23">
        <v>7564</v>
      </c>
      <c r="C30" s="23" t="s">
        <v>316</v>
      </c>
      <c r="D30" s="23" t="s">
        <v>59</v>
      </c>
      <c r="E30" s="23" t="s">
        <v>362</v>
      </c>
      <c r="F30" s="23">
        <v>9230</v>
      </c>
      <c r="G30" s="23"/>
      <c r="H30" s="23"/>
      <c r="I30" s="23"/>
      <c r="J30" s="23">
        <v>92307</v>
      </c>
      <c r="K30" s="23">
        <v>19170</v>
      </c>
      <c r="L30" s="23">
        <v>163.80000000000001</v>
      </c>
      <c r="M30" s="30">
        <f t="shared" si="4"/>
        <v>56.349206349206348</v>
      </c>
      <c r="N30" s="23">
        <v>103000</v>
      </c>
      <c r="O30" s="23">
        <v>21700</v>
      </c>
      <c r="P30" s="23">
        <v>187.5</v>
      </c>
      <c r="Q30" s="23">
        <v>115000</v>
      </c>
      <c r="R30" s="23">
        <v>24000</v>
      </c>
      <c r="S30" s="25">
        <v>196.1</v>
      </c>
      <c r="T30" s="12">
        <f t="shared" si="14"/>
        <v>11.584170214609943</v>
      </c>
      <c r="U30" s="13">
        <f t="shared" si="14"/>
        <v>13.197704747000522</v>
      </c>
      <c r="V30" s="13">
        <f t="shared" si="14"/>
        <v>14.468864468864462</v>
      </c>
      <c r="W30" s="13">
        <f t="shared" si="13"/>
        <v>11.650485436893204</v>
      </c>
      <c r="X30" s="13">
        <f t="shared" si="13"/>
        <v>10.599078341013826</v>
      </c>
      <c r="Y30" s="14">
        <f t="shared" si="13"/>
        <v>4.5866666666666642</v>
      </c>
      <c r="Z30" s="15">
        <f t="shared" si="5"/>
        <v>10565.476190476191</v>
      </c>
      <c r="AA30" s="18">
        <f t="shared" si="6"/>
        <v>11050.079365079364</v>
      </c>
      <c r="AB30" s="9">
        <v>9290</v>
      </c>
      <c r="AC30" s="26">
        <f t="shared" si="2"/>
        <v>118.94595656705451</v>
      </c>
      <c r="AD30" s="21">
        <f t="shared" si="3"/>
        <v>100.65005417118094</v>
      </c>
      <c r="AE30" s="34">
        <f t="shared" si="15"/>
        <v>0</v>
      </c>
      <c r="AF30" s="35">
        <f t="shared" si="15"/>
        <v>0</v>
      </c>
      <c r="AG30" s="36">
        <f t="shared" si="8"/>
        <v>0</v>
      </c>
      <c r="AH30" s="36">
        <f t="shared" si="9"/>
        <v>0</v>
      </c>
      <c r="AI30" s="57">
        <f t="shared" si="10"/>
        <v>1</v>
      </c>
      <c r="AJ30" s="57">
        <f t="shared" si="11"/>
        <v>0</v>
      </c>
      <c r="AK30" s="57" t="str">
        <f t="shared" si="12"/>
        <v>×</v>
      </c>
      <c r="AL30" s="1"/>
      <c r="AM30" s="1"/>
      <c r="AN30" s="1"/>
      <c r="AR30" s="2">
        <f>IF(D30="東1",VLOOKUP(E30,参照!$B$4:$J$36,2,FALSE),IF(D30="東2",VLOOKUP(E30,参照!$B$4:$J$36,4,FALSE),IF(D30="M",VLOOKUP(E30,参照!$B$4:$J$36,6,FALSE), IF(D30="JQ",VLOOKUP(E30,参照!$B$4:$J$36,8,FALSE),"-") )))</f>
        <v>34.9</v>
      </c>
      <c r="AS30" s="2">
        <f>IF(D30="東1",VLOOKUP(E30,参照!$B$4:$J$36,3,FALSE),IF(D30="東2",VLOOKUP(E30,参照!$B$4:$J$36,5,FALSE),IF(D30="M",VLOOKUP(E30,参照!$B$4:$J$36,7,FALSE), IF(D30="JQ",VLOOKUP(E30,参照!$B$4:$J$36,9,FALSE),"-") )))</f>
        <v>1.2</v>
      </c>
    </row>
    <row r="31" spans="2:45">
      <c r="B31" s="23">
        <v>7587</v>
      </c>
      <c r="C31" s="23" t="s">
        <v>317</v>
      </c>
      <c r="D31" s="23" t="s">
        <v>66</v>
      </c>
      <c r="E31" s="23" t="s">
        <v>361</v>
      </c>
      <c r="F31" s="23">
        <v>505</v>
      </c>
      <c r="G31" s="60">
        <v>40.76</v>
      </c>
      <c r="H31" s="60">
        <v>0.64</v>
      </c>
      <c r="I31" s="22" t="s">
        <v>318</v>
      </c>
      <c r="J31" s="23">
        <v>30401</v>
      </c>
      <c r="K31" s="23">
        <v>384</v>
      </c>
      <c r="L31" s="23">
        <v>9</v>
      </c>
      <c r="M31" s="30">
        <f t="shared" si="4"/>
        <v>56.111111111111114</v>
      </c>
      <c r="N31" s="23">
        <v>30500</v>
      </c>
      <c r="O31" s="23">
        <v>400</v>
      </c>
      <c r="P31" s="23">
        <v>20.100000000000001</v>
      </c>
      <c r="Q31" s="23">
        <v>33000</v>
      </c>
      <c r="R31" s="23">
        <v>800</v>
      </c>
      <c r="S31" s="25">
        <v>46.6</v>
      </c>
      <c r="T31" s="12">
        <f t="shared" si="14"/>
        <v>0.32564718265846515</v>
      </c>
      <c r="U31" s="13">
        <f t="shared" si="14"/>
        <v>4.1666666666666661</v>
      </c>
      <c r="V31" s="13">
        <f t="shared" si="14"/>
        <v>123.33333333333334</v>
      </c>
      <c r="W31" s="13">
        <f t="shared" si="13"/>
        <v>8.1967213114754092</v>
      </c>
      <c r="X31" s="13">
        <f t="shared" si="13"/>
        <v>100</v>
      </c>
      <c r="Y31" s="14">
        <f t="shared" si="13"/>
        <v>131.84079601990049</v>
      </c>
      <c r="Z31" s="15">
        <f t="shared" si="5"/>
        <v>1127.8333333333335</v>
      </c>
      <c r="AA31" s="18">
        <f t="shared" si="6"/>
        <v>2614.7777777777778</v>
      </c>
      <c r="AB31" s="9">
        <v>512</v>
      </c>
      <c r="AC31" s="24">
        <f t="shared" si="2"/>
        <v>510.69878472222223</v>
      </c>
      <c r="AD31" s="21">
        <f t="shared" si="3"/>
        <v>101.38613861386139</v>
      </c>
      <c r="AE31" s="34">
        <f t="shared" si="15"/>
        <v>2.7540540540540537</v>
      </c>
      <c r="AF31" s="35">
        <f t="shared" si="15"/>
        <v>1.0666666666666667</v>
      </c>
      <c r="AG31" s="44">
        <f t="shared" si="8"/>
        <v>0</v>
      </c>
      <c r="AH31" s="39">
        <f t="shared" si="9"/>
        <v>1</v>
      </c>
      <c r="AI31" s="40">
        <f t="shared" si="10"/>
        <v>1</v>
      </c>
      <c r="AJ31" s="40">
        <f t="shared" si="11"/>
        <v>1</v>
      </c>
      <c r="AK31" s="40" t="str">
        <f t="shared" si="12"/>
        <v>○</v>
      </c>
      <c r="AL31" s="1"/>
      <c r="AM31" s="1"/>
      <c r="AN31" s="1"/>
      <c r="AR31" s="2">
        <f>IF(D31="東1",VLOOKUP(E31,参照!$B$4:$J$36,2,FALSE),IF(D31="東2",VLOOKUP(E31,参照!$B$4:$J$36,4,FALSE),IF(D31="M",VLOOKUP(E31,参照!$B$4:$J$36,6,FALSE), IF(D31="JQ",VLOOKUP(E31,参照!$B$4:$J$36,8,FALSE),"-") )))</f>
        <v>14.8</v>
      </c>
      <c r="AS31" s="2">
        <f>IF(D31="東1",VLOOKUP(E31,参照!$B$4:$J$36,3,FALSE),IF(D31="東2",VLOOKUP(E31,参照!$B$4:$J$36,5,FALSE),IF(D31="M",VLOOKUP(E31,参照!$B$4:$J$36,7,FALSE), IF(D31="JQ",VLOOKUP(E31,参照!$B$4:$J$36,9,FALSE),"-") )))</f>
        <v>0.6</v>
      </c>
    </row>
    <row r="32" spans="2:45" hidden="1">
      <c r="B32" s="23">
        <v>7590</v>
      </c>
      <c r="C32" s="23" t="s">
        <v>319</v>
      </c>
      <c r="D32" s="23" t="s">
        <v>63</v>
      </c>
      <c r="E32" s="23" t="s">
        <v>361</v>
      </c>
      <c r="F32" s="23">
        <v>470</v>
      </c>
      <c r="G32" s="23"/>
      <c r="H32" s="23"/>
      <c r="I32" s="23" t="s">
        <v>320</v>
      </c>
      <c r="J32" s="23">
        <v>17357</v>
      </c>
      <c r="K32" s="23">
        <v>531</v>
      </c>
      <c r="L32" s="23">
        <v>13.9</v>
      </c>
      <c r="M32" s="30">
        <f t="shared" si="4"/>
        <v>33.812949640287769</v>
      </c>
      <c r="N32" s="23">
        <v>19000</v>
      </c>
      <c r="O32" s="23">
        <v>600</v>
      </c>
      <c r="P32" s="23">
        <v>17.100000000000001</v>
      </c>
      <c r="Q32" s="23">
        <v>20400</v>
      </c>
      <c r="R32" s="23">
        <v>650</v>
      </c>
      <c r="S32" s="25">
        <v>18.899999999999999</v>
      </c>
      <c r="T32" s="12">
        <f t="shared" si="14"/>
        <v>9.4659215302183561</v>
      </c>
      <c r="U32" s="13">
        <f t="shared" si="14"/>
        <v>12.994350282485875</v>
      </c>
      <c r="V32" s="13">
        <f t="shared" si="14"/>
        <v>23.021582733812956</v>
      </c>
      <c r="W32" s="13">
        <f t="shared" si="13"/>
        <v>7.3684210526315779</v>
      </c>
      <c r="X32" s="13">
        <f t="shared" si="13"/>
        <v>8.3333333333333321</v>
      </c>
      <c r="Y32" s="14">
        <f t="shared" si="13"/>
        <v>10.526315789473667</v>
      </c>
      <c r="Z32" s="15">
        <f t="shared" si="5"/>
        <v>578.20143884892093</v>
      </c>
      <c r="AA32" s="18">
        <f t="shared" si="6"/>
        <v>639.06474820143876</v>
      </c>
      <c r="AB32" s="9">
        <v>619</v>
      </c>
      <c r="AC32" s="26">
        <f t="shared" si="2"/>
        <v>103.24147790007088</v>
      </c>
      <c r="AD32" s="21">
        <f t="shared" si="3"/>
        <v>131.70212765957447</v>
      </c>
      <c r="AE32" s="34">
        <f t="shared" si="15"/>
        <v>0</v>
      </c>
      <c r="AF32" s="35">
        <f t="shared" si="15"/>
        <v>0</v>
      </c>
      <c r="AG32" s="36">
        <f t="shared" si="8"/>
        <v>0</v>
      </c>
      <c r="AH32" s="36">
        <f t="shared" si="9"/>
        <v>0</v>
      </c>
      <c r="AI32" s="57">
        <f t="shared" si="10"/>
        <v>1</v>
      </c>
      <c r="AJ32" s="57">
        <f t="shared" si="11"/>
        <v>1</v>
      </c>
      <c r="AK32" s="57" t="str">
        <f t="shared" si="12"/>
        <v>×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12.6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0.8</v>
      </c>
    </row>
    <row r="33" spans="2:45" hidden="1">
      <c r="B33" s="23">
        <v>7610</v>
      </c>
      <c r="C33" s="23" t="s">
        <v>321</v>
      </c>
      <c r="D33" s="23" t="s">
        <v>59</v>
      </c>
      <c r="E33" s="23" t="s">
        <v>362</v>
      </c>
      <c r="F33" s="23">
        <v>61</v>
      </c>
      <c r="G33" s="23"/>
      <c r="H33" s="23"/>
      <c r="I33" s="23" t="s">
        <v>322</v>
      </c>
      <c r="J33" s="23">
        <v>21449</v>
      </c>
      <c r="K33" s="23">
        <v>260</v>
      </c>
      <c r="L33" s="23">
        <v>3.2</v>
      </c>
      <c r="M33" s="30">
        <f t="shared" si="4"/>
        <v>19.0625</v>
      </c>
      <c r="N33" s="23">
        <v>23300</v>
      </c>
      <c r="O33" s="23">
        <v>500</v>
      </c>
      <c r="P33" s="23">
        <v>4.9000000000000004</v>
      </c>
      <c r="Q33" s="23">
        <v>24500</v>
      </c>
      <c r="R33" s="23">
        <v>550</v>
      </c>
      <c r="S33" s="25">
        <v>5.4</v>
      </c>
      <c r="T33" s="12">
        <f t="shared" si="14"/>
        <v>8.6297729497878688</v>
      </c>
      <c r="U33" s="13">
        <f t="shared" si="14"/>
        <v>92.307692307692307</v>
      </c>
      <c r="V33" s="13">
        <f t="shared" si="14"/>
        <v>53.125</v>
      </c>
      <c r="W33" s="13">
        <f t="shared" si="13"/>
        <v>5.1502145922746783</v>
      </c>
      <c r="X33" s="13">
        <f t="shared" si="13"/>
        <v>10</v>
      </c>
      <c r="Y33" s="14">
        <f t="shared" si="13"/>
        <v>10.204081632653059</v>
      </c>
      <c r="Z33" s="15">
        <f t="shared" si="5"/>
        <v>93.40625</v>
      </c>
      <c r="AA33" s="18">
        <f t="shared" si="6"/>
        <v>102.9375</v>
      </c>
      <c r="AB33" s="9">
        <v>122</v>
      </c>
      <c r="AC33" s="26">
        <f t="shared" si="2"/>
        <v>84.375</v>
      </c>
      <c r="AD33" s="21">
        <f t="shared" si="3"/>
        <v>200</v>
      </c>
      <c r="AE33" s="34">
        <f t="shared" si="15"/>
        <v>0</v>
      </c>
      <c r="AF33" s="35">
        <f t="shared" si="15"/>
        <v>0</v>
      </c>
      <c r="AG33" s="36">
        <f t="shared" si="8"/>
        <v>1</v>
      </c>
      <c r="AH33" s="36">
        <f t="shared" si="9"/>
        <v>0</v>
      </c>
      <c r="AI33" s="57">
        <f t="shared" si="10"/>
        <v>1</v>
      </c>
      <c r="AJ33" s="57">
        <f t="shared" si="11"/>
        <v>1</v>
      </c>
      <c r="AK33" s="57" t="str">
        <f t="shared" si="12"/>
        <v>×</v>
      </c>
      <c r="AL33" s="1"/>
      <c r="AM33" s="1"/>
      <c r="AN33" s="1"/>
      <c r="AR33" s="2">
        <f>IF(D33="東1",VLOOKUP(E33,参照!$B$4:$J$36,2,FALSE),IF(D33="東2",VLOOKUP(E33,参照!$B$4:$J$36,4,FALSE),IF(D33="M",VLOOKUP(E33,参照!$B$4:$J$36,6,FALSE), IF(D33="JQ",VLOOKUP(E33,参照!$B$4:$J$36,8,FALSE),"-") )))</f>
        <v>34.9</v>
      </c>
      <c r="AS33" s="2">
        <f>IF(D33="東1",VLOOKUP(E33,参照!$B$4:$J$36,3,FALSE),IF(D33="東2",VLOOKUP(E33,参照!$B$4:$J$36,5,FALSE),IF(D33="M",VLOOKUP(E33,参照!$B$4:$J$36,7,FALSE), IF(D33="JQ",VLOOKUP(E33,参照!$B$4:$J$36,9,FALSE),"-") )))</f>
        <v>1.2</v>
      </c>
    </row>
    <row r="34" spans="2:45" hidden="1">
      <c r="B34" s="23">
        <v>7634</v>
      </c>
      <c r="C34" s="23" t="s">
        <v>323</v>
      </c>
      <c r="D34" s="23" t="s">
        <v>59</v>
      </c>
      <c r="E34" s="23" t="s">
        <v>361</v>
      </c>
      <c r="F34" s="23">
        <v>4115</v>
      </c>
      <c r="G34" s="23"/>
      <c r="H34" s="23"/>
      <c r="I34" s="23" t="s">
        <v>324</v>
      </c>
      <c r="J34" s="23">
        <v>10878</v>
      </c>
      <c r="K34" s="23">
        <v>1037</v>
      </c>
      <c r="L34" s="23">
        <v>224.9</v>
      </c>
      <c r="M34" s="30">
        <f t="shared" si="4"/>
        <v>18.297020898176967</v>
      </c>
      <c r="N34" s="23">
        <v>11200</v>
      </c>
      <c r="O34" s="23">
        <v>1290</v>
      </c>
      <c r="P34" s="23">
        <v>269.7</v>
      </c>
      <c r="Q34" s="23">
        <v>11500</v>
      </c>
      <c r="R34" s="23">
        <v>1340</v>
      </c>
      <c r="S34" s="25">
        <v>278.89999999999998</v>
      </c>
      <c r="T34" s="12">
        <f t="shared" si="14"/>
        <v>2.9601029601029603</v>
      </c>
      <c r="U34" s="13">
        <f t="shared" si="14"/>
        <v>24.397299903567983</v>
      </c>
      <c r="V34" s="13">
        <f t="shared" si="14"/>
        <v>19.919964428634941</v>
      </c>
      <c r="W34" s="13">
        <f t="shared" si="13"/>
        <v>2.6785714285714284</v>
      </c>
      <c r="X34" s="13">
        <f t="shared" si="13"/>
        <v>3.8759689922480618</v>
      </c>
      <c r="Y34" s="14">
        <f t="shared" si="13"/>
        <v>3.4111976269929514</v>
      </c>
      <c r="Z34" s="15">
        <f t="shared" si="5"/>
        <v>4934.7065362383282</v>
      </c>
      <c r="AA34" s="18">
        <f t="shared" si="6"/>
        <v>5103.0391285015558</v>
      </c>
      <c r="AB34" s="9">
        <v>3835</v>
      </c>
      <c r="AC34" s="26">
        <f t="shared" si="2"/>
        <v>133.06490556718529</v>
      </c>
      <c r="AD34" s="21">
        <f t="shared" si="3"/>
        <v>93.195625759416771</v>
      </c>
      <c r="AE34" s="34">
        <f t="shared" si="15"/>
        <v>0</v>
      </c>
      <c r="AF34" s="35">
        <f t="shared" si="15"/>
        <v>0</v>
      </c>
      <c r="AG34" s="36">
        <f t="shared" si="8"/>
        <v>0</v>
      </c>
      <c r="AH34" s="36">
        <f t="shared" si="9"/>
        <v>0</v>
      </c>
      <c r="AI34" s="57">
        <f t="shared" si="10"/>
        <v>1</v>
      </c>
      <c r="AJ34" s="57">
        <f t="shared" si="11"/>
        <v>1</v>
      </c>
      <c r="AK34" s="5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13.8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>
      <c r="B35" s="23">
        <v>7722</v>
      </c>
      <c r="C35" s="27" t="s">
        <v>176</v>
      </c>
      <c r="D35" s="23" t="s">
        <v>59</v>
      </c>
      <c r="E35" s="23" t="s">
        <v>353</v>
      </c>
      <c r="F35" s="23">
        <v>738</v>
      </c>
      <c r="G35" s="60">
        <v>9.57</v>
      </c>
      <c r="H35" s="60">
        <v>1.04</v>
      </c>
      <c r="I35" s="23"/>
      <c r="J35" s="23">
        <v>10546</v>
      </c>
      <c r="K35" s="23">
        <v>637</v>
      </c>
      <c r="L35" s="23">
        <v>24.4</v>
      </c>
      <c r="M35" s="30">
        <f t="shared" si="4"/>
        <v>30.245901639344265</v>
      </c>
      <c r="N35" s="23">
        <v>13000</v>
      </c>
      <c r="O35" s="23">
        <v>1900</v>
      </c>
      <c r="P35" s="23">
        <v>92.8</v>
      </c>
      <c r="Q35" s="23">
        <v>13500</v>
      </c>
      <c r="R35" s="23">
        <v>2000</v>
      </c>
      <c r="S35" s="25">
        <v>96.3</v>
      </c>
      <c r="T35" s="12">
        <f t="shared" si="14"/>
        <v>23.269486061065809</v>
      </c>
      <c r="U35" s="13">
        <f t="shared" si="14"/>
        <v>198.27315541601257</v>
      </c>
      <c r="V35" s="13">
        <f t="shared" si="14"/>
        <v>280.32786885245906</v>
      </c>
      <c r="W35" s="13">
        <f t="shared" si="13"/>
        <v>3.8461538461538463</v>
      </c>
      <c r="X35" s="13">
        <f t="shared" si="13"/>
        <v>5.2631578947368416</v>
      </c>
      <c r="Y35" s="14">
        <f t="shared" si="13"/>
        <v>3.771551724137931</v>
      </c>
      <c r="Z35" s="15">
        <f t="shared" si="5"/>
        <v>2806.8196721311479</v>
      </c>
      <c r="AA35" s="18">
        <f t="shared" si="6"/>
        <v>2912.6803278688526</v>
      </c>
      <c r="AB35" s="9">
        <v>931</v>
      </c>
      <c r="AC35" s="24">
        <f t="shared" si="2"/>
        <v>312.85502984627851</v>
      </c>
      <c r="AD35" s="21">
        <f t="shared" si="3"/>
        <v>126.15176151761518</v>
      </c>
      <c r="AE35" s="37">
        <f t="shared" si="15"/>
        <v>0.46682926829268295</v>
      </c>
      <c r="AF35" s="38">
        <f t="shared" si="15"/>
        <v>0.61176470588235299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 t="s">
        <v>376</v>
      </c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1.7</v>
      </c>
    </row>
    <row r="36" spans="2:45" hidden="1">
      <c r="B36" s="23">
        <v>7649</v>
      </c>
      <c r="C36" s="23" t="s">
        <v>325</v>
      </c>
      <c r="D36" s="23" t="s">
        <v>63</v>
      </c>
      <c r="E36" s="23" t="s">
        <v>362</v>
      </c>
      <c r="F36" s="23">
        <v>7100</v>
      </c>
      <c r="G36" s="23"/>
      <c r="H36" s="23"/>
      <c r="I36" s="23"/>
      <c r="J36" s="23">
        <v>541964</v>
      </c>
      <c r="K36" s="23">
        <v>29762</v>
      </c>
      <c r="L36" s="23">
        <v>336.2</v>
      </c>
      <c r="M36" s="30">
        <f t="shared" si="4"/>
        <v>21.118381915526474</v>
      </c>
      <c r="N36" s="23">
        <v>600000</v>
      </c>
      <c r="O36" s="23">
        <v>33600</v>
      </c>
      <c r="P36" s="23">
        <v>372.1</v>
      </c>
      <c r="Q36" s="23">
        <v>645000</v>
      </c>
      <c r="R36" s="23">
        <v>36100</v>
      </c>
      <c r="S36" s="25">
        <v>399.6</v>
      </c>
      <c r="T36" s="12">
        <f t="shared" si="14"/>
        <v>10.708460340539224</v>
      </c>
      <c r="U36" s="13">
        <f t="shared" si="14"/>
        <v>12.895638733956053</v>
      </c>
      <c r="V36" s="13">
        <f t="shared" si="14"/>
        <v>10.678167757287339</v>
      </c>
      <c r="W36" s="13">
        <f t="shared" si="13"/>
        <v>7.5</v>
      </c>
      <c r="X36" s="13">
        <f t="shared" si="13"/>
        <v>7.4404761904761907</v>
      </c>
      <c r="Y36" s="14">
        <f t="shared" si="13"/>
        <v>7.3904864283794671</v>
      </c>
      <c r="Z36" s="15">
        <f t="shared" si="5"/>
        <v>7858.1499107674017</v>
      </c>
      <c r="AA36" s="18">
        <f t="shared" si="6"/>
        <v>8438.9054134443795</v>
      </c>
      <c r="AB36" s="9">
        <v>7820</v>
      </c>
      <c r="AC36" s="26">
        <f t="shared" si="2"/>
        <v>107.91439147627084</v>
      </c>
      <c r="AD36" s="21">
        <f t="shared" si="3"/>
        <v>110.14084507042254</v>
      </c>
      <c r="AE36" s="34">
        <f t="shared" si="15"/>
        <v>0</v>
      </c>
      <c r="AF36" s="35">
        <f t="shared" si="15"/>
        <v>0</v>
      </c>
      <c r="AG36" s="36">
        <f t="shared" si="8"/>
        <v>0</v>
      </c>
      <c r="AH36" s="36">
        <f t="shared" si="9"/>
        <v>0</v>
      </c>
      <c r="AI36" s="57">
        <f t="shared" si="10"/>
        <v>1</v>
      </c>
      <c r="AJ36" s="57">
        <f t="shared" si="11"/>
        <v>0</v>
      </c>
      <c r="AK36" s="5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30.5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1.7</v>
      </c>
    </row>
    <row r="37" spans="2:45">
      <c r="B37" s="23">
        <v>7813</v>
      </c>
      <c r="C37" s="23" t="s">
        <v>326</v>
      </c>
      <c r="D37" s="23" t="s">
        <v>79</v>
      </c>
      <c r="E37" s="23" t="s">
        <v>354</v>
      </c>
      <c r="F37" s="23">
        <v>1603</v>
      </c>
      <c r="G37" s="23"/>
      <c r="H37" s="60">
        <v>1.81</v>
      </c>
      <c r="I37" s="23" t="s">
        <v>327</v>
      </c>
      <c r="J37" s="23">
        <v>5940</v>
      </c>
      <c r="K37" s="23">
        <v>236</v>
      </c>
      <c r="L37" s="23">
        <v>78.400000000000006</v>
      </c>
      <c r="M37" s="30">
        <f t="shared" si="4"/>
        <v>20.446428571428569</v>
      </c>
      <c r="N37" s="23">
        <v>6500</v>
      </c>
      <c r="O37" s="23">
        <v>550</v>
      </c>
      <c r="P37" s="23">
        <v>131.5</v>
      </c>
      <c r="Q37" s="23">
        <v>7000</v>
      </c>
      <c r="R37" s="23">
        <v>600</v>
      </c>
      <c r="S37" s="25">
        <v>139.6</v>
      </c>
      <c r="T37" s="12">
        <f t="shared" si="14"/>
        <v>9.4276094276094273</v>
      </c>
      <c r="U37" s="13">
        <f t="shared" si="14"/>
        <v>133.05084745762713</v>
      </c>
      <c r="V37" s="13">
        <f t="shared" si="14"/>
        <v>67.729591836734684</v>
      </c>
      <c r="W37" s="13">
        <f t="shared" ref="W37:Y100" si="16">ABS(Q37-N37)/N37*100</f>
        <v>7.6923076923076925</v>
      </c>
      <c r="X37" s="13">
        <f t="shared" si="16"/>
        <v>9.0909090909090917</v>
      </c>
      <c r="Y37" s="14">
        <f t="shared" si="16"/>
        <v>6.1596958174904897</v>
      </c>
      <c r="Z37" s="15">
        <f t="shared" si="5"/>
        <v>2688.7053571428569</v>
      </c>
      <c r="AA37" s="18">
        <f t="shared" si="6"/>
        <v>2854.321428571428</v>
      </c>
      <c r="AB37" s="9">
        <v>1380</v>
      </c>
      <c r="AC37" s="24">
        <f t="shared" si="2"/>
        <v>206.83488612836433</v>
      </c>
      <c r="AD37" s="21">
        <f t="shared" si="3"/>
        <v>86.088583905177799</v>
      </c>
      <c r="AE37" s="34" t="e">
        <f t="shared" si="15"/>
        <v>#VALUE!</v>
      </c>
      <c r="AF37" s="35">
        <f t="shared" si="15"/>
        <v>1.0647058823529412</v>
      </c>
      <c r="AG37" s="39">
        <f t="shared" si="8"/>
        <v>1</v>
      </c>
      <c r="AH37" s="44">
        <f t="shared" si="9"/>
        <v>0</v>
      </c>
      <c r="AI37" s="40">
        <f t="shared" si="10"/>
        <v>1</v>
      </c>
      <c r="AJ37" s="40">
        <f t="shared" si="11"/>
        <v>1</v>
      </c>
      <c r="AK37" s="40" t="str">
        <f t="shared" si="12"/>
        <v>○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－</v>
      </c>
      <c r="AS37" s="2">
        <f>IF(D37="東1",VLOOKUP(E37,参照!$B$4:$J$36,3,FALSE),IF(D37="東2",VLOOKUP(E37,参照!$B$4:$J$36,5,FALSE),IF(D37="M",VLOOKUP(E37,参照!$B$4:$J$36,7,FALSE), IF(D37="JQ",VLOOKUP(E37,参照!$B$4:$J$36,9,FALSE),"-") )))</f>
        <v>1.7</v>
      </c>
    </row>
    <row r="38" spans="2:45" hidden="1">
      <c r="B38" s="23">
        <v>7818</v>
      </c>
      <c r="C38" s="23" t="s">
        <v>328</v>
      </c>
      <c r="D38" s="23" t="s">
        <v>63</v>
      </c>
      <c r="E38" s="23" t="s">
        <v>354</v>
      </c>
      <c r="F38" s="23">
        <v>1090</v>
      </c>
      <c r="G38" s="23"/>
      <c r="H38" s="23"/>
      <c r="I38" s="23" t="s">
        <v>329</v>
      </c>
      <c r="J38" s="23">
        <v>16451</v>
      </c>
      <c r="K38" s="23">
        <v>2046</v>
      </c>
      <c r="L38" s="23">
        <v>45</v>
      </c>
      <c r="M38" s="30">
        <f t="shared" si="4"/>
        <v>24.222222222222221</v>
      </c>
      <c r="N38" s="23">
        <v>17600</v>
      </c>
      <c r="O38" s="23">
        <v>2270</v>
      </c>
      <c r="P38" s="23">
        <v>52</v>
      </c>
      <c r="Q38" s="23">
        <v>18900</v>
      </c>
      <c r="R38" s="23">
        <v>2510</v>
      </c>
      <c r="S38" s="25">
        <v>57.5</v>
      </c>
      <c r="T38" s="12">
        <f t="shared" si="14"/>
        <v>6.9843778493708584</v>
      </c>
      <c r="U38" s="13">
        <f t="shared" si="14"/>
        <v>10.948191593352883</v>
      </c>
      <c r="V38" s="13">
        <f t="shared" si="14"/>
        <v>15.555555555555555</v>
      </c>
      <c r="W38" s="13">
        <f t="shared" si="16"/>
        <v>7.3863636363636367</v>
      </c>
      <c r="X38" s="13">
        <f t="shared" si="16"/>
        <v>10.572687224669604</v>
      </c>
      <c r="Y38" s="14">
        <f t="shared" si="16"/>
        <v>10.576923076923077</v>
      </c>
      <c r="Z38" s="15">
        <f t="shared" si="5"/>
        <v>1259.5555555555554</v>
      </c>
      <c r="AA38" s="18">
        <f t="shared" si="6"/>
        <v>1392.7777777777778</v>
      </c>
      <c r="AB38" s="9">
        <v>1190</v>
      </c>
      <c r="AC38" s="26">
        <f t="shared" si="2"/>
        <v>117.04014939309057</v>
      </c>
      <c r="AD38" s="21">
        <f t="shared" si="3"/>
        <v>109.1743119266055</v>
      </c>
      <c r="AE38" s="34">
        <f t="shared" si="15"/>
        <v>0</v>
      </c>
      <c r="AF38" s="35">
        <f t="shared" si="15"/>
        <v>0</v>
      </c>
      <c r="AG38" s="36">
        <f t="shared" si="8"/>
        <v>0</v>
      </c>
      <c r="AH38" s="36">
        <f t="shared" si="9"/>
        <v>0</v>
      </c>
      <c r="AI38" s="57">
        <f t="shared" si="10"/>
        <v>1</v>
      </c>
      <c r="AJ38" s="57">
        <f t="shared" si="11"/>
        <v>1</v>
      </c>
      <c r="AK38" s="57" t="str">
        <f t="shared" si="12"/>
        <v>×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19.2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1.3</v>
      </c>
    </row>
    <row r="39" spans="2:45" hidden="1">
      <c r="B39" s="23">
        <v>7833</v>
      </c>
      <c r="C39" s="23" t="s">
        <v>330</v>
      </c>
      <c r="D39" s="23" t="s">
        <v>63</v>
      </c>
      <c r="E39" s="23" t="s">
        <v>354</v>
      </c>
      <c r="F39" s="23">
        <v>679</v>
      </c>
      <c r="G39" s="23"/>
      <c r="H39" s="23"/>
      <c r="I39" s="23" t="s">
        <v>331</v>
      </c>
      <c r="J39" s="23">
        <v>5564</v>
      </c>
      <c r="K39" s="23">
        <v>859</v>
      </c>
      <c r="L39" s="23">
        <v>59</v>
      </c>
      <c r="M39" s="30">
        <f t="shared" si="4"/>
        <v>11.508474576271187</v>
      </c>
      <c r="N39" s="23">
        <v>6000</v>
      </c>
      <c r="O39" s="23">
        <v>900</v>
      </c>
      <c r="P39" s="23">
        <v>62.1</v>
      </c>
      <c r="Q39" s="23">
        <v>6100</v>
      </c>
      <c r="R39" s="23">
        <v>920</v>
      </c>
      <c r="S39" s="25">
        <v>63.1</v>
      </c>
      <c r="T39" s="12">
        <f t="shared" si="14"/>
        <v>7.8360891445003595</v>
      </c>
      <c r="U39" s="13">
        <f t="shared" si="14"/>
        <v>4.7729918509895226</v>
      </c>
      <c r="V39" s="13">
        <f t="shared" si="14"/>
        <v>5.2542372881355961</v>
      </c>
      <c r="W39" s="13">
        <f t="shared" si="16"/>
        <v>1.6666666666666667</v>
      </c>
      <c r="X39" s="13">
        <f t="shared" si="16"/>
        <v>2.2222222222222223</v>
      </c>
      <c r="Y39" s="14">
        <f t="shared" si="16"/>
        <v>1.6103059581320449</v>
      </c>
      <c r="Z39" s="15">
        <f t="shared" si="5"/>
        <v>714.67627118644077</v>
      </c>
      <c r="AA39" s="18">
        <f t="shared" si="6"/>
        <v>726.18474576271194</v>
      </c>
      <c r="AB39" s="9">
        <v>744</v>
      </c>
      <c r="AC39" s="26">
        <f t="shared" si="2"/>
        <v>97.605476581009668</v>
      </c>
      <c r="AD39" s="21">
        <f t="shared" si="3"/>
        <v>109.57290132547865</v>
      </c>
      <c r="AE39" s="34">
        <f t="shared" si="15"/>
        <v>0</v>
      </c>
      <c r="AF39" s="35">
        <f t="shared" si="15"/>
        <v>0</v>
      </c>
      <c r="AG39" s="36">
        <f t="shared" si="8"/>
        <v>0</v>
      </c>
      <c r="AH39" s="36">
        <f t="shared" si="9"/>
        <v>0</v>
      </c>
      <c r="AI39" s="57">
        <f t="shared" si="10"/>
        <v>0</v>
      </c>
      <c r="AJ39" s="57">
        <f t="shared" si="11"/>
        <v>1</v>
      </c>
      <c r="AK39" s="57" t="str">
        <f t="shared" si="12"/>
        <v>×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19.2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1.3</v>
      </c>
    </row>
    <row r="40" spans="2:45" hidden="1">
      <c r="B40" s="23">
        <v>7837</v>
      </c>
      <c r="C40" s="23" t="s">
        <v>332</v>
      </c>
      <c r="D40" s="23" t="s">
        <v>59</v>
      </c>
      <c r="E40" s="23" t="s">
        <v>354</v>
      </c>
      <c r="F40" s="23">
        <v>868</v>
      </c>
      <c r="G40" s="30">
        <f>M40</f>
        <v>155</v>
      </c>
      <c r="H40" s="60">
        <v>0.99</v>
      </c>
      <c r="I40" s="23" t="s">
        <v>333</v>
      </c>
      <c r="J40" s="23">
        <v>17614</v>
      </c>
      <c r="K40" s="23">
        <v>70</v>
      </c>
      <c r="L40" s="23">
        <v>5.6</v>
      </c>
      <c r="M40" s="30">
        <f t="shared" si="4"/>
        <v>155</v>
      </c>
      <c r="N40" s="23">
        <v>18300</v>
      </c>
      <c r="O40" s="23">
        <v>500</v>
      </c>
      <c r="P40" s="23">
        <v>75.900000000000006</v>
      </c>
      <c r="Q40" s="23">
        <v>18600</v>
      </c>
      <c r="R40" s="23">
        <v>630</v>
      </c>
      <c r="S40" s="25">
        <v>90.2</v>
      </c>
      <c r="T40" s="12">
        <f t="shared" si="14"/>
        <v>3.8946292721698645</v>
      </c>
      <c r="U40" s="13">
        <f t="shared" si="14"/>
        <v>614.28571428571433</v>
      </c>
      <c r="V40" s="13">
        <f t="shared" si="14"/>
        <v>1255.3571428571431</v>
      </c>
      <c r="W40" s="13">
        <f t="shared" si="16"/>
        <v>1.639344262295082</v>
      </c>
      <c r="X40" s="13">
        <f t="shared" si="16"/>
        <v>26</v>
      </c>
      <c r="Y40" s="14">
        <f t="shared" si="16"/>
        <v>18.840579710144922</v>
      </c>
      <c r="Z40" s="15">
        <f t="shared" si="5"/>
        <v>11764.5</v>
      </c>
      <c r="AA40" s="18">
        <f t="shared" si="6"/>
        <v>13981</v>
      </c>
      <c r="AB40" s="9">
        <v>806</v>
      </c>
      <c r="AC40" s="24">
        <f t="shared" si="2"/>
        <v>1734.6153846153848</v>
      </c>
      <c r="AD40" s="21">
        <f t="shared" si="3"/>
        <v>92.857142857142861</v>
      </c>
      <c r="AE40" s="34">
        <f t="shared" si="15"/>
        <v>6.1752988047808763</v>
      </c>
      <c r="AF40" s="35">
        <f t="shared" si="15"/>
        <v>1.4142857142857144</v>
      </c>
      <c r="AG40" s="39">
        <f t="shared" si="8"/>
        <v>1</v>
      </c>
      <c r="AH40" s="44">
        <f t="shared" si="9"/>
        <v>0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25.1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0.7</v>
      </c>
    </row>
    <row r="41" spans="2:45">
      <c r="B41" s="23">
        <v>7847</v>
      </c>
      <c r="C41" s="23" t="s">
        <v>334</v>
      </c>
      <c r="D41" s="23" t="s">
        <v>59</v>
      </c>
      <c r="E41" s="23" t="s">
        <v>354</v>
      </c>
      <c r="F41" s="23">
        <v>386</v>
      </c>
      <c r="G41" s="60">
        <v>25.54</v>
      </c>
      <c r="H41" s="60">
        <v>0.56000000000000005</v>
      </c>
      <c r="I41" s="23" t="s">
        <v>335</v>
      </c>
      <c r="J41" s="23">
        <v>2542</v>
      </c>
      <c r="K41" s="23">
        <v>61</v>
      </c>
      <c r="L41" s="23">
        <v>7</v>
      </c>
      <c r="M41" s="30">
        <f t="shared" si="4"/>
        <v>55.142857142857146</v>
      </c>
      <c r="N41" s="23">
        <v>2550</v>
      </c>
      <c r="O41" s="23">
        <v>150</v>
      </c>
      <c r="P41" s="23">
        <v>13.9</v>
      </c>
      <c r="Q41" s="23">
        <v>2700</v>
      </c>
      <c r="R41" s="23">
        <v>200</v>
      </c>
      <c r="S41" s="25">
        <v>18.600000000000001</v>
      </c>
      <c r="T41" s="12">
        <f t="shared" si="14"/>
        <v>0.3147128245476003</v>
      </c>
      <c r="U41" s="13">
        <f t="shared" si="14"/>
        <v>145.90163934426229</v>
      </c>
      <c r="V41" s="13">
        <f t="shared" si="14"/>
        <v>98.571428571428584</v>
      </c>
      <c r="W41" s="13">
        <f t="shared" si="16"/>
        <v>5.8823529411764701</v>
      </c>
      <c r="X41" s="13">
        <f t="shared" si="16"/>
        <v>33.333333333333329</v>
      </c>
      <c r="Y41" s="14">
        <f t="shared" si="16"/>
        <v>33.812949640287776</v>
      </c>
      <c r="Z41" s="15">
        <f t="shared" si="5"/>
        <v>766.48571428571438</v>
      </c>
      <c r="AA41" s="18">
        <f t="shared" si="6"/>
        <v>1025.6571428571431</v>
      </c>
      <c r="AB41" s="9">
        <v>352</v>
      </c>
      <c r="AC41" s="24">
        <f t="shared" si="2"/>
        <v>291.3798701298702</v>
      </c>
      <c r="AD41" s="21">
        <f t="shared" si="3"/>
        <v>91.191709844559583</v>
      </c>
      <c r="AE41" s="37">
        <f t="shared" si="15"/>
        <v>1.0175298804780875</v>
      </c>
      <c r="AF41" s="38">
        <f t="shared" si="15"/>
        <v>0.80000000000000016</v>
      </c>
      <c r="AG41" s="39">
        <f t="shared" si="8"/>
        <v>1</v>
      </c>
      <c r="AH41" s="44">
        <f t="shared" si="9"/>
        <v>0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1"/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25.1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0.7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7" t="e">
        <f t="shared" si="10"/>
        <v>#DIV/0!</v>
      </c>
      <c r="AJ42" s="57" t="e">
        <f t="shared" si="11"/>
        <v>#DIV/0!</v>
      </c>
      <c r="AK42" s="5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7" t="e">
        <f t="shared" si="10"/>
        <v>#DIV/0!</v>
      </c>
      <c r="AJ43" s="57" t="e">
        <f t="shared" si="11"/>
        <v>#DIV/0!</v>
      </c>
      <c r="AK43" s="5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7" t="e">
        <f t="shared" si="10"/>
        <v>#DIV/0!</v>
      </c>
      <c r="AJ44" s="57" t="e">
        <f t="shared" si="11"/>
        <v>#DIV/0!</v>
      </c>
      <c r="AK44" s="5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7" t="e">
        <f t="shared" si="10"/>
        <v>#DIV/0!</v>
      </c>
      <c r="AJ45" s="57" t="e">
        <f t="shared" si="11"/>
        <v>#DIV/0!</v>
      </c>
      <c r="AK45" s="5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7" t="e">
        <f t="shared" si="10"/>
        <v>#DIV/0!</v>
      </c>
      <c r="AJ46" s="57" t="e">
        <f t="shared" si="11"/>
        <v>#DIV/0!</v>
      </c>
      <c r="AK46" s="5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7" t="e">
        <f t="shared" si="10"/>
        <v>#DIV/0!</v>
      </c>
      <c r="AJ47" s="57" t="e">
        <f t="shared" si="11"/>
        <v>#DIV/0!</v>
      </c>
      <c r="AK47" s="5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7" t="e">
        <f t="shared" si="10"/>
        <v>#DIV/0!</v>
      </c>
      <c r="AJ48" s="57" t="e">
        <f t="shared" si="11"/>
        <v>#DIV/0!</v>
      </c>
      <c r="AK48" s="5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7" t="e">
        <f t="shared" si="10"/>
        <v>#DIV/0!</v>
      </c>
      <c r="AJ49" s="57" t="e">
        <f t="shared" si="11"/>
        <v>#DIV/0!</v>
      </c>
      <c r="AK49" s="5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7" t="e">
        <f t="shared" si="10"/>
        <v>#DIV/0!</v>
      </c>
      <c r="AJ50" s="57" t="e">
        <f t="shared" si="11"/>
        <v>#DIV/0!</v>
      </c>
      <c r="AK50" s="5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7" t="e">
        <f t="shared" si="10"/>
        <v>#DIV/0!</v>
      </c>
      <c r="AJ51" s="57" t="e">
        <f t="shared" si="11"/>
        <v>#DIV/0!</v>
      </c>
      <c r="AK51" s="5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7" t="e">
        <f t="shared" si="10"/>
        <v>#DIV/0!</v>
      </c>
      <c r="AJ52" s="57" t="e">
        <f t="shared" si="11"/>
        <v>#DIV/0!</v>
      </c>
      <c r="AK52" s="5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7" t="e">
        <f t="shared" si="10"/>
        <v>#DIV/0!</v>
      </c>
      <c r="AJ53" s="57" t="e">
        <f t="shared" si="11"/>
        <v>#DIV/0!</v>
      </c>
      <c r="AK53" s="5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7" t="e">
        <f t="shared" si="10"/>
        <v>#DIV/0!</v>
      </c>
      <c r="AJ54" s="57" t="e">
        <f t="shared" si="11"/>
        <v>#DIV/0!</v>
      </c>
      <c r="AK54" s="5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7" t="e">
        <f t="shared" si="10"/>
        <v>#DIV/0!</v>
      </c>
      <c r="AJ55" s="57" t="e">
        <f t="shared" si="11"/>
        <v>#DIV/0!</v>
      </c>
      <c r="AK55" s="5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7" t="e">
        <f t="shared" si="10"/>
        <v>#DIV/0!</v>
      </c>
      <c r="AJ56" s="57" t="e">
        <f t="shared" si="11"/>
        <v>#DIV/0!</v>
      </c>
      <c r="AK56" s="5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7" t="e">
        <f t="shared" si="10"/>
        <v>#DIV/0!</v>
      </c>
      <c r="AJ57" s="57" t="e">
        <f t="shared" si="11"/>
        <v>#DIV/0!</v>
      </c>
      <c r="AK57" s="5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7" t="e">
        <f t="shared" si="10"/>
        <v>#DIV/0!</v>
      </c>
      <c r="AJ58" s="57" t="e">
        <f t="shared" si="11"/>
        <v>#DIV/0!</v>
      </c>
      <c r="AK58" s="5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7" t="e">
        <f t="shared" si="10"/>
        <v>#DIV/0!</v>
      </c>
      <c r="AJ59" s="57" t="e">
        <f t="shared" si="11"/>
        <v>#DIV/0!</v>
      </c>
      <c r="AK59" s="5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7" t="e">
        <f t="shared" si="10"/>
        <v>#DIV/0!</v>
      </c>
      <c r="AJ60" s="57" t="e">
        <f t="shared" si="11"/>
        <v>#DIV/0!</v>
      </c>
      <c r="AK60" s="5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7" t="e">
        <f t="shared" si="10"/>
        <v>#DIV/0!</v>
      </c>
      <c r="AJ61" s="57" t="e">
        <f t="shared" si="11"/>
        <v>#DIV/0!</v>
      </c>
      <c r="AK61" s="5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7" t="e">
        <f t="shared" si="10"/>
        <v>#DIV/0!</v>
      </c>
      <c r="AJ62" s="57" t="e">
        <f t="shared" si="11"/>
        <v>#DIV/0!</v>
      </c>
      <c r="AK62" s="5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7" t="e">
        <f t="shared" si="10"/>
        <v>#DIV/0!</v>
      </c>
      <c r="AJ63" s="57" t="e">
        <f t="shared" si="11"/>
        <v>#DIV/0!</v>
      </c>
      <c r="AK63" s="5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7" t="e">
        <f t="shared" si="10"/>
        <v>#DIV/0!</v>
      </c>
      <c r="AJ64" s="57" t="e">
        <f t="shared" si="11"/>
        <v>#DIV/0!</v>
      </c>
      <c r="AK64" s="5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7" t="e">
        <f t="shared" si="10"/>
        <v>#DIV/0!</v>
      </c>
      <c r="AJ65" s="57" t="e">
        <f t="shared" si="11"/>
        <v>#DIV/0!</v>
      </c>
      <c r="AK65" s="5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7" t="e">
        <f t="shared" si="10"/>
        <v>#DIV/0!</v>
      </c>
      <c r="AJ66" s="57" t="e">
        <f t="shared" si="11"/>
        <v>#DIV/0!</v>
      </c>
      <c r="AK66" s="5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7" t="e">
        <f t="shared" si="10"/>
        <v>#DIV/0!</v>
      </c>
      <c r="AJ67" s="57" t="e">
        <f t="shared" si="11"/>
        <v>#DIV/0!</v>
      </c>
      <c r="AK67" s="5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7" t="e">
        <f t="shared" si="10"/>
        <v>#DIV/0!</v>
      </c>
      <c r="AJ68" s="57" t="e">
        <f t="shared" si="11"/>
        <v>#DIV/0!</v>
      </c>
      <c r="AK68" s="5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7" t="e">
        <f t="shared" si="10"/>
        <v>#DIV/0!</v>
      </c>
      <c r="AJ69" s="57" t="e">
        <f t="shared" si="11"/>
        <v>#DIV/0!</v>
      </c>
      <c r="AK69" s="5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7" t="e">
        <f t="shared" ref="AI70:AI103" si="24">IF(T70&lt;=U70,1,0)</f>
        <v>#DIV/0!</v>
      </c>
      <c r="AJ70" s="57" t="e">
        <f t="shared" ref="AJ70:AJ103" si="25">IF(W70&lt;=X70,1,0)</f>
        <v>#DIV/0!</v>
      </c>
      <c r="AK70" s="5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7" t="e">
        <f t="shared" si="24"/>
        <v>#DIV/0!</v>
      </c>
      <c r="AJ71" s="57" t="e">
        <f t="shared" si="25"/>
        <v>#DIV/0!</v>
      </c>
      <c r="AK71" s="5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7" t="e">
        <f t="shared" si="24"/>
        <v>#DIV/0!</v>
      </c>
      <c r="AJ72" s="57" t="e">
        <f t="shared" si="25"/>
        <v>#DIV/0!</v>
      </c>
      <c r="AK72" s="5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7" t="e">
        <f t="shared" si="24"/>
        <v>#DIV/0!</v>
      </c>
      <c r="AJ73" s="57" t="e">
        <f t="shared" si="25"/>
        <v>#DIV/0!</v>
      </c>
      <c r="AK73" s="5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7" t="e">
        <f t="shared" si="24"/>
        <v>#DIV/0!</v>
      </c>
      <c r="AJ74" s="57" t="e">
        <f t="shared" si="25"/>
        <v>#DIV/0!</v>
      </c>
      <c r="AK74" s="5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7" t="e">
        <f t="shared" si="24"/>
        <v>#DIV/0!</v>
      </c>
      <c r="AJ75" s="57" t="e">
        <f t="shared" si="25"/>
        <v>#DIV/0!</v>
      </c>
      <c r="AK75" s="5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7" t="e">
        <f t="shared" si="24"/>
        <v>#DIV/0!</v>
      </c>
      <c r="AJ76" s="57" t="e">
        <f t="shared" si="25"/>
        <v>#DIV/0!</v>
      </c>
      <c r="AK76" s="5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7" t="e">
        <f t="shared" si="24"/>
        <v>#DIV/0!</v>
      </c>
      <c r="AJ77" s="57" t="e">
        <f t="shared" si="25"/>
        <v>#DIV/0!</v>
      </c>
      <c r="AK77" s="5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7" t="e">
        <f t="shared" si="24"/>
        <v>#DIV/0!</v>
      </c>
      <c r="AJ78" s="57" t="e">
        <f t="shared" si="25"/>
        <v>#DIV/0!</v>
      </c>
      <c r="AK78" s="5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7" t="e">
        <f t="shared" si="24"/>
        <v>#DIV/0!</v>
      </c>
      <c r="AJ79" s="57" t="e">
        <f t="shared" si="25"/>
        <v>#DIV/0!</v>
      </c>
      <c r="AK79" s="5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7" t="e">
        <f t="shared" si="24"/>
        <v>#DIV/0!</v>
      </c>
      <c r="AJ80" s="57" t="e">
        <f t="shared" si="25"/>
        <v>#DIV/0!</v>
      </c>
      <c r="AK80" s="5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7" t="e">
        <f t="shared" si="24"/>
        <v>#DIV/0!</v>
      </c>
      <c r="AJ81" s="57" t="e">
        <f t="shared" si="25"/>
        <v>#DIV/0!</v>
      </c>
      <c r="AK81" s="5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7" t="e">
        <f t="shared" si="24"/>
        <v>#DIV/0!</v>
      </c>
      <c r="AJ82" s="57" t="e">
        <f t="shared" si="25"/>
        <v>#DIV/0!</v>
      </c>
      <c r="AK82" s="5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7" t="e">
        <f t="shared" si="24"/>
        <v>#DIV/0!</v>
      </c>
      <c r="AJ83" s="57" t="e">
        <f t="shared" si="25"/>
        <v>#DIV/0!</v>
      </c>
      <c r="AK83" s="5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7" t="e">
        <f t="shared" si="24"/>
        <v>#DIV/0!</v>
      </c>
      <c r="AJ84" s="57" t="e">
        <f t="shared" si="25"/>
        <v>#DIV/0!</v>
      </c>
      <c r="AK84" s="5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7" t="e">
        <f t="shared" si="24"/>
        <v>#DIV/0!</v>
      </c>
      <c r="AJ85" s="57" t="e">
        <f t="shared" si="25"/>
        <v>#DIV/0!</v>
      </c>
      <c r="AK85" s="5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7" t="e">
        <f t="shared" si="24"/>
        <v>#DIV/0!</v>
      </c>
      <c r="AJ86" s="57" t="e">
        <f t="shared" si="25"/>
        <v>#DIV/0!</v>
      </c>
      <c r="AK86" s="5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7" t="e">
        <f t="shared" si="24"/>
        <v>#DIV/0!</v>
      </c>
      <c r="AJ87" s="57" t="e">
        <f t="shared" si="25"/>
        <v>#DIV/0!</v>
      </c>
      <c r="AK87" s="5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7" t="e">
        <f t="shared" si="24"/>
        <v>#DIV/0!</v>
      </c>
      <c r="AJ88" s="57" t="e">
        <f t="shared" si="25"/>
        <v>#DIV/0!</v>
      </c>
      <c r="AK88" s="5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7" t="e">
        <f t="shared" si="24"/>
        <v>#DIV/0!</v>
      </c>
      <c r="AJ89" s="57" t="e">
        <f t="shared" si="25"/>
        <v>#DIV/0!</v>
      </c>
      <c r="AK89" s="5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7" t="e">
        <f t="shared" si="24"/>
        <v>#DIV/0!</v>
      </c>
      <c r="AJ90" s="57" t="e">
        <f t="shared" si="25"/>
        <v>#DIV/0!</v>
      </c>
      <c r="AK90" s="5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7" t="e">
        <f t="shared" si="24"/>
        <v>#DIV/0!</v>
      </c>
      <c r="AJ91" s="57" t="e">
        <f t="shared" si="25"/>
        <v>#DIV/0!</v>
      </c>
      <c r="AK91" s="5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7" t="e">
        <f t="shared" si="24"/>
        <v>#DIV/0!</v>
      </c>
      <c r="AJ92" s="57" t="e">
        <f t="shared" si="25"/>
        <v>#DIV/0!</v>
      </c>
      <c r="AK92" s="5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7" t="e">
        <f t="shared" si="24"/>
        <v>#DIV/0!</v>
      </c>
      <c r="AJ93" s="57" t="e">
        <f t="shared" si="25"/>
        <v>#DIV/0!</v>
      </c>
      <c r="AK93" s="5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7" t="e">
        <f t="shared" si="24"/>
        <v>#DIV/0!</v>
      </c>
      <c r="AJ94" s="57" t="e">
        <f t="shared" si="25"/>
        <v>#DIV/0!</v>
      </c>
      <c r="AK94" s="5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7" t="e">
        <f t="shared" si="24"/>
        <v>#DIV/0!</v>
      </c>
      <c r="AJ95" s="57" t="e">
        <f t="shared" si="25"/>
        <v>#DIV/0!</v>
      </c>
      <c r="AK95" s="5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7" t="e">
        <f t="shared" si="24"/>
        <v>#DIV/0!</v>
      </c>
      <c r="AJ96" s="57" t="e">
        <f t="shared" si="25"/>
        <v>#DIV/0!</v>
      </c>
      <c r="AK96" s="5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7" t="e">
        <f t="shared" si="24"/>
        <v>#DIV/0!</v>
      </c>
      <c r="AJ97" s="57" t="e">
        <f t="shared" si="25"/>
        <v>#DIV/0!</v>
      </c>
      <c r="AK97" s="5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7" t="e">
        <f t="shared" si="24"/>
        <v>#DIV/0!</v>
      </c>
      <c r="AJ98" s="57" t="e">
        <f t="shared" si="25"/>
        <v>#DIV/0!</v>
      </c>
      <c r="AK98" s="5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7" t="e">
        <f t="shared" si="24"/>
        <v>#DIV/0!</v>
      </c>
      <c r="AJ99" s="57" t="e">
        <f t="shared" si="25"/>
        <v>#DIV/0!</v>
      </c>
      <c r="AK99" s="5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7" t="e">
        <f t="shared" si="24"/>
        <v>#DIV/0!</v>
      </c>
      <c r="AJ100" s="57" t="e">
        <f t="shared" si="25"/>
        <v>#DIV/0!</v>
      </c>
      <c r="AK100" s="5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7" t="e">
        <f t="shared" si="24"/>
        <v>#DIV/0!</v>
      </c>
      <c r="AJ101" s="57" t="e">
        <f t="shared" si="25"/>
        <v>#DIV/0!</v>
      </c>
      <c r="AK101" s="5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7" t="e">
        <f t="shared" si="24"/>
        <v>#DIV/0!</v>
      </c>
      <c r="AJ102" s="57" t="e">
        <f t="shared" si="25"/>
        <v>#DIV/0!</v>
      </c>
      <c r="AK102" s="5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7" t="e">
        <f t="shared" si="24"/>
        <v>#DIV/0!</v>
      </c>
      <c r="AJ103" s="57" t="e">
        <f t="shared" si="25"/>
        <v>#DIV/0!</v>
      </c>
      <c r="AK103" s="5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B96321FC-A579-F549-A095-0B1F512F59BA}">
      <formula1>業種</formula1>
    </dataValidation>
    <dataValidation type="list" allowBlank="1" showInputMessage="1" showErrorMessage="1" sqref="D5:D103" xr:uid="{A666E962-7CEF-BA49-B956-90E2E0EC8289}">
      <formula1>市場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12E1-632D-B84C-8D3B-C163C1ECD60F}">
  <dimension ref="B2:AS103"/>
  <sheetViews>
    <sheetView workbookViewId="0">
      <pane xSplit="9" ySplit="4" topLeftCell="Z5" activePane="bottomRight" state="frozen"/>
      <selection pane="topRight" activeCell="F1" sqref="F1"/>
      <selection pane="bottomLeft" activeCell="A4" sqref="A4"/>
      <selection pane="bottomRight" activeCell="AB9" sqref="AB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68" t="s">
        <v>182</v>
      </c>
      <c r="AF2" s="68"/>
      <c r="AG2" s="69" t="s">
        <v>183</v>
      </c>
      <c r="AH2" s="72"/>
      <c r="AI2" s="72"/>
      <c r="AJ2" s="72"/>
      <c r="AK2" s="73"/>
      <c r="AL2" s="68" t="s">
        <v>184</v>
      </c>
      <c r="AM2" s="68"/>
      <c r="AN2" s="68"/>
    </row>
    <row r="3" spans="2:45">
      <c r="B3" s="68" t="s">
        <v>11</v>
      </c>
      <c r="C3" s="68"/>
      <c r="D3" s="68"/>
      <c r="E3" s="68"/>
      <c r="F3" s="68"/>
      <c r="G3" s="68"/>
      <c r="H3" s="68"/>
      <c r="I3" s="68"/>
      <c r="J3" s="69" t="s">
        <v>6</v>
      </c>
      <c r="K3" s="72"/>
      <c r="L3" s="72"/>
      <c r="M3" s="73"/>
      <c r="N3" s="68" t="s">
        <v>7</v>
      </c>
      <c r="O3" s="68"/>
      <c r="P3" s="68"/>
      <c r="Q3" s="68" t="s">
        <v>8</v>
      </c>
      <c r="R3" s="68"/>
      <c r="S3" s="69"/>
      <c r="T3" s="70" t="s">
        <v>14</v>
      </c>
      <c r="U3" s="68"/>
      <c r="V3" s="68"/>
      <c r="W3" s="68" t="s">
        <v>15</v>
      </c>
      <c r="X3" s="68"/>
      <c r="Y3" s="69"/>
      <c r="Z3" s="70" t="s">
        <v>13</v>
      </c>
      <c r="AA3" s="69"/>
      <c r="AB3" s="71" t="s">
        <v>27</v>
      </c>
      <c r="AC3" s="72"/>
      <c r="AD3" s="72"/>
      <c r="AE3" s="68"/>
      <c r="AF3" s="68"/>
      <c r="AG3" s="68" t="s">
        <v>46</v>
      </c>
      <c r="AH3" s="68"/>
      <c r="AI3" s="68" t="s">
        <v>179</v>
      </c>
      <c r="AJ3" s="68"/>
      <c r="AK3" s="59" t="s">
        <v>190</v>
      </c>
      <c r="AL3" s="68"/>
      <c r="AM3" s="68"/>
      <c r="AN3" s="68"/>
      <c r="AO3" t="s">
        <v>48</v>
      </c>
      <c r="AR3" s="68" t="s">
        <v>372</v>
      </c>
      <c r="AS3" s="68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8798</v>
      </c>
      <c r="C5" s="23" t="s">
        <v>377</v>
      </c>
      <c r="D5" s="23" t="s">
        <v>63</v>
      </c>
      <c r="E5" s="23" t="s">
        <v>365</v>
      </c>
      <c r="F5" s="23">
        <v>2268</v>
      </c>
      <c r="G5" s="23">
        <v>21.29</v>
      </c>
      <c r="H5" s="23">
        <v>4.29</v>
      </c>
      <c r="I5" s="23"/>
      <c r="J5" s="23">
        <v>10365</v>
      </c>
      <c r="K5" s="23">
        <v>1345</v>
      </c>
      <c r="L5" s="23">
        <v>81.599999999999994</v>
      </c>
      <c r="M5" s="30">
        <f>F5/L5</f>
        <v>27.794117647058826</v>
      </c>
      <c r="N5" s="23">
        <v>11400</v>
      </c>
      <c r="O5" s="23">
        <v>1570</v>
      </c>
      <c r="P5" s="23">
        <v>94.6</v>
      </c>
      <c r="Q5" s="23">
        <v>12500</v>
      </c>
      <c r="R5" s="23">
        <v>1750</v>
      </c>
      <c r="S5" s="25">
        <v>108.8</v>
      </c>
      <c r="T5" s="12">
        <f t="shared" ref="T5:V25" si="0">ABS(N5-J5)/J5*100</f>
        <v>9.9855282199710569</v>
      </c>
      <c r="U5" s="13">
        <f t="shared" si="0"/>
        <v>16.728624535315987</v>
      </c>
      <c r="V5" s="13">
        <f t="shared" si="0"/>
        <v>15.93137254901961</v>
      </c>
      <c r="W5" s="13">
        <f t="shared" ref="W5:Y20" si="1">ABS(Q5-N5)/N5*100</f>
        <v>9.6491228070175428</v>
      </c>
      <c r="X5" s="13">
        <f t="shared" si="1"/>
        <v>11.464968152866243</v>
      </c>
      <c r="Y5" s="14">
        <f t="shared" si="1"/>
        <v>15.010570824524317</v>
      </c>
      <c r="Z5" s="15">
        <f>M5*P5</f>
        <v>2629.3235294117649</v>
      </c>
      <c r="AA5" s="18">
        <f>M5*S5</f>
        <v>3024</v>
      </c>
      <c r="AB5" s="9">
        <v>2039</v>
      </c>
      <c r="AC5" s="14">
        <f t="shared" ref="AC5:AC68" si="2">(AA5-AB5)/AB5*100+100</f>
        <v>148.30799411476215</v>
      </c>
      <c r="AD5" s="21">
        <f t="shared" ref="AD5:AD68" si="3">AB5/F5*100</f>
        <v>89.90299823633157</v>
      </c>
      <c r="AE5" s="34">
        <f>G5/AR5</f>
        <v>1.577037037037037</v>
      </c>
      <c r="AF5" s="35">
        <f>H5/AS5</f>
        <v>4.7666666666666666</v>
      </c>
      <c r="AG5" s="36">
        <f>IF(T5+U5&gt;=40,1,0)</f>
        <v>0</v>
      </c>
      <c r="AH5" s="36">
        <f>IF(W5+X5&gt;=40,1,0)</f>
        <v>0</v>
      </c>
      <c r="AI5" s="59">
        <f>IF(T5&lt;=U5,1,0)</f>
        <v>1</v>
      </c>
      <c r="AJ5" s="59">
        <f>IF(W5&lt;=X5,1,0)</f>
        <v>1</v>
      </c>
      <c r="AK5" s="59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13.5</v>
      </c>
      <c r="AS5" s="2">
        <f>IF(D5="東1",VLOOKUP(E5,参照!$B$4:$J$36,3,FALSE),IF(D5="東2",VLOOKUP(E5,参照!$B$4:$J$36,5,FALSE),IF(D5="M",VLOOKUP(E5,参照!$B$4:$J$36,7,FALSE), IF(D5="JQ",VLOOKUP(E5,参照!$B$4:$J$36,9,FALSE),"-") )))</f>
        <v>0.9</v>
      </c>
    </row>
    <row r="6" spans="2:45">
      <c r="B6" s="23">
        <v>8918</v>
      </c>
      <c r="C6" s="23" t="s">
        <v>378</v>
      </c>
      <c r="D6" s="23" t="s">
        <v>63</v>
      </c>
      <c r="E6" s="23" t="s">
        <v>367</v>
      </c>
      <c r="F6" s="23"/>
      <c r="G6" s="23"/>
      <c r="H6" s="23"/>
      <c r="I6" s="23"/>
      <c r="J6" s="23"/>
      <c r="K6" s="23"/>
      <c r="L6" s="23"/>
      <c r="M6" s="30" t="e">
        <f t="shared" ref="M6:M69" si="4">F6/L6</f>
        <v>#DIV/0!</v>
      </c>
      <c r="N6" s="23"/>
      <c r="O6" s="23"/>
      <c r="P6" s="23"/>
      <c r="Q6" s="23"/>
      <c r="R6" s="23"/>
      <c r="S6" s="25"/>
      <c r="T6" s="12" t="e">
        <f t="shared" si="0"/>
        <v>#DIV/0!</v>
      </c>
      <c r="U6" s="13" t="e">
        <f t="shared" si="0"/>
        <v>#DIV/0!</v>
      </c>
      <c r="V6" s="13" t="e">
        <f t="shared" si="0"/>
        <v>#DIV/0!</v>
      </c>
      <c r="W6" s="13" t="e">
        <f t="shared" si="1"/>
        <v>#DIV/0!</v>
      </c>
      <c r="X6" s="13" t="e">
        <f t="shared" si="1"/>
        <v>#DIV/0!</v>
      </c>
      <c r="Y6" s="14" t="e">
        <f t="shared" si="1"/>
        <v>#DIV/0!</v>
      </c>
      <c r="Z6" s="15" t="e">
        <f t="shared" ref="Z6:Z69" si="5">M6*P6</f>
        <v>#DIV/0!</v>
      </c>
      <c r="AA6" s="18" t="e">
        <f t="shared" ref="AA6:AA69" si="6">M6*S6</f>
        <v>#DIV/0!</v>
      </c>
      <c r="AB6" s="9"/>
      <c r="AC6" s="14" t="e">
        <f t="shared" si="2"/>
        <v>#DIV/0!</v>
      </c>
      <c r="AD6" s="21" t="e">
        <f t="shared" si="3"/>
        <v>#DIV/0!</v>
      </c>
      <c r="AE6" s="34">
        <f t="shared" ref="AE6:AF25" si="7">G6/AR6</f>
        <v>0</v>
      </c>
      <c r="AF6" s="35">
        <f t="shared" si="7"/>
        <v>0</v>
      </c>
      <c r="AG6" s="36" t="e">
        <f t="shared" ref="AG6:AG69" si="8">IF(T6+U6&gt;=40,1,0)</f>
        <v>#DIV/0!</v>
      </c>
      <c r="AH6" s="36" t="e">
        <f t="shared" ref="AH6:AH69" si="9">IF(W6+X6&gt;=40,1,0)</f>
        <v>#DIV/0!</v>
      </c>
      <c r="AI6" s="59" t="e">
        <f t="shared" ref="AI6:AI69" si="10">IF(T6&lt;=U6,1,0)</f>
        <v>#DIV/0!</v>
      </c>
      <c r="AJ6" s="59" t="e">
        <f t="shared" ref="AJ6:AJ69" si="11">IF(W6&lt;=X6,1,0)</f>
        <v>#DIV/0!</v>
      </c>
      <c r="AK6" s="59" t="e">
        <f t="shared" ref="AK6:AK69" si="12">IF(AND(AC6&gt;=150,AG6+AH6+AI6+AJ6&gt;=3),"○","×")</f>
        <v>#DIV/0!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9</v>
      </c>
      <c r="AS6" s="2">
        <f>IF(D6="東1",VLOOKUP(E6,参照!$B$4:$J$36,3,FALSE),IF(D6="東2",VLOOKUP(E6,参照!$B$4:$J$36,5,FALSE),IF(D6="M",VLOOKUP(E6,参照!$B$4:$J$36,7,FALSE), IF(D6="JQ",VLOOKUP(E6,参照!$B$4:$J$36,9,FALSE),"-") )))</f>
        <v>0.9</v>
      </c>
    </row>
    <row r="7" spans="2:45">
      <c r="B7" s="23">
        <v>8996</v>
      </c>
      <c r="C7" s="23" t="s">
        <v>379</v>
      </c>
      <c r="D7" s="23"/>
      <c r="E7" s="23" t="s">
        <v>367</v>
      </c>
      <c r="F7" s="23">
        <v>434</v>
      </c>
      <c r="G7" s="23">
        <v>5.32</v>
      </c>
      <c r="H7" s="23">
        <v>0.95</v>
      </c>
      <c r="I7" s="23"/>
      <c r="J7" s="23">
        <v>10409</v>
      </c>
      <c r="K7" s="23">
        <v>506</v>
      </c>
      <c r="L7" s="23">
        <v>67</v>
      </c>
      <c r="M7" s="30">
        <f t="shared" si="4"/>
        <v>6.4776119402985071</v>
      </c>
      <c r="N7" s="23">
        <v>11200</v>
      </c>
      <c r="O7" s="23">
        <v>560</v>
      </c>
      <c r="P7" s="23">
        <v>74.400000000000006</v>
      </c>
      <c r="Q7" s="23">
        <v>11500</v>
      </c>
      <c r="R7" s="23">
        <v>580</v>
      </c>
      <c r="S7" s="25">
        <v>76.900000000000006</v>
      </c>
      <c r="T7" s="12">
        <f t="shared" si="0"/>
        <v>7.5991930060524542</v>
      </c>
      <c r="U7" s="13">
        <f t="shared" si="0"/>
        <v>10.671936758893279</v>
      </c>
      <c r="V7" s="13">
        <f t="shared" si="0"/>
        <v>11.044776119402993</v>
      </c>
      <c r="W7" s="13">
        <f t="shared" si="1"/>
        <v>2.6785714285714284</v>
      </c>
      <c r="X7" s="13">
        <f t="shared" si="1"/>
        <v>3.5714285714285712</v>
      </c>
      <c r="Y7" s="14">
        <f t="shared" si="1"/>
        <v>3.3602150537634405</v>
      </c>
      <c r="Z7" s="15">
        <f t="shared" si="5"/>
        <v>481.93432835820897</v>
      </c>
      <c r="AA7" s="18">
        <f t="shared" si="6"/>
        <v>498.12835820895521</v>
      </c>
      <c r="AB7" s="9">
        <v>554</v>
      </c>
      <c r="AC7" s="26">
        <f t="shared" si="2"/>
        <v>89.914866102699492</v>
      </c>
      <c r="AD7" s="21">
        <f t="shared" si="3"/>
        <v>127.64976958525345</v>
      </c>
      <c r="AE7" s="34" t="e">
        <f t="shared" si="7"/>
        <v>#VALUE!</v>
      </c>
      <c r="AF7" s="35" t="e">
        <f t="shared" si="7"/>
        <v>#VALUE!</v>
      </c>
      <c r="AG7" s="36">
        <f t="shared" si="8"/>
        <v>0</v>
      </c>
      <c r="AH7" s="36">
        <f t="shared" si="9"/>
        <v>0</v>
      </c>
      <c r="AI7" s="59">
        <f t="shared" si="10"/>
        <v>1</v>
      </c>
      <c r="AJ7" s="59">
        <f t="shared" si="11"/>
        <v>1</v>
      </c>
      <c r="AK7" s="59" t="str">
        <f t="shared" si="12"/>
        <v>×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>
      <c r="B8" s="23">
        <v>8999</v>
      </c>
      <c r="C8" s="23" t="s">
        <v>380</v>
      </c>
      <c r="D8" s="23" t="s">
        <v>63</v>
      </c>
      <c r="E8" s="23" t="s">
        <v>367</v>
      </c>
      <c r="F8" s="23">
        <v>412</v>
      </c>
      <c r="G8" s="30">
        <f>M8</f>
        <v>8.442622950819672</v>
      </c>
      <c r="H8" s="23">
        <v>0.47</v>
      </c>
      <c r="I8" s="23"/>
      <c r="J8" s="23">
        <v>45541</v>
      </c>
      <c r="K8" s="23">
        <v>2142</v>
      </c>
      <c r="L8" s="23">
        <v>48.8</v>
      </c>
      <c r="M8" s="30">
        <f t="shared" si="4"/>
        <v>8.442622950819672</v>
      </c>
      <c r="N8" s="23">
        <v>46000</v>
      </c>
      <c r="O8" s="23">
        <v>2200</v>
      </c>
      <c r="P8" s="23">
        <v>49.9</v>
      </c>
      <c r="Q8" s="23">
        <v>48000</v>
      </c>
      <c r="R8" s="23">
        <v>2500</v>
      </c>
      <c r="S8" s="25">
        <v>56.8</v>
      </c>
      <c r="T8" s="12">
        <f t="shared" si="0"/>
        <v>1.007883006521596</v>
      </c>
      <c r="U8" s="13">
        <f t="shared" si="0"/>
        <v>2.7077497665732961</v>
      </c>
      <c r="V8" s="13">
        <f t="shared" si="0"/>
        <v>2.2540983606557408</v>
      </c>
      <c r="W8" s="13">
        <f t="shared" si="1"/>
        <v>4.3478260869565215</v>
      </c>
      <c r="X8" s="13">
        <f t="shared" si="1"/>
        <v>13.636363636363635</v>
      </c>
      <c r="Y8" s="14">
        <f t="shared" si="1"/>
        <v>13.827655310621239</v>
      </c>
      <c r="Z8" s="15">
        <f t="shared" si="5"/>
        <v>421.2868852459016</v>
      </c>
      <c r="AA8" s="18">
        <f t="shared" si="6"/>
        <v>479.54098360655735</v>
      </c>
      <c r="AB8" s="9">
        <v>343</v>
      </c>
      <c r="AC8" s="26">
        <f t="shared" si="2"/>
        <v>139.80786694068729</v>
      </c>
      <c r="AD8" s="21">
        <f t="shared" si="3"/>
        <v>83.252427184466015</v>
      </c>
      <c r="AE8" s="34">
        <f t="shared" si="7"/>
        <v>0.93806921675774135</v>
      </c>
      <c r="AF8" s="35">
        <f t="shared" si="7"/>
        <v>0.52222222222222214</v>
      </c>
      <c r="AG8" s="36">
        <f t="shared" si="8"/>
        <v>0</v>
      </c>
      <c r="AH8" s="36">
        <f t="shared" si="9"/>
        <v>0</v>
      </c>
      <c r="AI8" s="59">
        <f t="shared" si="10"/>
        <v>1</v>
      </c>
      <c r="AJ8" s="59">
        <f t="shared" si="11"/>
        <v>1</v>
      </c>
      <c r="AK8" s="59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9</v>
      </c>
      <c r="AS8" s="2">
        <f>IF(D8="東1",VLOOKUP(E8,参照!$B$4:$J$36,3,FALSE),IF(D8="東2",VLOOKUP(E8,参照!$B$4:$J$36,5,FALSE),IF(D8="M",VLOOKUP(E8,参照!$B$4:$J$36,7,FALSE), IF(D8="JQ",VLOOKUP(E8,参照!$B$4:$J$36,9,FALSE),"-") )))</f>
        <v>0.9</v>
      </c>
    </row>
    <row r="9" spans="2:4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59" t="e">
        <f t="shared" si="10"/>
        <v>#DIV/0!</v>
      </c>
      <c r="AJ9" s="59" t="e">
        <f t="shared" si="11"/>
        <v>#DIV/0!</v>
      </c>
      <c r="AK9" s="59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0" t="e">
        <f t="shared" si="4"/>
        <v>#DIV/0!</v>
      </c>
      <c r="N10" s="23"/>
      <c r="O10" s="23"/>
      <c r="P10" s="23"/>
      <c r="Q10" s="23"/>
      <c r="R10" s="23"/>
      <c r="S10" s="25"/>
      <c r="T10" s="12" t="e">
        <f t="shared" si="0"/>
        <v>#DIV/0!</v>
      </c>
      <c r="U10" s="13" t="e">
        <f t="shared" si="0"/>
        <v>#DIV/0!</v>
      </c>
      <c r="V10" s="13" t="e">
        <f t="shared" si="0"/>
        <v>#DIV/0!</v>
      </c>
      <c r="W10" s="13" t="e">
        <f t="shared" si="1"/>
        <v>#DIV/0!</v>
      </c>
      <c r="X10" s="13" t="e">
        <f t="shared" si="1"/>
        <v>#DIV/0!</v>
      </c>
      <c r="Y10" s="14" t="e">
        <f t="shared" si="1"/>
        <v>#DIV/0!</v>
      </c>
      <c r="Z10" s="15" t="e">
        <f t="shared" si="5"/>
        <v>#DIV/0!</v>
      </c>
      <c r="AA10" s="18" t="e">
        <f t="shared" si="6"/>
        <v>#DIV/0!</v>
      </c>
      <c r="AB10" s="9"/>
      <c r="AC10" s="26" t="e">
        <f t="shared" si="2"/>
        <v>#DIV/0!</v>
      </c>
      <c r="AD10" s="21" t="e">
        <f t="shared" si="3"/>
        <v>#DIV/0!</v>
      </c>
      <c r="AE10" s="34" t="e">
        <f t="shared" si="7"/>
        <v>#VALUE!</v>
      </c>
      <c r="AF10" s="35" t="e">
        <f t="shared" si="7"/>
        <v>#VALUE!</v>
      </c>
      <c r="AG10" s="36" t="e">
        <f t="shared" si="8"/>
        <v>#DIV/0!</v>
      </c>
      <c r="AH10" s="36" t="e">
        <f t="shared" si="9"/>
        <v>#DIV/0!</v>
      </c>
      <c r="AI10" s="59" t="e">
        <f t="shared" si="10"/>
        <v>#DIV/0!</v>
      </c>
      <c r="AJ10" s="59" t="e">
        <f t="shared" si="11"/>
        <v>#DIV/0!</v>
      </c>
      <c r="AK10" s="59" t="e">
        <f t="shared" si="12"/>
        <v>#DIV/0!</v>
      </c>
      <c r="AL10" s="1"/>
      <c r="AM10" s="1"/>
      <c r="AN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</row>
    <row r="11" spans="2:4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30" t="e">
        <f t="shared" si="4"/>
        <v>#DIV/0!</v>
      </c>
      <c r="N11" s="23"/>
      <c r="O11" s="23"/>
      <c r="P11" s="23"/>
      <c r="Q11" s="23"/>
      <c r="R11" s="23"/>
      <c r="S11" s="25"/>
      <c r="T11" s="12" t="e">
        <f t="shared" si="0"/>
        <v>#DIV/0!</v>
      </c>
      <c r="U11" s="13" t="e">
        <f t="shared" si="0"/>
        <v>#DIV/0!</v>
      </c>
      <c r="V11" s="13" t="e">
        <f t="shared" si="0"/>
        <v>#DIV/0!</v>
      </c>
      <c r="W11" s="13" t="e">
        <f t="shared" si="1"/>
        <v>#DIV/0!</v>
      </c>
      <c r="X11" s="13" t="e">
        <f t="shared" si="1"/>
        <v>#DIV/0!</v>
      </c>
      <c r="Y11" s="14" t="e">
        <f t="shared" si="1"/>
        <v>#DIV/0!</v>
      </c>
      <c r="Z11" s="15" t="e">
        <f t="shared" si="5"/>
        <v>#DIV/0!</v>
      </c>
      <c r="AA11" s="18" t="e">
        <f t="shared" si="6"/>
        <v>#DIV/0!</v>
      </c>
      <c r="AB11" s="9"/>
      <c r="AC11" s="26" t="e">
        <f t="shared" si="2"/>
        <v>#DIV/0!</v>
      </c>
      <c r="AD11" s="21" t="e">
        <f t="shared" si="3"/>
        <v>#DIV/0!</v>
      </c>
      <c r="AE11" s="34" t="e">
        <f t="shared" si="7"/>
        <v>#VALUE!</v>
      </c>
      <c r="AF11" s="35" t="e">
        <f t="shared" si="7"/>
        <v>#VALUE!</v>
      </c>
      <c r="AG11" s="36" t="e">
        <f t="shared" si="8"/>
        <v>#DIV/0!</v>
      </c>
      <c r="AH11" s="36" t="e">
        <f t="shared" si="9"/>
        <v>#DIV/0!</v>
      </c>
      <c r="AI11" s="59" t="e">
        <f t="shared" si="10"/>
        <v>#DIV/0!</v>
      </c>
      <c r="AJ11" s="59" t="e">
        <f t="shared" si="11"/>
        <v>#DIV/0!</v>
      </c>
      <c r="AK11" s="59" t="e">
        <f t="shared" si="12"/>
        <v>#DIV/0!</v>
      </c>
      <c r="AL11" s="1"/>
      <c r="AM11" s="1"/>
      <c r="AN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</row>
    <row r="12" spans="2:4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0" t="e">
        <f t="shared" si="4"/>
        <v>#DIV/0!</v>
      </c>
      <c r="N12" s="23"/>
      <c r="O12" s="23"/>
      <c r="P12" s="23"/>
      <c r="Q12" s="23"/>
      <c r="R12" s="23"/>
      <c r="S12" s="25"/>
      <c r="T12" s="12" t="e">
        <f t="shared" si="0"/>
        <v>#DIV/0!</v>
      </c>
      <c r="U12" s="13" t="e">
        <f t="shared" si="0"/>
        <v>#DIV/0!</v>
      </c>
      <c r="V12" s="13" t="e">
        <f t="shared" si="0"/>
        <v>#DIV/0!</v>
      </c>
      <c r="W12" s="13" t="e">
        <f t="shared" si="1"/>
        <v>#DIV/0!</v>
      </c>
      <c r="X12" s="13" t="e">
        <f t="shared" si="1"/>
        <v>#DIV/0!</v>
      </c>
      <c r="Y12" s="14" t="e">
        <f t="shared" si="1"/>
        <v>#DIV/0!</v>
      </c>
      <c r="Z12" s="15" t="e">
        <f t="shared" si="5"/>
        <v>#DIV/0!</v>
      </c>
      <c r="AA12" s="18" t="e">
        <f t="shared" si="6"/>
        <v>#DIV/0!</v>
      </c>
      <c r="AB12" s="9"/>
      <c r="AC12" s="26" t="e">
        <f t="shared" si="2"/>
        <v>#DIV/0!</v>
      </c>
      <c r="AD12" s="21" t="e">
        <f t="shared" si="3"/>
        <v>#DIV/0!</v>
      </c>
      <c r="AE12" s="34" t="e">
        <f t="shared" si="7"/>
        <v>#VALUE!</v>
      </c>
      <c r="AF12" s="35" t="e">
        <f t="shared" si="7"/>
        <v>#VALUE!</v>
      </c>
      <c r="AG12" s="36" t="e">
        <f t="shared" si="8"/>
        <v>#DIV/0!</v>
      </c>
      <c r="AH12" s="36" t="e">
        <f t="shared" si="9"/>
        <v>#DIV/0!</v>
      </c>
      <c r="AI12" s="59" t="e">
        <f t="shared" si="10"/>
        <v>#DIV/0!</v>
      </c>
      <c r="AJ12" s="59" t="e">
        <f t="shared" si="11"/>
        <v>#DIV/0!</v>
      </c>
      <c r="AK12" s="59" t="e">
        <f t="shared" si="12"/>
        <v>#DIV/0!</v>
      </c>
      <c r="AL12" s="1"/>
      <c r="AM12" s="1"/>
      <c r="AN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</row>
    <row r="13" spans="2:4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0" t="e">
        <f t="shared" si="4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0"/>
        <v>#DIV/0!</v>
      </c>
      <c r="V13" s="13" t="e">
        <f t="shared" si="0"/>
        <v>#DIV/0!</v>
      </c>
      <c r="W13" s="13" t="e">
        <f t="shared" si="1"/>
        <v>#DIV/0!</v>
      </c>
      <c r="X13" s="13" t="e">
        <f t="shared" si="1"/>
        <v>#DIV/0!</v>
      </c>
      <c r="Y13" s="14" t="e">
        <f t="shared" si="1"/>
        <v>#DIV/0!</v>
      </c>
      <c r="Z13" s="15" t="e">
        <f t="shared" si="5"/>
        <v>#DIV/0!</v>
      </c>
      <c r="AA13" s="18" t="e">
        <f t="shared" si="6"/>
        <v>#DIV/0!</v>
      </c>
      <c r="AB13" s="9"/>
      <c r="AC13" s="26" t="e">
        <f t="shared" si="2"/>
        <v>#DIV/0!</v>
      </c>
      <c r="AD13" s="21" t="e">
        <f t="shared" si="3"/>
        <v>#DIV/0!</v>
      </c>
      <c r="AE13" s="34" t="e">
        <f t="shared" si="7"/>
        <v>#VALUE!</v>
      </c>
      <c r="AF13" s="35" t="e">
        <f t="shared" si="7"/>
        <v>#VALUE!</v>
      </c>
      <c r="AG13" s="36" t="e">
        <f t="shared" si="8"/>
        <v>#DIV/0!</v>
      </c>
      <c r="AH13" s="36" t="e">
        <f t="shared" si="9"/>
        <v>#DIV/0!</v>
      </c>
      <c r="AI13" s="59" t="e">
        <f t="shared" si="10"/>
        <v>#DIV/0!</v>
      </c>
      <c r="AJ13" s="59" t="e">
        <f t="shared" si="11"/>
        <v>#DIV/0!</v>
      </c>
      <c r="AK13" s="59" t="e">
        <f t="shared" si="12"/>
        <v>#DIV/0!</v>
      </c>
      <c r="AL13" s="1"/>
      <c r="AM13" s="1"/>
      <c r="AN13" s="19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4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0"/>
        <v>#DIV/0!</v>
      </c>
      <c r="V14" s="13" t="e">
        <f t="shared" si="0"/>
        <v>#DIV/0!</v>
      </c>
      <c r="W14" s="13" t="e">
        <f t="shared" si="1"/>
        <v>#DIV/0!</v>
      </c>
      <c r="X14" s="13" t="e">
        <f t="shared" si="1"/>
        <v>#DIV/0!</v>
      </c>
      <c r="Y14" s="14" t="e">
        <f t="shared" si="1"/>
        <v>#DIV/0!</v>
      </c>
      <c r="Z14" s="15" t="e">
        <f t="shared" si="5"/>
        <v>#DIV/0!</v>
      </c>
      <c r="AA14" s="18" t="e">
        <f t="shared" si="6"/>
        <v>#DIV/0!</v>
      </c>
      <c r="AB14" s="9"/>
      <c r="AC14" s="26" t="e">
        <f t="shared" si="2"/>
        <v>#DIV/0!</v>
      </c>
      <c r="AD14" s="21" t="e">
        <f t="shared" si="3"/>
        <v>#DIV/0!</v>
      </c>
      <c r="AE14" s="34" t="e">
        <f t="shared" si="7"/>
        <v>#VALUE!</v>
      </c>
      <c r="AF14" s="35" t="e">
        <f t="shared" si="7"/>
        <v>#VALUE!</v>
      </c>
      <c r="AG14" s="36" t="e">
        <f t="shared" si="8"/>
        <v>#DIV/0!</v>
      </c>
      <c r="AH14" s="36" t="e">
        <f t="shared" si="9"/>
        <v>#DIV/0!</v>
      </c>
      <c r="AI14" s="59" t="e">
        <f t="shared" si="10"/>
        <v>#DIV/0!</v>
      </c>
      <c r="AJ14" s="59" t="e">
        <f t="shared" si="11"/>
        <v>#DIV/0!</v>
      </c>
      <c r="AK14" s="59" t="e">
        <f t="shared" si="12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4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0"/>
        <v>#DIV/0!</v>
      </c>
      <c r="V15" s="13" t="e">
        <f t="shared" si="0"/>
        <v>#DIV/0!</v>
      </c>
      <c r="W15" s="13" t="e">
        <f t="shared" si="1"/>
        <v>#DIV/0!</v>
      </c>
      <c r="X15" s="13" t="e">
        <f t="shared" si="1"/>
        <v>#DIV/0!</v>
      </c>
      <c r="Y15" s="14" t="e">
        <f t="shared" si="1"/>
        <v>#DIV/0!</v>
      </c>
      <c r="Z15" s="15" t="e">
        <f t="shared" si="5"/>
        <v>#DIV/0!</v>
      </c>
      <c r="AA15" s="18" t="e">
        <f t="shared" si="6"/>
        <v>#DIV/0!</v>
      </c>
      <c r="AB15" s="9"/>
      <c r="AC15" s="26" t="e">
        <f t="shared" si="2"/>
        <v>#DIV/0!</v>
      </c>
      <c r="AD15" s="21" t="e">
        <f t="shared" si="3"/>
        <v>#DIV/0!</v>
      </c>
      <c r="AE15" s="34" t="e">
        <f t="shared" si="7"/>
        <v>#VALUE!</v>
      </c>
      <c r="AF15" s="35" t="e">
        <f t="shared" si="7"/>
        <v>#VALUE!</v>
      </c>
      <c r="AG15" s="36" t="e">
        <f t="shared" si="8"/>
        <v>#DIV/0!</v>
      </c>
      <c r="AH15" s="36" t="e">
        <f t="shared" si="9"/>
        <v>#DIV/0!</v>
      </c>
      <c r="AI15" s="59" t="e">
        <f t="shared" si="10"/>
        <v>#DIV/0!</v>
      </c>
      <c r="AJ15" s="59" t="e">
        <f t="shared" si="11"/>
        <v>#DIV/0!</v>
      </c>
      <c r="AK15" s="59" t="e">
        <f t="shared" si="12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4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0"/>
        <v>#DIV/0!</v>
      </c>
      <c r="V16" s="13" t="e">
        <f t="shared" si="0"/>
        <v>#DIV/0!</v>
      </c>
      <c r="W16" s="13" t="e">
        <f t="shared" si="1"/>
        <v>#DIV/0!</v>
      </c>
      <c r="X16" s="13" t="e">
        <f t="shared" si="1"/>
        <v>#DIV/0!</v>
      </c>
      <c r="Y16" s="14" t="e">
        <f t="shared" si="1"/>
        <v>#DIV/0!</v>
      </c>
      <c r="Z16" s="15" t="e">
        <f t="shared" si="5"/>
        <v>#DIV/0!</v>
      </c>
      <c r="AA16" s="18" t="e">
        <f t="shared" si="6"/>
        <v>#DIV/0!</v>
      </c>
      <c r="AB16" s="9"/>
      <c r="AC16" s="26" t="e">
        <f t="shared" si="2"/>
        <v>#DIV/0!</v>
      </c>
      <c r="AD16" s="21" t="e">
        <f t="shared" si="3"/>
        <v>#DIV/0!</v>
      </c>
      <c r="AE16" s="34" t="e">
        <f t="shared" si="7"/>
        <v>#VALUE!</v>
      </c>
      <c r="AF16" s="35" t="e">
        <f t="shared" si="7"/>
        <v>#VALUE!</v>
      </c>
      <c r="AG16" s="36" t="e">
        <f t="shared" si="8"/>
        <v>#DIV/0!</v>
      </c>
      <c r="AH16" s="36" t="e">
        <f t="shared" si="9"/>
        <v>#DIV/0!</v>
      </c>
      <c r="AI16" s="59" t="e">
        <f t="shared" si="10"/>
        <v>#DIV/0!</v>
      </c>
      <c r="AJ16" s="59" t="e">
        <f t="shared" si="11"/>
        <v>#DIV/0!</v>
      </c>
      <c r="AK16" s="59" t="e">
        <f t="shared" si="12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59" t="e">
        <f t="shared" si="10"/>
        <v>#DIV/0!</v>
      </c>
      <c r="AJ17" s="59" t="e">
        <f t="shared" si="11"/>
        <v>#DIV/0!</v>
      </c>
      <c r="AK17" s="59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59" t="e">
        <f t="shared" si="10"/>
        <v>#DIV/0!</v>
      </c>
      <c r="AJ18" s="59" t="e">
        <f t="shared" si="11"/>
        <v>#DIV/0!</v>
      </c>
      <c r="AK18" s="59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59" t="e">
        <f t="shared" si="10"/>
        <v>#DIV/0!</v>
      </c>
      <c r="AJ19" s="59" t="e">
        <f t="shared" si="11"/>
        <v>#DIV/0!</v>
      </c>
      <c r="AK19" s="59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59" t="e">
        <f t="shared" si="10"/>
        <v>#DIV/0!</v>
      </c>
      <c r="AJ20" s="59" t="e">
        <f t="shared" si="11"/>
        <v>#DIV/0!</v>
      </c>
      <c r="AK20" s="59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59" t="e">
        <f t="shared" si="10"/>
        <v>#DIV/0!</v>
      </c>
      <c r="AJ21" s="59" t="e">
        <f t="shared" si="11"/>
        <v>#DIV/0!</v>
      </c>
      <c r="AK21" s="59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59" t="e">
        <f t="shared" si="10"/>
        <v>#DIV/0!</v>
      </c>
      <c r="AJ22" s="59" t="e">
        <f t="shared" si="11"/>
        <v>#DIV/0!</v>
      </c>
      <c r="AK22" s="59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59" t="e">
        <f t="shared" si="10"/>
        <v>#DIV/0!</v>
      </c>
      <c r="AJ23" s="59" t="e">
        <f t="shared" si="11"/>
        <v>#DIV/0!</v>
      </c>
      <c r="AK23" s="59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4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0"/>
        <v>#DIV/0!</v>
      </c>
      <c r="V24" s="13" t="e">
        <f t="shared" si="0"/>
        <v>#DIV/0!</v>
      </c>
      <c r="W24" s="13" t="e">
        <f t="shared" si="13"/>
        <v>#DIV/0!</v>
      </c>
      <c r="X24" s="13" t="e">
        <f t="shared" si="13"/>
        <v>#DIV/0!</v>
      </c>
      <c r="Y24" s="14" t="e">
        <f t="shared" si="13"/>
        <v>#DIV/0!</v>
      </c>
      <c r="Z24" s="15" t="e">
        <f t="shared" si="5"/>
        <v>#DIV/0!</v>
      </c>
      <c r="AA24" s="18" t="e">
        <f t="shared" si="6"/>
        <v>#DIV/0!</v>
      </c>
      <c r="AB24" s="9"/>
      <c r="AC24" s="26" t="e">
        <f t="shared" si="2"/>
        <v>#DIV/0!</v>
      </c>
      <c r="AD24" s="21" t="e">
        <f t="shared" si="3"/>
        <v>#DIV/0!</v>
      </c>
      <c r="AE24" s="34" t="e">
        <f t="shared" si="7"/>
        <v>#VALUE!</v>
      </c>
      <c r="AF24" s="35" t="e">
        <f t="shared" si="7"/>
        <v>#VALUE!</v>
      </c>
      <c r="AG24" s="36" t="e">
        <f t="shared" si="8"/>
        <v>#DIV/0!</v>
      </c>
      <c r="AH24" s="36" t="e">
        <f t="shared" si="9"/>
        <v>#DIV/0!</v>
      </c>
      <c r="AI24" s="59" t="e">
        <f t="shared" si="10"/>
        <v>#DIV/0!</v>
      </c>
      <c r="AJ24" s="59" t="e">
        <f t="shared" si="11"/>
        <v>#DIV/0!</v>
      </c>
      <c r="AK24" s="59" t="e">
        <f t="shared" si="12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59" t="e">
        <f t="shared" si="10"/>
        <v>#DIV/0!</v>
      </c>
      <c r="AJ25" s="59" t="e">
        <f t="shared" si="11"/>
        <v>#DIV/0!</v>
      </c>
      <c r="AK25" s="59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23"/>
      <c r="O26" s="23"/>
      <c r="P26" s="23"/>
      <c r="Q26" s="23"/>
      <c r="R26" s="23"/>
      <c r="S26" s="25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59" t="e">
        <f t="shared" si="10"/>
        <v>#DIV/0!</v>
      </c>
      <c r="AJ26" s="59" t="e">
        <f t="shared" si="11"/>
        <v>#DIV/0!</v>
      </c>
      <c r="AK26" s="59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23"/>
      <c r="O27" s="23"/>
      <c r="P27" s="23"/>
      <c r="Q27" s="23"/>
      <c r="R27" s="23"/>
      <c r="S27" s="25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59" t="e">
        <f t="shared" si="10"/>
        <v>#DIV/0!</v>
      </c>
      <c r="AJ27" s="59" t="e">
        <f t="shared" si="11"/>
        <v>#DIV/0!</v>
      </c>
      <c r="AK27" s="59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23"/>
      <c r="O28" s="23"/>
      <c r="P28" s="23"/>
      <c r="Q28" s="23"/>
      <c r="R28" s="23"/>
      <c r="S28" s="25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59" t="e">
        <f t="shared" si="10"/>
        <v>#DIV/0!</v>
      </c>
      <c r="AJ28" s="59" t="e">
        <f t="shared" si="11"/>
        <v>#DIV/0!</v>
      </c>
      <c r="AK28" s="59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23"/>
      <c r="O29" s="23"/>
      <c r="P29" s="23"/>
      <c r="Q29" s="23"/>
      <c r="R29" s="23"/>
      <c r="S29" s="25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59" t="e">
        <f t="shared" si="10"/>
        <v>#DIV/0!</v>
      </c>
      <c r="AJ29" s="59" t="e">
        <f t="shared" si="11"/>
        <v>#DIV/0!</v>
      </c>
      <c r="AK29" s="59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23"/>
      <c r="O30" s="23"/>
      <c r="P30" s="23"/>
      <c r="Q30" s="23"/>
      <c r="R30" s="23"/>
      <c r="S30" s="25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59" t="e">
        <f t="shared" si="10"/>
        <v>#DIV/0!</v>
      </c>
      <c r="AJ30" s="59" t="e">
        <f t="shared" si="11"/>
        <v>#DIV/0!</v>
      </c>
      <c r="AK30" s="59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23"/>
      <c r="O31" s="23"/>
      <c r="P31" s="23"/>
      <c r="Q31" s="23"/>
      <c r="R31" s="23"/>
      <c r="S31" s="25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59" t="e">
        <f t="shared" si="10"/>
        <v>#DIV/0!</v>
      </c>
      <c r="AJ31" s="59" t="e">
        <f t="shared" si="11"/>
        <v>#DIV/0!</v>
      </c>
      <c r="AK31" s="59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59" t="e">
        <f t="shared" si="10"/>
        <v>#DIV/0!</v>
      </c>
      <c r="AJ32" s="59" t="e">
        <f t="shared" si="11"/>
        <v>#DIV/0!</v>
      </c>
      <c r="AK32" s="59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59" t="e">
        <f t="shared" si="10"/>
        <v>#DIV/0!</v>
      </c>
      <c r="AJ33" s="59" t="e">
        <f t="shared" si="11"/>
        <v>#DIV/0!</v>
      </c>
      <c r="AK33" s="59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59" t="e">
        <f t="shared" si="10"/>
        <v>#DIV/0!</v>
      </c>
      <c r="AJ34" s="59" t="e">
        <f t="shared" si="11"/>
        <v>#DIV/0!</v>
      </c>
      <c r="AK34" s="59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59" t="e">
        <f t="shared" si="10"/>
        <v>#DIV/0!</v>
      </c>
      <c r="AJ35" s="59" t="e">
        <f t="shared" si="11"/>
        <v>#DIV/0!</v>
      </c>
      <c r="AK35" s="59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59" t="e">
        <f t="shared" si="10"/>
        <v>#DIV/0!</v>
      </c>
      <c r="AJ36" s="59" t="e">
        <f t="shared" si="11"/>
        <v>#DIV/0!</v>
      </c>
      <c r="AK36" s="59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59" t="e">
        <f t="shared" si="10"/>
        <v>#DIV/0!</v>
      </c>
      <c r="AJ37" s="59" t="e">
        <f t="shared" si="11"/>
        <v>#DIV/0!</v>
      </c>
      <c r="AK37" s="59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59" t="e">
        <f t="shared" si="10"/>
        <v>#DIV/0!</v>
      </c>
      <c r="AJ38" s="59" t="e">
        <f t="shared" si="11"/>
        <v>#DIV/0!</v>
      </c>
      <c r="AK38" s="59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59" t="e">
        <f t="shared" si="10"/>
        <v>#DIV/0!</v>
      </c>
      <c r="AJ39" s="59" t="e">
        <f t="shared" si="11"/>
        <v>#DIV/0!</v>
      </c>
      <c r="AK39" s="59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59" t="e">
        <f t="shared" si="10"/>
        <v>#DIV/0!</v>
      </c>
      <c r="AJ40" s="59" t="e">
        <f t="shared" si="11"/>
        <v>#DIV/0!</v>
      </c>
      <c r="AK40" s="59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59" t="e">
        <f t="shared" si="10"/>
        <v>#DIV/0!</v>
      </c>
      <c r="AJ41" s="59" t="e">
        <f t="shared" si="11"/>
        <v>#DIV/0!</v>
      </c>
      <c r="AK41" s="59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9" t="e">
        <f t="shared" si="10"/>
        <v>#DIV/0!</v>
      </c>
      <c r="AJ42" s="59" t="e">
        <f t="shared" si="11"/>
        <v>#DIV/0!</v>
      </c>
      <c r="AK42" s="59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9" t="e">
        <f t="shared" si="10"/>
        <v>#DIV/0!</v>
      </c>
      <c r="AJ43" s="59" t="e">
        <f t="shared" si="11"/>
        <v>#DIV/0!</v>
      </c>
      <c r="AK43" s="59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9" t="e">
        <f t="shared" si="10"/>
        <v>#DIV/0!</v>
      </c>
      <c r="AJ44" s="59" t="e">
        <f t="shared" si="11"/>
        <v>#DIV/0!</v>
      </c>
      <c r="AK44" s="59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9" t="e">
        <f t="shared" si="10"/>
        <v>#DIV/0!</v>
      </c>
      <c r="AJ45" s="59" t="e">
        <f t="shared" si="11"/>
        <v>#DIV/0!</v>
      </c>
      <c r="AK45" s="59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9" t="e">
        <f t="shared" si="10"/>
        <v>#DIV/0!</v>
      </c>
      <c r="AJ46" s="59" t="e">
        <f t="shared" si="11"/>
        <v>#DIV/0!</v>
      </c>
      <c r="AK46" s="59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9" t="e">
        <f t="shared" si="10"/>
        <v>#DIV/0!</v>
      </c>
      <c r="AJ47" s="59" t="e">
        <f t="shared" si="11"/>
        <v>#DIV/0!</v>
      </c>
      <c r="AK47" s="59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9" t="e">
        <f t="shared" si="10"/>
        <v>#DIV/0!</v>
      </c>
      <c r="AJ48" s="59" t="e">
        <f t="shared" si="11"/>
        <v>#DIV/0!</v>
      </c>
      <c r="AK48" s="59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9" t="e">
        <f t="shared" si="10"/>
        <v>#DIV/0!</v>
      </c>
      <c r="AJ49" s="59" t="e">
        <f t="shared" si="11"/>
        <v>#DIV/0!</v>
      </c>
      <c r="AK49" s="59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9" t="e">
        <f t="shared" si="10"/>
        <v>#DIV/0!</v>
      </c>
      <c r="AJ50" s="59" t="e">
        <f t="shared" si="11"/>
        <v>#DIV/0!</v>
      </c>
      <c r="AK50" s="59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9" t="e">
        <f t="shared" si="10"/>
        <v>#DIV/0!</v>
      </c>
      <c r="AJ51" s="59" t="e">
        <f t="shared" si="11"/>
        <v>#DIV/0!</v>
      </c>
      <c r="AK51" s="59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9" t="e">
        <f t="shared" si="10"/>
        <v>#DIV/0!</v>
      </c>
      <c r="AJ52" s="59" t="e">
        <f t="shared" si="11"/>
        <v>#DIV/0!</v>
      </c>
      <c r="AK52" s="59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9" t="e">
        <f t="shared" si="10"/>
        <v>#DIV/0!</v>
      </c>
      <c r="AJ53" s="59" t="e">
        <f t="shared" si="11"/>
        <v>#DIV/0!</v>
      </c>
      <c r="AK53" s="59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9" t="e">
        <f t="shared" si="10"/>
        <v>#DIV/0!</v>
      </c>
      <c r="AJ54" s="59" t="e">
        <f t="shared" si="11"/>
        <v>#DIV/0!</v>
      </c>
      <c r="AK54" s="59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9" t="e">
        <f t="shared" si="10"/>
        <v>#DIV/0!</v>
      </c>
      <c r="AJ55" s="59" t="e">
        <f t="shared" si="11"/>
        <v>#DIV/0!</v>
      </c>
      <c r="AK55" s="59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9" t="e">
        <f t="shared" si="10"/>
        <v>#DIV/0!</v>
      </c>
      <c r="AJ56" s="59" t="e">
        <f t="shared" si="11"/>
        <v>#DIV/0!</v>
      </c>
      <c r="AK56" s="59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9" t="e">
        <f t="shared" si="10"/>
        <v>#DIV/0!</v>
      </c>
      <c r="AJ57" s="59" t="e">
        <f t="shared" si="11"/>
        <v>#DIV/0!</v>
      </c>
      <c r="AK57" s="59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9" t="e">
        <f t="shared" si="10"/>
        <v>#DIV/0!</v>
      </c>
      <c r="AJ58" s="59" t="e">
        <f t="shared" si="11"/>
        <v>#DIV/0!</v>
      </c>
      <c r="AK58" s="59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9" t="e">
        <f t="shared" si="10"/>
        <v>#DIV/0!</v>
      </c>
      <c r="AJ59" s="59" t="e">
        <f t="shared" si="11"/>
        <v>#DIV/0!</v>
      </c>
      <c r="AK59" s="59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9" t="e">
        <f t="shared" si="10"/>
        <v>#DIV/0!</v>
      </c>
      <c r="AJ60" s="59" t="e">
        <f t="shared" si="11"/>
        <v>#DIV/0!</v>
      </c>
      <c r="AK60" s="59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9" t="e">
        <f t="shared" si="10"/>
        <v>#DIV/0!</v>
      </c>
      <c r="AJ61" s="59" t="e">
        <f t="shared" si="11"/>
        <v>#DIV/0!</v>
      </c>
      <c r="AK61" s="59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9" t="e">
        <f t="shared" si="10"/>
        <v>#DIV/0!</v>
      </c>
      <c r="AJ62" s="59" t="e">
        <f t="shared" si="11"/>
        <v>#DIV/0!</v>
      </c>
      <c r="AK62" s="59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9" t="e">
        <f t="shared" si="10"/>
        <v>#DIV/0!</v>
      </c>
      <c r="AJ63" s="59" t="e">
        <f t="shared" si="11"/>
        <v>#DIV/0!</v>
      </c>
      <c r="AK63" s="59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9" t="e">
        <f t="shared" si="10"/>
        <v>#DIV/0!</v>
      </c>
      <c r="AJ64" s="59" t="e">
        <f t="shared" si="11"/>
        <v>#DIV/0!</v>
      </c>
      <c r="AK64" s="59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9" t="e">
        <f t="shared" si="10"/>
        <v>#DIV/0!</v>
      </c>
      <c r="AJ65" s="59" t="e">
        <f t="shared" si="11"/>
        <v>#DIV/0!</v>
      </c>
      <c r="AK65" s="59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9" t="e">
        <f t="shared" si="10"/>
        <v>#DIV/0!</v>
      </c>
      <c r="AJ66" s="59" t="e">
        <f t="shared" si="11"/>
        <v>#DIV/0!</v>
      </c>
      <c r="AK66" s="59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9" t="e">
        <f t="shared" si="10"/>
        <v>#DIV/0!</v>
      </c>
      <c r="AJ67" s="59" t="e">
        <f t="shared" si="11"/>
        <v>#DIV/0!</v>
      </c>
      <c r="AK67" s="59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9" t="e">
        <f t="shared" si="10"/>
        <v>#DIV/0!</v>
      </c>
      <c r="AJ68" s="59" t="e">
        <f t="shared" si="11"/>
        <v>#DIV/0!</v>
      </c>
      <c r="AK68" s="59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9" t="e">
        <f t="shared" si="10"/>
        <v>#DIV/0!</v>
      </c>
      <c r="AJ69" s="59" t="e">
        <f t="shared" si="11"/>
        <v>#DIV/0!</v>
      </c>
      <c r="AK69" s="59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9" t="e">
        <f t="shared" ref="AI70:AI103" si="24">IF(T70&lt;=U70,1,0)</f>
        <v>#DIV/0!</v>
      </c>
      <c r="AJ70" s="59" t="e">
        <f t="shared" ref="AJ70:AJ103" si="25">IF(W70&lt;=X70,1,0)</f>
        <v>#DIV/0!</v>
      </c>
      <c r="AK70" s="59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9" t="e">
        <f t="shared" si="24"/>
        <v>#DIV/0!</v>
      </c>
      <c r="AJ71" s="59" t="e">
        <f t="shared" si="25"/>
        <v>#DIV/0!</v>
      </c>
      <c r="AK71" s="59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9" t="e">
        <f t="shared" si="24"/>
        <v>#DIV/0!</v>
      </c>
      <c r="AJ72" s="59" t="e">
        <f t="shared" si="25"/>
        <v>#DIV/0!</v>
      </c>
      <c r="AK72" s="59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9" t="e">
        <f t="shared" si="24"/>
        <v>#DIV/0!</v>
      </c>
      <c r="AJ73" s="59" t="e">
        <f t="shared" si="25"/>
        <v>#DIV/0!</v>
      </c>
      <c r="AK73" s="59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9" t="e">
        <f t="shared" si="24"/>
        <v>#DIV/0!</v>
      </c>
      <c r="AJ74" s="59" t="e">
        <f t="shared" si="25"/>
        <v>#DIV/0!</v>
      </c>
      <c r="AK74" s="59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9" t="e">
        <f t="shared" si="24"/>
        <v>#DIV/0!</v>
      </c>
      <c r="AJ75" s="59" t="e">
        <f t="shared" si="25"/>
        <v>#DIV/0!</v>
      </c>
      <c r="AK75" s="59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9" t="e">
        <f t="shared" si="24"/>
        <v>#DIV/0!</v>
      </c>
      <c r="AJ76" s="59" t="e">
        <f t="shared" si="25"/>
        <v>#DIV/0!</v>
      </c>
      <c r="AK76" s="59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9" t="e">
        <f t="shared" si="24"/>
        <v>#DIV/0!</v>
      </c>
      <c r="AJ77" s="59" t="e">
        <f t="shared" si="25"/>
        <v>#DIV/0!</v>
      </c>
      <c r="AK77" s="59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9" t="e">
        <f t="shared" si="24"/>
        <v>#DIV/0!</v>
      </c>
      <c r="AJ78" s="59" t="e">
        <f t="shared" si="25"/>
        <v>#DIV/0!</v>
      </c>
      <c r="AK78" s="59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9" t="e">
        <f t="shared" si="24"/>
        <v>#DIV/0!</v>
      </c>
      <c r="AJ79" s="59" t="e">
        <f t="shared" si="25"/>
        <v>#DIV/0!</v>
      </c>
      <c r="AK79" s="59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9" t="e">
        <f t="shared" si="24"/>
        <v>#DIV/0!</v>
      </c>
      <c r="AJ80" s="59" t="e">
        <f t="shared" si="25"/>
        <v>#DIV/0!</v>
      </c>
      <c r="AK80" s="59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9" t="e">
        <f t="shared" si="24"/>
        <v>#DIV/0!</v>
      </c>
      <c r="AJ81" s="59" t="e">
        <f t="shared" si="25"/>
        <v>#DIV/0!</v>
      </c>
      <c r="AK81" s="59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9" t="e">
        <f t="shared" si="24"/>
        <v>#DIV/0!</v>
      </c>
      <c r="AJ82" s="59" t="e">
        <f t="shared" si="25"/>
        <v>#DIV/0!</v>
      </c>
      <c r="AK82" s="59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9" t="e">
        <f t="shared" si="24"/>
        <v>#DIV/0!</v>
      </c>
      <c r="AJ83" s="59" t="e">
        <f t="shared" si="25"/>
        <v>#DIV/0!</v>
      </c>
      <c r="AK83" s="59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9" t="e">
        <f t="shared" si="24"/>
        <v>#DIV/0!</v>
      </c>
      <c r="AJ84" s="59" t="e">
        <f t="shared" si="25"/>
        <v>#DIV/0!</v>
      </c>
      <c r="AK84" s="59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9" t="e">
        <f t="shared" si="24"/>
        <v>#DIV/0!</v>
      </c>
      <c r="AJ85" s="59" t="e">
        <f t="shared" si="25"/>
        <v>#DIV/0!</v>
      </c>
      <c r="AK85" s="59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9" t="e">
        <f t="shared" si="24"/>
        <v>#DIV/0!</v>
      </c>
      <c r="AJ86" s="59" t="e">
        <f t="shared" si="25"/>
        <v>#DIV/0!</v>
      </c>
      <c r="AK86" s="59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9" t="e">
        <f t="shared" si="24"/>
        <v>#DIV/0!</v>
      </c>
      <c r="AJ87" s="59" t="e">
        <f t="shared" si="25"/>
        <v>#DIV/0!</v>
      </c>
      <c r="AK87" s="59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9" t="e">
        <f t="shared" si="24"/>
        <v>#DIV/0!</v>
      </c>
      <c r="AJ88" s="59" t="e">
        <f t="shared" si="25"/>
        <v>#DIV/0!</v>
      </c>
      <c r="AK88" s="59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9" t="e">
        <f t="shared" si="24"/>
        <v>#DIV/0!</v>
      </c>
      <c r="AJ89" s="59" t="e">
        <f t="shared" si="25"/>
        <v>#DIV/0!</v>
      </c>
      <c r="AK89" s="59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9" t="e">
        <f t="shared" si="24"/>
        <v>#DIV/0!</v>
      </c>
      <c r="AJ90" s="59" t="e">
        <f t="shared" si="25"/>
        <v>#DIV/0!</v>
      </c>
      <c r="AK90" s="59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9" t="e">
        <f t="shared" si="24"/>
        <v>#DIV/0!</v>
      </c>
      <c r="AJ91" s="59" t="e">
        <f t="shared" si="25"/>
        <v>#DIV/0!</v>
      </c>
      <c r="AK91" s="59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9" t="e">
        <f t="shared" si="24"/>
        <v>#DIV/0!</v>
      </c>
      <c r="AJ92" s="59" t="e">
        <f t="shared" si="25"/>
        <v>#DIV/0!</v>
      </c>
      <c r="AK92" s="59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9" t="e">
        <f t="shared" si="24"/>
        <v>#DIV/0!</v>
      </c>
      <c r="AJ93" s="59" t="e">
        <f t="shared" si="25"/>
        <v>#DIV/0!</v>
      </c>
      <c r="AK93" s="59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9" t="e">
        <f t="shared" si="24"/>
        <v>#DIV/0!</v>
      </c>
      <c r="AJ94" s="59" t="e">
        <f t="shared" si="25"/>
        <v>#DIV/0!</v>
      </c>
      <c r="AK94" s="59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9" t="e">
        <f t="shared" si="24"/>
        <v>#DIV/0!</v>
      </c>
      <c r="AJ95" s="59" t="e">
        <f t="shared" si="25"/>
        <v>#DIV/0!</v>
      </c>
      <c r="AK95" s="59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9" t="e">
        <f t="shared" si="24"/>
        <v>#DIV/0!</v>
      </c>
      <c r="AJ96" s="59" t="e">
        <f t="shared" si="25"/>
        <v>#DIV/0!</v>
      </c>
      <c r="AK96" s="59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9" t="e">
        <f t="shared" si="24"/>
        <v>#DIV/0!</v>
      </c>
      <c r="AJ97" s="59" t="e">
        <f t="shared" si="25"/>
        <v>#DIV/0!</v>
      </c>
      <c r="AK97" s="59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9" t="e">
        <f t="shared" si="24"/>
        <v>#DIV/0!</v>
      </c>
      <c r="AJ98" s="59" t="e">
        <f t="shared" si="25"/>
        <v>#DIV/0!</v>
      </c>
      <c r="AK98" s="59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9" t="e">
        <f t="shared" si="24"/>
        <v>#DIV/0!</v>
      </c>
      <c r="AJ99" s="59" t="e">
        <f t="shared" si="25"/>
        <v>#DIV/0!</v>
      </c>
      <c r="AK99" s="59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9" t="e">
        <f t="shared" si="24"/>
        <v>#DIV/0!</v>
      </c>
      <c r="AJ100" s="59" t="e">
        <f t="shared" si="25"/>
        <v>#DIV/0!</v>
      </c>
      <c r="AK100" s="59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9" t="e">
        <f t="shared" si="24"/>
        <v>#DIV/0!</v>
      </c>
      <c r="AJ101" s="59" t="e">
        <f t="shared" si="25"/>
        <v>#DIV/0!</v>
      </c>
      <c r="AK101" s="59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9" t="e">
        <f t="shared" si="24"/>
        <v>#DIV/0!</v>
      </c>
      <c r="AJ102" s="59" t="e">
        <f t="shared" si="25"/>
        <v>#DIV/0!</v>
      </c>
      <c r="AK102" s="59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9" t="e">
        <f t="shared" si="24"/>
        <v>#DIV/0!</v>
      </c>
      <c r="AJ103" s="59" t="e">
        <f t="shared" si="25"/>
        <v>#DIV/0!</v>
      </c>
      <c r="AK103" s="59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74680ADF-7D88-F342-9B49-C2BACA90BB4E}">
      <formula1>業種</formula1>
    </dataValidation>
    <dataValidation type="list" allowBlank="1" showInputMessage="1" showErrorMessage="1" sqref="D5:D103" xr:uid="{A2270098-E925-E546-8CAE-FB8A25942323}">
      <formula1>市場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4A5B-283E-B043-8653-94CDA27F5C5F}">
  <dimension ref="B1:AS103"/>
  <sheetViews>
    <sheetView zoomScaleNormal="100"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AH7" sqref="AH7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1" spans="2:45">
      <c r="E1" s="61"/>
    </row>
    <row r="2" spans="2:45">
      <c r="AE2" s="68" t="s">
        <v>182</v>
      </c>
      <c r="AF2" s="68"/>
      <c r="AG2" s="69" t="s">
        <v>183</v>
      </c>
      <c r="AH2" s="72"/>
      <c r="AI2" s="72"/>
      <c r="AJ2" s="72"/>
      <c r="AK2" s="73"/>
      <c r="AL2" s="68" t="s">
        <v>184</v>
      </c>
      <c r="AM2" s="68"/>
      <c r="AN2" s="68"/>
    </row>
    <row r="3" spans="2:45">
      <c r="B3" s="68" t="s">
        <v>11</v>
      </c>
      <c r="C3" s="68"/>
      <c r="D3" s="68"/>
      <c r="E3" s="68"/>
      <c r="F3" s="68"/>
      <c r="G3" s="68"/>
      <c r="H3" s="68"/>
      <c r="I3" s="68"/>
      <c r="J3" s="69" t="s">
        <v>6</v>
      </c>
      <c r="K3" s="72"/>
      <c r="L3" s="72"/>
      <c r="M3" s="73"/>
      <c r="N3" s="68" t="s">
        <v>7</v>
      </c>
      <c r="O3" s="68"/>
      <c r="P3" s="68"/>
      <c r="Q3" s="68" t="s">
        <v>8</v>
      </c>
      <c r="R3" s="68"/>
      <c r="S3" s="69"/>
      <c r="T3" s="70" t="s">
        <v>14</v>
      </c>
      <c r="U3" s="68"/>
      <c r="V3" s="68"/>
      <c r="W3" s="68" t="s">
        <v>15</v>
      </c>
      <c r="X3" s="68"/>
      <c r="Y3" s="69"/>
      <c r="Z3" s="70" t="s">
        <v>13</v>
      </c>
      <c r="AA3" s="69"/>
      <c r="AB3" s="71" t="s">
        <v>27</v>
      </c>
      <c r="AC3" s="72"/>
      <c r="AD3" s="72"/>
      <c r="AE3" s="68"/>
      <c r="AF3" s="68"/>
      <c r="AG3" s="68" t="s">
        <v>46</v>
      </c>
      <c r="AH3" s="68"/>
      <c r="AI3" s="68" t="s">
        <v>179</v>
      </c>
      <c r="AJ3" s="68"/>
      <c r="AK3" s="59" t="s">
        <v>190</v>
      </c>
      <c r="AL3" s="68"/>
      <c r="AM3" s="68"/>
      <c r="AN3" s="68"/>
      <c r="AO3" t="s">
        <v>48</v>
      </c>
      <c r="AR3" s="68" t="s">
        <v>372</v>
      </c>
      <c r="AS3" s="68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9265</v>
      </c>
      <c r="C5" s="23" t="s">
        <v>381</v>
      </c>
      <c r="D5" s="23" t="s">
        <v>63</v>
      </c>
      <c r="E5" s="23" t="s">
        <v>361</v>
      </c>
      <c r="F5" s="23">
        <v>1905</v>
      </c>
      <c r="G5" s="23">
        <v>11.57</v>
      </c>
      <c r="H5" s="23">
        <v>0.57999999999999996</v>
      </c>
      <c r="I5" s="23"/>
      <c r="J5" s="23">
        <v>61533</v>
      </c>
      <c r="K5" s="23">
        <v>522</v>
      </c>
      <c r="L5" s="23">
        <v>56.6</v>
      </c>
      <c r="M5" s="30">
        <f>F5/L5</f>
        <v>33.657243816254415</v>
      </c>
      <c r="N5" s="23">
        <v>63800</v>
      </c>
      <c r="O5" s="23">
        <v>650</v>
      </c>
      <c r="P5" s="23">
        <v>188</v>
      </c>
      <c r="Q5" s="23">
        <v>64700</v>
      </c>
      <c r="R5" s="23">
        <v>700</v>
      </c>
      <c r="S5" s="25">
        <v>199.8</v>
      </c>
      <c r="T5" s="12">
        <f t="shared" ref="T5:V25" si="0">ABS(N5-J5)/J5*100</f>
        <v>3.6842019729250968</v>
      </c>
      <c r="U5" s="13">
        <f t="shared" si="0"/>
        <v>24.521072796934863</v>
      </c>
      <c r="V5" s="13">
        <f t="shared" si="0"/>
        <v>232.15547703180212</v>
      </c>
      <c r="W5" s="13">
        <f t="shared" ref="W5:Y20" si="1">ABS(Q5-N5)/N5*100</f>
        <v>1.4106583072100314</v>
      </c>
      <c r="X5" s="13">
        <f t="shared" si="1"/>
        <v>7.6923076923076925</v>
      </c>
      <c r="Y5" s="14">
        <f t="shared" si="1"/>
        <v>6.2765957446808578</v>
      </c>
      <c r="Z5" s="15">
        <f>M5*P5</f>
        <v>6327.5618374558298</v>
      </c>
      <c r="AA5" s="18">
        <f>M5*S5</f>
        <v>6724.7173144876324</v>
      </c>
      <c r="AB5" s="9">
        <v>1563</v>
      </c>
      <c r="AC5" s="14">
        <f t="shared" ref="AC5:AC68" si="2">(AA5-AB5)/AB5*100+100</f>
        <v>430.24422997361694</v>
      </c>
      <c r="AD5" s="21">
        <f t="shared" ref="AD5:AD68" si="3">AB5/F5*100</f>
        <v>82.047244094488192</v>
      </c>
      <c r="AE5" s="34">
        <f>G5/AR5</f>
        <v>0.91825396825396832</v>
      </c>
      <c r="AF5" s="35">
        <f>H5/AS5</f>
        <v>0.72499999999999987</v>
      </c>
      <c r="AG5" s="36">
        <f>IF(T5+U5&gt;=40,1,0)</f>
        <v>0</v>
      </c>
      <c r="AH5" s="36">
        <f>IF(W5+X5&gt;=40,1,0)</f>
        <v>0</v>
      </c>
      <c r="AI5" s="59">
        <f>IF(T5&lt;=U5,1,0)</f>
        <v>1</v>
      </c>
      <c r="AJ5" s="59">
        <f>IF(W5&lt;=X5,1,0)</f>
        <v>1</v>
      </c>
      <c r="AK5" s="59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12.6</v>
      </c>
      <c r="AS5" s="2">
        <f>IF(D5="東1",VLOOKUP(E5,参照!$B$4:$J$36,3,FALSE),IF(D5="東2",VLOOKUP(E5,参照!$B$4:$J$36,5,FALSE),IF(D5="M",VLOOKUP(E5,参照!$B$4:$J$36,7,FALSE), IF(D5="JQ",VLOOKUP(E5,参照!$B$4:$J$36,9,FALSE),"-") )))</f>
        <v>0.8</v>
      </c>
    </row>
    <row r="6" spans="2:45">
      <c r="B6" s="23">
        <v>9272</v>
      </c>
      <c r="C6" s="22" t="s">
        <v>382</v>
      </c>
      <c r="D6" s="23" t="s">
        <v>383</v>
      </c>
      <c r="E6" s="23" t="s">
        <v>362</v>
      </c>
      <c r="F6" s="23">
        <v>1817</v>
      </c>
      <c r="G6" s="23">
        <v>29.54</v>
      </c>
      <c r="H6" s="23">
        <v>4.8899999999999997</v>
      </c>
      <c r="I6" s="23"/>
      <c r="J6" s="23">
        <v>1358</v>
      </c>
      <c r="K6" s="23">
        <v>187</v>
      </c>
      <c r="L6" s="23">
        <v>53</v>
      </c>
      <c r="M6" s="30">
        <f t="shared" ref="M6:M69" si="4">F6/L6</f>
        <v>34.283018867924525</v>
      </c>
      <c r="N6" s="23">
        <v>1390</v>
      </c>
      <c r="O6" s="23">
        <v>220</v>
      </c>
      <c r="P6" s="23">
        <v>60.5</v>
      </c>
      <c r="Q6" s="23">
        <v>1500</v>
      </c>
      <c r="R6" s="23">
        <v>300</v>
      </c>
      <c r="S6" s="25">
        <v>84.7</v>
      </c>
      <c r="T6" s="12">
        <f t="shared" si="0"/>
        <v>2.3564064801178204</v>
      </c>
      <c r="U6" s="13">
        <f t="shared" si="0"/>
        <v>17.647058823529413</v>
      </c>
      <c r="V6" s="13">
        <f t="shared" si="0"/>
        <v>14.150943396226415</v>
      </c>
      <c r="W6" s="13">
        <f t="shared" si="1"/>
        <v>7.9136690647482011</v>
      </c>
      <c r="X6" s="13">
        <f t="shared" si="1"/>
        <v>36.363636363636367</v>
      </c>
      <c r="Y6" s="14">
        <f t="shared" si="1"/>
        <v>40</v>
      </c>
      <c r="Z6" s="15">
        <f t="shared" ref="Z6:Z69" si="5">M6*P6</f>
        <v>2074.1226415094338</v>
      </c>
      <c r="AA6" s="18">
        <f t="shared" ref="AA6:AA69" si="6">M6*S6</f>
        <v>2903.7716981132075</v>
      </c>
      <c r="AB6" s="9">
        <v>1258</v>
      </c>
      <c r="AC6" s="24">
        <f t="shared" si="2"/>
        <v>230.82445930947594</v>
      </c>
      <c r="AD6" s="21">
        <f t="shared" si="3"/>
        <v>69.23500275178867</v>
      </c>
      <c r="AE6" s="37">
        <f t="shared" ref="AE6:AF25" si="7">G6/AR6</f>
        <v>0.64780701754385961</v>
      </c>
      <c r="AF6" s="38">
        <f t="shared" si="7"/>
        <v>1.7464285714285714</v>
      </c>
      <c r="AG6" s="44">
        <f t="shared" ref="AG6:AG69" si="8">IF(T6+U6&gt;=40,1,0)</f>
        <v>0</v>
      </c>
      <c r="AH6" s="39">
        <f t="shared" ref="AH6:AH69" si="9">IF(W6+X6&gt;=40,1,0)</f>
        <v>1</v>
      </c>
      <c r="AI6" s="40">
        <f t="shared" ref="AI6:AI69" si="10">IF(T6&lt;=U6,1,0)</f>
        <v>1</v>
      </c>
      <c r="AJ6" s="40">
        <f t="shared" ref="AJ6:AJ69" si="11">IF(W6&lt;=X6,1,0)</f>
        <v>1</v>
      </c>
      <c r="AK6" s="40" t="str">
        <f t="shared" ref="AK6:AK69" si="12">IF(AND(AC6&gt;=150,AG6+AH6+AI6+AJ6&gt;=3),"○","×")</f>
        <v>○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>
      <c r="B7" s="23">
        <v>9273</v>
      </c>
      <c r="C7" s="22" t="s">
        <v>384</v>
      </c>
      <c r="D7" s="23" t="s">
        <v>63</v>
      </c>
      <c r="E7" s="23" t="s">
        <v>361</v>
      </c>
      <c r="F7" s="23">
        <v>1957</v>
      </c>
      <c r="G7" s="23">
        <v>11.4</v>
      </c>
      <c r="H7" s="23">
        <v>1.3</v>
      </c>
      <c r="I7" s="23"/>
      <c r="J7" s="23">
        <v>15206</v>
      </c>
      <c r="K7" s="23">
        <v>1210</v>
      </c>
      <c r="L7" s="23">
        <v>66</v>
      </c>
      <c r="M7" s="30">
        <f t="shared" si="4"/>
        <v>29.651515151515152</v>
      </c>
      <c r="N7" s="23">
        <v>15800</v>
      </c>
      <c r="O7" s="23">
        <v>1950</v>
      </c>
      <c r="P7" s="23">
        <v>136.30000000000001</v>
      </c>
      <c r="Q7" s="23">
        <v>16000</v>
      </c>
      <c r="R7" s="23">
        <v>1990</v>
      </c>
      <c r="S7" s="25">
        <v>138.30000000000001</v>
      </c>
      <c r="T7" s="12">
        <f t="shared" si="0"/>
        <v>3.9063527554912532</v>
      </c>
      <c r="U7" s="13">
        <f t="shared" si="0"/>
        <v>61.157024793388423</v>
      </c>
      <c r="V7" s="13">
        <f t="shared" si="0"/>
        <v>106.51515151515154</v>
      </c>
      <c r="W7" s="13">
        <f t="shared" si="1"/>
        <v>1.2658227848101267</v>
      </c>
      <c r="X7" s="13">
        <f t="shared" si="1"/>
        <v>2.0512820512820511</v>
      </c>
      <c r="Y7" s="14">
        <f t="shared" si="1"/>
        <v>1.467351430667645</v>
      </c>
      <c r="Z7" s="15">
        <f t="shared" si="5"/>
        <v>4041.5015151515154</v>
      </c>
      <c r="AA7" s="18">
        <f t="shared" si="6"/>
        <v>4100.8045454545463</v>
      </c>
      <c r="AB7" s="9">
        <v>1957</v>
      </c>
      <c r="AC7" s="24">
        <f t="shared" si="2"/>
        <v>209.54545454545459</v>
      </c>
      <c r="AD7" s="21">
        <f t="shared" si="3"/>
        <v>100</v>
      </c>
      <c r="AE7" s="37">
        <f t="shared" si="7"/>
        <v>0.90476190476190477</v>
      </c>
      <c r="AF7" s="38">
        <f t="shared" si="7"/>
        <v>1.625</v>
      </c>
      <c r="AG7" s="39">
        <f t="shared" si="8"/>
        <v>1</v>
      </c>
      <c r="AH7" s="44">
        <f>IF(W7+X7&gt;=40,1,0)</f>
        <v>0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>
      <c r="B8" s="23">
        <v>9325</v>
      </c>
      <c r="C8" s="23" t="s">
        <v>385</v>
      </c>
      <c r="D8" s="23" t="s">
        <v>63</v>
      </c>
      <c r="E8" s="23" t="s">
        <v>359</v>
      </c>
      <c r="F8" s="23">
        <v>1155</v>
      </c>
      <c r="G8" s="23">
        <v>53.95</v>
      </c>
      <c r="H8" s="23">
        <v>9.01</v>
      </c>
      <c r="I8" s="23"/>
      <c r="J8" s="23">
        <v>10638</v>
      </c>
      <c r="K8" s="23">
        <v>349</v>
      </c>
      <c r="L8" s="23">
        <v>17.100000000000001</v>
      </c>
      <c r="M8" s="30">
        <f t="shared" si="4"/>
        <v>67.543859649122808</v>
      </c>
      <c r="N8" s="23">
        <v>12500</v>
      </c>
      <c r="O8" s="23">
        <v>400</v>
      </c>
      <c r="P8" s="23">
        <v>21.4</v>
      </c>
      <c r="Q8" s="23">
        <v>15000</v>
      </c>
      <c r="R8" s="23">
        <v>500</v>
      </c>
      <c r="S8" s="25">
        <v>27</v>
      </c>
      <c r="T8" s="12">
        <f t="shared" si="0"/>
        <v>17.50329009212258</v>
      </c>
      <c r="U8" s="13">
        <f t="shared" si="0"/>
        <v>14.613180515759314</v>
      </c>
      <c r="V8" s="13">
        <f t="shared" si="0"/>
        <v>25.14619883040934</v>
      </c>
      <c r="W8" s="13">
        <f t="shared" si="1"/>
        <v>20</v>
      </c>
      <c r="X8" s="13">
        <f t="shared" si="1"/>
        <v>25</v>
      </c>
      <c r="Y8" s="14">
        <f t="shared" si="1"/>
        <v>26.168224299065429</v>
      </c>
      <c r="Z8" s="15">
        <f t="shared" si="5"/>
        <v>1445.4385964912281</v>
      </c>
      <c r="AA8" s="18">
        <f t="shared" si="6"/>
        <v>1823.6842105263158</v>
      </c>
      <c r="AB8" s="9">
        <v>1187</v>
      </c>
      <c r="AC8" s="26">
        <f t="shared" si="2"/>
        <v>153.63809692723805</v>
      </c>
      <c r="AD8" s="21">
        <f t="shared" si="3"/>
        <v>102.77056277056278</v>
      </c>
      <c r="AE8" s="34">
        <f t="shared" si="7"/>
        <v>4.4958333333333336</v>
      </c>
      <c r="AF8" s="35">
        <f t="shared" si="7"/>
        <v>11.262499999999999</v>
      </c>
      <c r="AG8" s="36">
        <f t="shared" si="8"/>
        <v>0</v>
      </c>
      <c r="AH8" s="36">
        <f t="shared" si="9"/>
        <v>1</v>
      </c>
      <c r="AI8" s="59">
        <f t="shared" si="10"/>
        <v>0</v>
      </c>
      <c r="AJ8" s="59">
        <f t="shared" si="11"/>
        <v>1</v>
      </c>
      <c r="AK8" s="59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12</v>
      </c>
      <c r="AS8" s="2">
        <f>IF(D8="東1",VLOOKUP(E8,参照!$B$4:$J$36,3,FALSE),IF(D8="東2",VLOOKUP(E8,参照!$B$4:$J$36,5,FALSE),IF(D8="M",VLOOKUP(E8,参照!$B$4:$J$36,7,FALSE), IF(D8="JQ",VLOOKUP(E8,参照!$B$4:$J$36,9,FALSE),"-") )))</f>
        <v>0.8</v>
      </c>
    </row>
    <row r="9" spans="2:45">
      <c r="B9" s="23">
        <v>9326</v>
      </c>
      <c r="C9" s="23" t="s">
        <v>386</v>
      </c>
      <c r="D9" s="23" t="s">
        <v>383</v>
      </c>
      <c r="E9" s="23" t="s">
        <v>359</v>
      </c>
      <c r="F9" s="23">
        <v>3450</v>
      </c>
      <c r="G9" s="23">
        <v>36.549999999999997</v>
      </c>
      <c r="H9" s="23">
        <v>9.9</v>
      </c>
      <c r="I9" s="23"/>
      <c r="J9" s="23">
        <v>7301</v>
      </c>
      <c r="K9" s="23">
        <v>291</v>
      </c>
      <c r="L9" s="23">
        <v>75</v>
      </c>
      <c r="M9" s="30">
        <f t="shared" si="4"/>
        <v>46</v>
      </c>
      <c r="N9" s="23">
        <v>8500</v>
      </c>
      <c r="O9" s="23">
        <v>380</v>
      </c>
      <c r="P9" s="23">
        <v>76.599999999999994</v>
      </c>
      <c r="Q9" s="23">
        <v>9000</v>
      </c>
      <c r="R9" s="23">
        <v>400</v>
      </c>
      <c r="S9" s="25">
        <v>79.900000000000006</v>
      </c>
      <c r="T9" s="12">
        <f t="shared" si="0"/>
        <v>16.422407889330231</v>
      </c>
      <c r="U9" s="13">
        <f t="shared" si="0"/>
        <v>30.584192439862544</v>
      </c>
      <c r="V9" s="13">
        <f t="shared" si="0"/>
        <v>2.1333333333333258</v>
      </c>
      <c r="W9" s="13">
        <f t="shared" si="1"/>
        <v>5.8823529411764701</v>
      </c>
      <c r="X9" s="13">
        <f t="shared" si="1"/>
        <v>5.2631578947368416</v>
      </c>
      <c r="Y9" s="14">
        <f t="shared" si="1"/>
        <v>4.3080939947780834</v>
      </c>
      <c r="Z9" s="15">
        <f t="shared" si="5"/>
        <v>3523.6</v>
      </c>
      <c r="AA9" s="18">
        <f t="shared" si="6"/>
        <v>3675.4</v>
      </c>
      <c r="AB9" s="9">
        <v>3250</v>
      </c>
      <c r="AC9" s="26">
        <f t="shared" si="2"/>
        <v>113.08923076923077</v>
      </c>
      <c r="AD9" s="21">
        <f t="shared" si="3"/>
        <v>94.20289855072464</v>
      </c>
      <c r="AE9" s="34">
        <f t="shared" si="7"/>
        <v>0.8892944038929439</v>
      </c>
      <c r="AF9" s="35">
        <f t="shared" si="7"/>
        <v>0.88392857142857151</v>
      </c>
      <c r="AG9" s="36">
        <f t="shared" si="8"/>
        <v>1</v>
      </c>
      <c r="AH9" s="36">
        <f t="shared" si="9"/>
        <v>0</v>
      </c>
      <c r="AI9" s="59">
        <f t="shared" si="10"/>
        <v>1</v>
      </c>
      <c r="AJ9" s="59">
        <f t="shared" si="11"/>
        <v>0</v>
      </c>
      <c r="AK9" s="59" t="str">
        <f t="shared" si="12"/>
        <v>×</v>
      </c>
      <c r="AL9" s="1"/>
      <c r="AM9" s="1"/>
      <c r="AN9" s="1"/>
      <c r="AR9" s="2">
        <f>IF(D9="東1",VLOOKUP(E9,参照!$B$4:$J$36,2,FALSE),IF(D9="東2",VLOOKUP(E9,参照!$B$4:$J$36,4,FALSE),IF(D9="M",VLOOKUP(E9,参照!$B$4:$J$36,6,FALSE), IF(D9="JQ",VLOOKUP(E9,参照!$B$4:$J$36,8,FALSE),"-") )))</f>
        <v>41.1</v>
      </c>
      <c r="AS9" s="2">
        <f>IF(D9="東1",VLOOKUP(E9,参照!$B$4:$J$36,3,FALSE),IF(D9="東2",VLOOKUP(E9,参照!$B$4:$J$36,5,FALSE),IF(D9="M",VLOOKUP(E9,参照!$B$4:$J$36,7,FALSE), IF(D9="JQ",VLOOKUP(E9,参照!$B$4:$J$36,9,FALSE),"-") )))</f>
        <v>11.2</v>
      </c>
    </row>
    <row r="10" spans="2:45">
      <c r="B10" s="23">
        <v>9419</v>
      </c>
      <c r="C10" s="23" t="s">
        <v>387</v>
      </c>
      <c r="D10" s="23" t="s">
        <v>63</v>
      </c>
      <c r="E10" s="23" t="s">
        <v>388</v>
      </c>
      <c r="F10" s="23">
        <v>585</v>
      </c>
      <c r="G10" s="23">
        <v>69.88</v>
      </c>
      <c r="H10" s="23">
        <v>9.14</v>
      </c>
      <c r="I10" s="23"/>
      <c r="J10" s="23">
        <v>11329</v>
      </c>
      <c r="K10" s="23">
        <v>97</v>
      </c>
      <c r="L10" s="23">
        <v>10.5</v>
      </c>
      <c r="M10" s="30">
        <f t="shared" si="4"/>
        <v>55.714285714285715</v>
      </c>
      <c r="N10" s="23">
        <v>11400</v>
      </c>
      <c r="O10" s="23">
        <v>170</v>
      </c>
      <c r="P10" s="23">
        <v>12.3</v>
      </c>
      <c r="Q10" s="23">
        <v>12000</v>
      </c>
      <c r="R10" s="23">
        <v>400</v>
      </c>
      <c r="S10" s="25">
        <v>31.1</v>
      </c>
      <c r="T10" s="12">
        <f t="shared" si="0"/>
        <v>0.62671021272839611</v>
      </c>
      <c r="U10" s="13">
        <f t="shared" si="0"/>
        <v>75.257731958762889</v>
      </c>
      <c r="V10" s="13">
        <f t="shared" si="0"/>
        <v>17.142857142857149</v>
      </c>
      <c r="W10" s="13">
        <f t="shared" si="1"/>
        <v>5.2631578947368416</v>
      </c>
      <c r="X10" s="13">
        <f t="shared" si="1"/>
        <v>135.29411764705884</v>
      </c>
      <c r="Y10" s="14">
        <f t="shared" si="1"/>
        <v>152.84552845528455</v>
      </c>
      <c r="Z10" s="15">
        <f t="shared" si="5"/>
        <v>685.28571428571433</v>
      </c>
      <c r="AA10" s="18">
        <f t="shared" si="6"/>
        <v>1732.7142857142858</v>
      </c>
      <c r="AB10" s="9">
        <v>791</v>
      </c>
      <c r="AC10" s="24">
        <f t="shared" si="2"/>
        <v>219.05363915477696</v>
      </c>
      <c r="AD10" s="21">
        <f t="shared" si="3"/>
        <v>135.21367521367523</v>
      </c>
      <c r="AE10" s="34">
        <f t="shared" si="7"/>
        <v>2.3608108108108103</v>
      </c>
      <c r="AF10" s="35">
        <f t="shared" si="7"/>
        <v>3.5153846153846153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29.6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9450</v>
      </c>
      <c r="C11" s="23" t="s">
        <v>389</v>
      </c>
      <c r="D11" s="23" t="s">
        <v>63</v>
      </c>
      <c r="E11" s="23" t="s">
        <v>360</v>
      </c>
      <c r="F11" s="23">
        <v>1539</v>
      </c>
      <c r="G11" s="23">
        <v>39.65</v>
      </c>
      <c r="H11" s="23">
        <v>13.75</v>
      </c>
      <c r="I11" s="23"/>
      <c r="J11" s="23">
        <v>5446</v>
      </c>
      <c r="K11" s="23">
        <v>936</v>
      </c>
      <c r="L11" s="23">
        <v>28.8</v>
      </c>
      <c r="M11" s="30">
        <f t="shared" si="4"/>
        <v>53.4375</v>
      </c>
      <c r="N11" s="23">
        <v>7400</v>
      </c>
      <c r="O11" s="23">
        <v>1250</v>
      </c>
      <c r="P11" s="23">
        <v>37.1</v>
      </c>
      <c r="Q11" s="23">
        <v>8200</v>
      </c>
      <c r="R11" s="23">
        <v>1400</v>
      </c>
      <c r="S11" s="25">
        <v>42.6</v>
      </c>
      <c r="T11" s="12">
        <f t="shared" si="0"/>
        <v>35.879544619904522</v>
      </c>
      <c r="U11" s="13">
        <f t="shared" si="0"/>
        <v>33.547008547008545</v>
      </c>
      <c r="V11" s="13">
        <f t="shared" si="0"/>
        <v>28.819444444444446</v>
      </c>
      <c r="W11" s="13">
        <f t="shared" si="1"/>
        <v>10.810810810810811</v>
      </c>
      <c r="X11" s="13">
        <f t="shared" si="1"/>
        <v>12</v>
      </c>
      <c r="Y11" s="14">
        <f t="shared" si="1"/>
        <v>14.824797843665769</v>
      </c>
      <c r="Z11" s="15">
        <f t="shared" si="5"/>
        <v>1982.53125</v>
      </c>
      <c r="AA11" s="18">
        <f t="shared" si="6"/>
        <v>2276.4375</v>
      </c>
      <c r="AB11" s="9">
        <v>1836</v>
      </c>
      <c r="AC11" s="26">
        <f t="shared" si="2"/>
        <v>123.98897058823529</v>
      </c>
      <c r="AD11" s="21">
        <f t="shared" si="3"/>
        <v>119.29824561403508</v>
      </c>
      <c r="AE11" s="34">
        <f t="shared" si="7"/>
        <v>1.339527027027027</v>
      </c>
      <c r="AF11" s="35">
        <f t="shared" si="7"/>
        <v>5.2884615384615383</v>
      </c>
      <c r="AG11" s="36">
        <f t="shared" si="8"/>
        <v>1</v>
      </c>
      <c r="AH11" s="36">
        <f t="shared" si="9"/>
        <v>0</v>
      </c>
      <c r="AI11" s="59">
        <f t="shared" si="10"/>
        <v>0</v>
      </c>
      <c r="AJ11" s="59">
        <f t="shared" si="11"/>
        <v>1</v>
      </c>
      <c r="AK11" s="59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29.6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2.6</v>
      </c>
    </row>
    <row r="12" spans="2:45">
      <c r="B12" s="23">
        <v>9467</v>
      </c>
      <c r="C12" s="23" t="s">
        <v>390</v>
      </c>
      <c r="D12" s="23" t="s">
        <v>383</v>
      </c>
      <c r="E12" s="23" t="s">
        <v>360</v>
      </c>
      <c r="F12" s="23">
        <v>2349</v>
      </c>
      <c r="G12" s="23">
        <v>30.6</v>
      </c>
      <c r="H12" s="23">
        <v>5.15</v>
      </c>
      <c r="I12" s="23"/>
      <c r="J12" s="23">
        <v>5631</v>
      </c>
      <c r="K12" s="23">
        <v>1461</v>
      </c>
      <c r="L12" s="23">
        <v>90.9</v>
      </c>
      <c r="M12" s="30">
        <f t="shared" si="4"/>
        <v>25.841584158415841</v>
      </c>
      <c r="N12" s="23">
        <v>6800</v>
      </c>
      <c r="O12" s="23">
        <v>1700</v>
      </c>
      <c r="P12" s="23">
        <v>113.6</v>
      </c>
      <c r="Q12" s="23">
        <v>7000</v>
      </c>
      <c r="R12" s="23">
        <v>2000</v>
      </c>
      <c r="S12" s="25">
        <v>123.9</v>
      </c>
      <c r="T12" s="12">
        <f t="shared" si="0"/>
        <v>20.760078138874089</v>
      </c>
      <c r="U12" s="13">
        <f t="shared" si="0"/>
        <v>16.358658453114305</v>
      </c>
      <c r="V12" s="13">
        <f t="shared" si="0"/>
        <v>24.97249724972496</v>
      </c>
      <c r="W12" s="13">
        <f t="shared" si="1"/>
        <v>2.9411764705882351</v>
      </c>
      <c r="X12" s="13">
        <f t="shared" si="1"/>
        <v>17.647058823529413</v>
      </c>
      <c r="Y12" s="14">
        <f t="shared" si="1"/>
        <v>9.0669014084507147</v>
      </c>
      <c r="Z12" s="15">
        <f t="shared" si="5"/>
        <v>2935.6039603960394</v>
      </c>
      <c r="AA12" s="18">
        <f t="shared" si="6"/>
        <v>3201.772277227723</v>
      </c>
      <c r="AB12" s="9">
        <v>3385</v>
      </c>
      <c r="AC12" s="26">
        <f t="shared" si="2"/>
        <v>94.587068751188269</v>
      </c>
      <c r="AD12" s="21">
        <f t="shared" si="3"/>
        <v>144.10387398893144</v>
      </c>
      <c r="AE12" s="34">
        <f t="shared" si="7"/>
        <v>0.14578370652691758</v>
      </c>
      <c r="AF12" s="35">
        <f t="shared" si="7"/>
        <v>0.63580246913580252</v>
      </c>
      <c r="AG12" s="36">
        <f t="shared" si="8"/>
        <v>0</v>
      </c>
      <c r="AH12" s="36">
        <f t="shared" si="9"/>
        <v>0</v>
      </c>
      <c r="AI12" s="59">
        <f t="shared" si="10"/>
        <v>0</v>
      </c>
      <c r="AJ12" s="59">
        <f t="shared" si="11"/>
        <v>1</v>
      </c>
      <c r="AK12" s="59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209.9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8.1</v>
      </c>
    </row>
    <row r="13" spans="2:45">
      <c r="B13" s="23">
        <v>9698</v>
      </c>
      <c r="C13" s="23" t="s">
        <v>391</v>
      </c>
      <c r="D13" s="23" t="s">
        <v>370</v>
      </c>
      <c r="E13" s="23" t="s">
        <v>360</v>
      </c>
      <c r="F13" s="23">
        <v>1265</v>
      </c>
      <c r="G13" s="23">
        <v>13.85</v>
      </c>
      <c r="H13" s="23">
        <v>1.74</v>
      </c>
      <c r="I13" s="23"/>
      <c r="J13" s="23">
        <v>14624</v>
      </c>
      <c r="K13" s="23">
        <v>1044</v>
      </c>
      <c r="L13" s="23">
        <v>88.5</v>
      </c>
      <c r="M13" s="30">
        <f t="shared" si="4"/>
        <v>14.293785310734464</v>
      </c>
      <c r="N13" s="23">
        <v>15500</v>
      </c>
      <c r="O13" s="23">
        <v>1100</v>
      </c>
      <c r="P13" s="23">
        <v>89.2</v>
      </c>
      <c r="Q13" s="23">
        <v>16500</v>
      </c>
      <c r="R13" s="23">
        <v>1300</v>
      </c>
      <c r="S13" s="25">
        <v>102.6</v>
      </c>
      <c r="T13" s="12">
        <f t="shared" si="0"/>
        <v>5.9901531728665205</v>
      </c>
      <c r="U13" s="13">
        <f t="shared" si="0"/>
        <v>5.3639846743295019</v>
      </c>
      <c r="V13" s="13">
        <f t="shared" si="0"/>
        <v>0.79096045197740439</v>
      </c>
      <c r="W13" s="13">
        <f t="shared" si="1"/>
        <v>6.4516129032258061</v>
      </c>
      <c r="X13" s="13">
        <f t="shared" si="1"/>
        <v>18.181818181818183</v>
      </c>
      <c r="Y13" s="14">
        <f t="shared" si="1"/>
        <v>15.022421524663669</v>
      </c>
      <c r="Z13" s="15">
        <f t="shared" si="5"/>
        <v>1275.0056497175142</v>
      </c>
      <c r="AA13" s="18">
        <f t="shared" si="6"/>
        <v>1466.542372881356</v>
      </c>
      <c r="AB13" s="9">
        <v>1244</v>
      </c>
      <c r="AC13" s="26">
        <f t="shared" si="2"/>
        <v>117.88925827020546</v>
      </c>
      <c r="AD13" s="21">
        <f t="shared" si="3"/>
        <v>98.339920948616594</v>
      </c>
      <c r="AE13" s="34">
        <f t="shared" si="7"/>
        <v>0.70663265306122447</v>
      </c>
      <c r="AF13" s="35">
        <f t="shared" si="7"/>
        <v>1.0235294117647058</v>
      </c>
      <c r="AG13" s="36">
        <f t="shared" si="8"/>
        <v>0</v>
      </c>
      <c r="AH13" s="36">
        <f t="shared" si="9"/>
        <v>0</v>
      </c>
      <c r="AI13" s="59">
        <f t="shared" si="10"/>
        <v>0</v>
      </c>
      <c r="AJ13" s="59">
        <f t="shared" si="11"/>
        <v>1</v>
      </c>
      <c r="AK13" s="59" t="str">
        <f t="shared" si="12"/>
        <v>×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19.600000000000001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1.7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4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0"/>
        <v>#DIV/0!</v>
      </c>
      <c r="V14" s="13" t="e">
        <f t="shared" si="0"/>
        <v>#DIV/0!</v>
      </c>
      <c r="W14" s="13" t="e">
        <f t="shared" si="1"/>
        <v>#DIV/0!</v>
      </c>
      <c r="X14" s="13" t="e">
        <f t="shared" si="1"/>
        <v>#DIV/0!</v>
      </c>
      <c r="Y14" s="14" t="e">
        <f t="shared" si="1"/>
        <v>#DIV/0!</v>
      </c>
      <c r="Z14" s="15" t="e">
        <f t="shared" si="5"/>
        <v>#DIV/0!</v>
      </c>
      <c r="AA14" s="18" t="e">
        <f t="shared" si="6"/>
        <v>#DIV/0!</v>
      </c>
      <c r="AB14" s="9"/>
      <c r="AC14" s="26" t="e">
        <f t="shared" si="2"/>
        <v>#DIV/0!</v>
      </c>
      <c r="AD14" s="21" t="e">
        <f t="shared" si="3"/>
        <v>#DIV/0!</v>
      </c>
      <c r="AE14" s="34" t="e">
        <f t="shared" si="7"/>
        <v>#VALUE!</v>
      </c>
      <c r="AF14" s="35" t="e">
        <f t="shared" si="7"/>
        <v>#VALUE!</v>
      </c>
      <c r="AG14" s="36" t="e">
        <f t="shared" si="8"/>
        <v>#DIV/0!</v>
      </c>
      <c r="AH14" s="36" t="e">
        <f t="shared" si="9"/>
        <v>#DIV/0!</v>
      </c>
      <c r="AI14" s="59" t="e">
        <f t="shared" si="10"/>
        <v>#DIV/0!</v>
      </c>
      <c r="AJ14" s="59" t="e">
        <f t="shared" si="11"/>
        <v>#DIV/0!</v>
      </c>
      <c r="AK14" s="59" t="e">
        <f t="shared" si="12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4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0"/>
        <v>#DIV/0!</v>
      </c>
      <c r="V15" s="13" t="e">
        <f t="shared" si="0"/>
        <v>#DIV/0!</v>
      </c>
      <c r="W15" s="13" t="e">
        <f t="shared" si="1"/>
        <v>#DIV/0!</v>
      </c>
      <c r="X15" s="13" t="e">
        <f t="shared" si="1"/>
        <v>#DIV/0!</v>
      </c>
      <c r="Y15" s="14" t="e">
        <f t="shared" si="1"/>
        <v>#DIV/0!</v>
      </c>
      <c r="Z15" s="15" t="e">
        <f t="shared" si="5"/>
        <v>#DIV/0!</v>
      </c>
      <c r="AA15" s="18" t="e">
        <f t="shared" si="6"/>
        <v>#DIV/0!</v>
      </c>
      <c r="AB15" s="9"/>
      <c r="AC15" s="26" t="e">
        <f t="shared" si="2"/>
        <v>#DIV/0!</v>
      </c>
      <c r="AD15" s="21" t="e">
        <f t="shared" si="3"/>
        <v>#DIV/0!</v>
      </c>
      <c r="AE15" s="34" t="e">
        <f t="shared" si="7"/>
        <v>#VALUE!</v>
      </c>
      <c r="AF15" s="35" t="e">
        <f t="shared" si="7"/>
        <v>#VALUE!</v>
      </c>
      <c r="AG15" s="36" t="e">
        <f t="shared" si="8"/>
        <v>#DIV/0!</v>
      </c>
      <c r="AH15" s="36" t="e">
        <f t="shared" si="9"/>
        <v>#DIV/0!</v>
      </c>
      <c r="AI15" s="59" t="e">
        <f t="shared" si="10"/>
        <v>#DIV/0!</v>
      </c>
      <c r="AJ15" s="59" t="e">
        <f t="shared" si="11"/>
        <v>#DIV/0!</v>
      </c>
      <c r="AK15" s="59" t="e">
        <f t="shared" si="12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4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0"/>
        <v>#DIV/0!</v>
      </c>
      <c r="V16" s="13" t="e">
        <f t="shared" si="0"/>
        <v>#DIV/0!</v>
      </c>
      <c r="W16" s="13" t="e">
        <f t="shared" si="1"/>
        <v>#DIV/0!</v>
      </c>
      <c r="X16" s="13" t="e">
        <f t="shared" si="1"/>
        <v>#DIV/0!</v>
      </c>
      <c r="Y16" s="14" t="e">
        <f t="shared" si="1"/>
        <v>#DIV/0!</v>
      </c>
      <c r="Z16" s="15" t="e">
        <f t="shared" si="5"/>
        <v>#DIV/0!</v>
      </c>
      <c r="AA16" s="18" t="e">
        <f t="shared" si="6"/>
        <v>#DIV/0!</v>
      </c>
      <c r="AB16" s="9"/>
      <c r="AC16" s="26" t="e">
        <f t="shared" si="2"/>
        <v>#DIV/0!</v>
      </c>
      <c r="AD16" s="21" t="e">
        <f t="shared" si="3"/>
        <v>#DIV/0!</v>
      </c>
      <c r="AE16" s="34" t="e">
        <f t="shared" si="7"/>
        <v>#VALUE!</v>
      </c>
      <c r="AF16" s="35" t="e">
        <f t="shared" si="7"/>
        <v>#VALUE!</v>
      </c>
      <c r="AG16" s="36" t="e">
        <f t="shared" si="8"/>
        <v>#DIV/0!</v>
      </c>
      <c r="AH16" s="36" t="e">
        <f t="shared" si="9"/>
        <v>#DIV/0!</v>
      </c>
      <c r="AI16" s="59" t="e">
        <f t="shared" si="10"/>
        <v>#DIV/0!</v>
      </c>
      <c r="AJ16" s="59" t="e">
        <f t="shared" si="11"/>
        <v>#DIV/0!</v>
      </c>
      <c r="AK16" s="59" t="e">
        <f t="shared" si="12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59" t="e">
        <f t="shared" si="10"/>
        <v>#DIV/0!</v>
      </c>
      <c r="AJ17" s="59" t="e">
        <f t="shared" si="11"/>
        <v>#DIV/0!</v>
      </c>
      <c r="AK17" s="59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59" t="e">
        <f t="shared" si="10"/>
        <v>#DIV/0!</v>
      </c>
      <c r="AJ18" s="59" t="e">
        <f t="shared" si="11"/>
        <v>#DIV/0!</v>
      </c>
      <c r="AK18" s="59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59" t="e">
        <f t="shared" si="10"/>
        <v>#DIV/0!</v>
      </c>
      <c r="AJ19" s="59" t="e">
        <f t="shared" si="11"/>
        <v>#DIV/0!</v>
      </c>
      <c r="AK19" s="59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59" t="e">
        <f t="shared" si="10"/>
        <v>#DIV/0!</v>
      </c>
      <c r="AJ20" s="59" t="e">
        <f t="shared" si="11"/>
        <v>#DIV/0!</v>
      </c>
      <c r="AK20" s="59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59" t="e">
        <f t="shared" si="10"/>
        <v>#DIV/0!</v>
      </c>
      <c r="AJ21" s="59" t="e">
        <f t="shared" si="11"/>
        <v>#DIV/0!</v>
      </c>
      <c r="AK21" s="59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59" t="e">
        <f t="shared" si="10"/>
        <v>#DIV/0!</v>
      </c>
      <c r="AJ22" s="59" t="e">
        <f t="shared" si="11"/>
        <v>#DIV/0!</v>
      </c>
      <c r="AK22" s="59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59" t="e">
        <f t="shared" si="10"/>
        <v>#DIV/0!</v>
      </c>
      <c r="AJ23" s="59" t="e">
        <f t="shared" si="11"/>
        <v>#DIV/0!</v>
      </c>
      <c r="AK23" s="59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4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0"/>
        <v>#DIV/0!</v>
      </c>
      <c r="V24" s="13" t="e">
        <f t="shared" si="0"/>
        <v>#DIV/0!</v>
      </c>
      <c r="W24" s="13" t="e">
        <f t="shared" si="13"/>
        <v>#DIV/0!</v>
      </c>
      <c r="X24" s="13" t="e">
        <f t="shared" si="13"/>
        <v>#DIV/0!</v>
      </c>
      <c r="Y24" s="14" t="e">
        <f t="shared" si="13"/>
        <v>#DIV/0!</v>
      </c>
      <c r="Z24" s="15" t="e">
        <f t="shared" si="5"/>
        <v>#DIV/0!</v>
      </c>
      <c r="AA24" s="18" t="e">
        <f t="shared" si="6"/>
        <v>#DIV/0!</v>
      </c>
      <c r="AB24" s="9"/>
      <c r="AC24" s="26" t="e">
        <f t="shared" si="2"/>
        <v>#DIV/0!</v>
      </c>
      <c r="AD24" s="21" t="e">
        <f t="shared" si="3"/>
        <v>#DIV/0!</v>
      </c>
      <c r="AE24" s="34" t="e">
        <f t="shared" si="7"/>
        <v>#VALUE!</v>
      </c>
      <c r="AF24" s="35" t="e">
        <f t="shared" si="7"/>
        <v>#VALUE!</v>
      </c>
      <c r="AG24" s="36" t="e">
        <f t="shared" si="8"/>
        <v>#DIV/0!</v>
      </c>
      <c r="AH24" s="36" t="e">
        <f t="shared" si="9"/>
        <v>#DIV/0!</v>
      </c>
      <c r="AI24" s="59" t="e">
        <f t="shared" si="10"/>
        <v>#DIV/0!</v>
      </c>
      <c r="AJ24" s="59" t="e">
        <f t="shared" si="11"/>
        <v>#DIV/0!</v>
      </c>
      <c r="AK24" s="59" t="e">
        <f t="shared" si="12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59" t="e">
        <f t="shared" si="10"/>
        <v>#DIV/0!</v>
      </c>
      <c r="AJ25" s="59" t="e">
        <f t="shared" si="11"/>
        <v>#DIV/0!</v>
      </c>
      <c r="AK25" s="59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23"/>
      <c r="O26" s="23"/>
      <c r="P26" s="23"/>
      <c r="Q26" s="23"/>
      <c r="R26" s="23"/>
      <c r="S26" s="25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59" t="e">
        <f t="shared" si="10"/>
        <v>#DIV/0!</v>
      </c>
      <c r="AJ26" s="59" t="e">
        <f t="shared" si="11"/>
        <v>#DIV/0!</v>
      </c>
      <c r="AK26" s="59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23"/>
      <c r="O27" s="23"/>
      <c r="P27" s="23"/>
      <c r="Q27" s="23"/>
      <c r="R27" s="23"/>
      <c r="S27" s="25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59" t="e">
        <f t="shared" si="10"/>
        <v>#DIV/0!</v>
      </c>
      <c r="AJ27" s="59" t="e">
        <f t="shared" si="11"/>
        <v>#DIV/0!</v>
      </c>
      <c r="AK27" s="59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23"/>
      <c r="O28" s="23"/>
      <c r="P28" s="23"/>
      <c r="Q28" s="23"/>
      <c r="R28" s="23"/>
      <c r="S28" s="25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59" t="e">
        <f t="shared" si="10"/>
        <v>#DIV/0!</v>
      </c>
      <c r="AJ28" s="59" t="e">
        <f t="shared" si="11"/>
        <v>#DIV/0!</v>
      </c>
      <c r="AK28" s="59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23"/>
      <c r="O29" s="23"/>
      <c r="P29" s="23"/>
      <c r="Q29" s="23"/>
      <c r="R29" s="23"/>
      <c r="S29" s="25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59" t="e">
        <f t="shared" si="10"/>
        <v>#DIV/0!</v>
      </c>
      <c r="AJ29" s="59" t="e">
        <f t="shared" si="11"/>
        <v>#DIV/0!</v>
      </c>
      <c r="AK29" s="59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23"/>
      <c r="O30" s="23"/>
      <c r="P30" s="23"/>
      <c r="Q30" s="23"/>
      <c r="R30" s="23"/>
      <c r="S30" s="25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59" t="e">
        <f t="shared" si="10"/>
        <v>#DIV/0!</v>
      </c>
      <c r="AJ30" s="59" t="e">
        <f t="shared" si="11"/>
        <v>#DIV/0!</v>
      </c>
      <c r="AK30" s="59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23"/>
      <c r="O31" s="23"/>
      <c r="P31" s="23"/>
      <c r="Q31" s="23"/>
      <c r="R31" s="23"/>
      <c r="S31" s="25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59" t="e">
        <f t="shared" si="10"/>
        <v>#DIV/0!</v>
      </c>
      <c r="AJ31" s="59" t="e">
        <f t="shared" si="11"/>
        <v>#DIV/0!</v>
      </c>
      <c r="AK31" s="59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59" t="e">
        <f t="shared" si="10"/>
        <v>#DIV/0!</v>
      </c>
      <c r="AJ32" s="59" t="e">
        <f t="shared" si="11"/>
        <v>#DIV/0!</v>
      </c>
      <c r="AK32" s="59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59" t="e">
        <f t="shared" si="10"/>
        <v>#DIV/0!</v>
      </c>
      <c r="AJ33" s="59" t="e">
        <f t="shared" si="11"/>
        <v>#DIV/0!</v>
      </c>
      <c r="AK33" s="59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59" t="e">
        <f t="shared" si="10"/>
        <v>#DIV/0!</v>
      </c>
      <c r="AJ34" s="59" t="e">
        <f t="shared" si="11"/>
        <v>#DIV/0!</v>
      </c>
      <c r="AK34" s="59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59" t="e">
        <f t="shared" si="10"/>
        <v>#DIV/0!</v>
      </c>
      <c r="AJ35" s="59" t="e">
        <f t="shared" si="11"/>
        <v>#DIV/0!</v>
      </c>
      <c r="AK35" s="59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59" t="e">
        <f t="shared" si="10"/>
        <v>#DIV/0!</v>
      </c>
      <c r="AJ36" s="59" t="e">
        <f t="shared" si="11"/>
        <v>#DIV/0!</v>
      </c>
      <c r="AK36" s="59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59" t="e">
        <f t="shared" si="10"/>
        <v>#DIV/0!</v>
      </c>
      <c r="AJ37" s="59" t="e">
        <f t="shared" si="11"/>
        <v>#DIV/0!</v>
      </c>
      <c r="AK37" s="59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59" t="e">
        <f t="shared" si="10"/>
        <v>#DIV/0!</v>
      </c>
      <c r="AJ38" s="59" t="e">
        <f t="shared" si="11"/>
        <v>#DIV/0!</v>
      </c>
      <c r="AK38" s="59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59" t="e">
        <f t="shared" si="10"/>
        <v>#DIV/0!</v>
      </c>
      <c r="AJ39" s="59" t="e">
        <f t="shared" si="11"/>
        <v>#DIV/0!</v>
      </c>
      <c r="AK39" s="59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59" t="e">
        <f t="shared" si="10"/>
        <v>#DIV/0!</v>
      </c>
      <c r="AJ40" s="59" t="e">
        <f t="shared" si="11"/>
        <v>#DIV/0!</v>
      </c>
      <c r="AK40" s="59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59" t="e">
        <f t="shared" si="10"/>
        <v>#DIV/0!</v>
      </c>
      <c r="AJ41" s="59" t="e">
        <f t="shared" si="11"/>
        <v>#DIV/0!</v>
      </c>
      <c r="AK41" s="59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9" t="e">
        <f t="shared" si="10"/>
        <v>#DIV/0!</v>
      </c>
      <c r="AJ42" s="59" t="e">
        <f t="shared" si="11"/>
        <v>#DIV/0!</v>
      </c>
      <c r="AK42" s="59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9" t="e">
        <f t="shared" si="10"/>
        <v>#DIV/0!</v>
      </c>
      <c r="AJ43" s="59" t="e">
        <f t="shared" si="11"/>
        <v>#DIV/0!</v>
      </c>
      <c r="AK43" s="59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9" t="e">
        <f t="shared" si="10"/>
        <v>#DIV/0!</v>
      </c>
      <c r="AJ44" s="59" t="e">
        <f t="shared" si="11"/>
        <v>#DIV/0!</v>
      </c>
      <c r="AK44" s="59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9" t="e">
        <f t="shared" si="10"/>
        <v>#DIV/0!</v>
      </c>
      <c r="AJ45" s="59" t="e">
        <f t="shared" si="11"/>
        <v>#DIV/0!</v>
      </c>
      <c r="AK45" s="59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9" t="e">
        <f t="shared" si="10"/>
        <v>#DIV/0!</v>
      </c>
      <c r="AJ46" s="59" t="e">
        <f t="shared" si="11"/>
        <v>#DIV/0!</v>
      </c>
      <c r="AK46" s="59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9" t="e">
        <f t="shared" si="10"/>
        <v>#DIV/0!</v>
      </c>
      <c r="AJ47" s="59" t="e">
        <f t="shared" si="11"/>
        <v>#DIV/0!</v>
      </c>
      <c r="AK47" s="59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9" t="e">
        <f t="shared" si="10"/>
        <v>#DIV/0!</v>
      </c>
      <c r="AJ48" s="59" t="e">
        <f t="shared" si="11"/>
        <v>#DIV/0!</v>
      </c>
      <c r="AK48" s="59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9" t="e">
        <f t="shared" si="10"/>
        <v>#DIV/0!</v>
      </c>
      <c r="AJ49" s="59" t="e">
        <f t="shared" si="11"/>
        <v>#DIV/0!</v>
      </c>
      <c r="AK49" s="59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9" t="e">
        <f t="shared" si="10"/>
        <v>#DIV/0!</v>
      </c>
      <c r="AJ50" s="59" t="e">
        <f t="shared" si="11"/>
        <v>#DIV/0!</v>
      </c>
      <c r="AK50" s="59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9" t="e">
        <f t="shared" si="10"/>
        <v>#DIV/0!</v>
      </c>
      <c r="AJ51" s="59" t="e">
        <f t="shared" si="11"/>
        <v>#DIV/0!</v>
      </c>
      <c r="AK51" s="59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9" t="e">
        <f t="shared" si="10"/>
        <v>#DIV/0!</v>
      </c>
      <c r="AJ52" s="59" t="e">
        <f t="shared" si="11"/>
        <v>#DIV/0!</v>
      </c>
      <c r="AK52" s="59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9" t="e">
        <f t="shared" si="10"/>
        <v>#DIV/0!</v>
      </c>
      <c r="AJ53" s="59" t="e">
        <f t="shared" si="11"/>
        <v>#DIV/0!</v>
      </c>
      <c r="AK53" s="59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9" t="e">
        <f t="shared" si="10"/>
        <v>#DIV/0!</v>
      </c>
      <c r="AJ54" s="59" t="e">
        <f t="shared" si="11"/>
        <v>#DIV/0!</v>
      </c>
      <c r="AK54" s="59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9" t="e">
        <f t="shared" si="10"/>
        <v>#DIV/0!</v>
      </c>
      <c r="AJ55" s="59" t="e">
        <f t="shared" si="11"/>
        <v>#DIV/0!</v>
      </c>
      <c r="AK55" s="59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9" t="e">
        <f t="shared" si="10"/>
        <v>#DIV/0!</v>
      </c>
      <c r="AJ56" s="59" t="e">
        <f t="shared" si="11"/>
        <v>#DIV/0!</v>
      </c>
      <c r="AK56" s="59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9" t="e">
        <f t="shared" si="10"/>
        <v>#DIV/0!</v>
      </c>
      <c r="AJ57" s="59" t="e">
        <f t="shared" si="11"/>
        <v>#DIV/0!</v>
      </c>
      <c r="AK57" s="59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9" t="e">
        <f t="shared" si="10"/>
        <v>#DIV/0!</v>
      </c>
      <c r="AJ58" s="59" t="e">
        <f t="shared" si="11"/>
        <v>#DIV/0!</v>
      </c>
      <c r="AK58" s="59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9" t="e">
        <f t="shared" si="10"/>
        <v>#DIV/0!</v>
      </c>
      <c r="AJ59" s="59" t="e">
        <f t="shared" si="11"/>
        <v>#DIV/0!</v>
      </c>
      <c r="AK59" s="59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9" t="e">
        <f t="shared" si="10"/>
        <v>#DIV/0!</v>
      </c>
      <c r="AJ60" s="59" t="e">
        <f t="shared" si="11"/>
        <v>#DIV/0!</v>
      </c>
      <c r="AK60" s="59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9" t="e">
        <f t="shared" si="10"/>
        <v>#DIV/0!</v>
      </c>
      <c r="AJ61" s="59" t="e">
        <f t="shared" si="11"/>
        <v>#DIV/0!</v>
      </c>
      <c r="AK61" s="59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9" t="e">
        <f t="shared" si="10"/>
        <v>#DIV/0!</v>
      </c>
      <c r="AJ62" s="59" t="e">
        <f t="shared" si="11"/>
        <v>#DIV/0!</v>
      </c>
      <c r="AK62" s="59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9" t="e">
        <f t="shared" si="10"/>
        <v>#DIV/0!</v>
      </c>
      <c r="AJ63" s="59" t="e">
        <f t="shared" si="11"/>
        <v>#DIV/0!</v>
      </c>
      <c r="AK63" s="59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9" t="e">
        <f t="shared" si="10"/>
        <v>#DIV/0!</v>
      </c>
      <c r="AJ64" s="59" t="e">
        <f t="shared" si="11"/>
        <v>#DIV/0!</v>
      </c>
      <c r="AK64" s="59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9" t="e">
        <f t="shared" si="10"/>
        <v>#DIV/0!</v>
      </c>
      <c r="AJ65" s="59" t="e">
        <f t="shared" si="11"/>
        <v>#DIV/0!</v>
      </c>
      <c r="AK65" s="59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9" t="e">
        <f t="shared" si="10"/>
        <v>#DIV/0!</v>
      </c>
      <c r="AJ66" s="59" t="e">
        <f t="shared" si="11"/>
        <v>#DIV/0!</v>
      </c>
      <c r="AK66" s="59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9" t="e">
        <f t="shared" si="10"/>
        <v>#DIV/0!</v>
      </c>
      <c r="AJ67" s="59" t="e">
        <f t="shared" si="11"/>
        <v>#DIV/0!</v>
      </c>
      <c r="AK67" s="59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9" t="e">
        <f t="shared" si="10"/>
        <v>#DIV/0!</v>
      </c>
      <c r="AJ68" s="59" t="e">
        <f t="shared" si="11"/>
        <v>#DIV/0!</v>
      </c>
      <c r="AK68" s="59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9" t="e">
        <f t="shared" si="10"/>
        <v>#DIV/0!</v>
      </c>
      <c r="AJ69" s="59" t="e">
        <f t="shared" si="11"/>
        <v>#DIV/0!</v>
      </c>
      <c r="AK69" s="59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9" t="e">
        <f t="shared" ref="AI70:AI103" si="24">IF(T70&lt;=U70,1,0)</f>
        <v>#DIV/0!</v>
      </c>
      <c r="AJ70" s="59" t="e">
        <f t="shared" ref="AJ70:AJ103" si="25">IF(W70&lt;=X70,1,0)</f>
        <v>#DIV/0!</v>
      </c>
      <c r="AK70" s="59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9" t="e">
        <f t="shared" si="24"/>
        <v>#DIV/0!</v>
      </c>
      <c r="AJ71" s="59" t="e">
        <f t="shared" si="25"/>
        <v>#DIV/0!</v>
      </c>
      <c r="AK71" s="59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9" t="e">
        <f t="shared" si="24"/>
        <v>#DIV/0!</v>
      </c>
      <c r="AJ72" s="59" t="e">
        <f t="shared" si="25"/>
        <v>#DIV/0!</v>
      </c>
      <c r="AK72" s="59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9" t="e">
        <f t="shared" si="24"/>
        <v>#DIV/0!</v>
      </c>
      <c r="AJ73" s="59" t="e">
        <f t="shared" si="25"/>
        <v>#DIV/0!</v>
      </c>
      <c r="AK73" s="59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9" t="e">
        <f t="shared" si="24"/>
        <v>#DIV/0!</v>
      </c>
      <c r="AJ74" s="59" t="e">
        <f t="shared" si="25"/>
        <v>#DIV/0!</v>
      </c>
      <c r="AK74" s="59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9" t="e">
        <f t="shared" si="24"/>
        <v>#DIV/0!</v>
      </c>
      <c r="AJ75" s="59" t="e">
        <f t="shared" si="25"/>
        <v>#DIV/0!</v>
      </c>
      <c r="AK75" s="59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9" t="e">
        <f t="shared" si="24"/>
        <v>#DIV/0!</v>
      </c>
      <c r="AJ76" s="59" t="e">
        <f t="shared" si="25"/>
        <v>#DIV/0!</v>
      </c>
      <c r="AK76" s="59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9" t="e">
        <f t="shared" si="24"/>
        <v>#DIV/0!</v>
      </c>
      <c r="AJ77" s="59" t="e">
        <f t="shared" si="25"/>
        <v>#DIV/0!</v>
      </c>
      <c r="AK77" s="59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9" t="e">
        <f t="shared" si="24"/>
        <v>#DIV/0!</v>
      </c>
      <c r="AJ78" s="59" t="e">
        <f t="shared" si="25"/>
        <v>#DIV/0!</v>
      </c>
      <c r="AK78" s="59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9" t="e">
        <f t="shared" si="24"/>
        <v>#DIV/0!</v>
      </c>
      <c r="AJ79" s="59" t="e">
        <f t="shared" si="25"/>
        <v>#DIV/0!</v>
      </c>
      <c r="AK79" s="59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9" t="e">
        <f t="shared" si="24"/>
        <v>#DIV/0!</v>
      </c>
      <c r="AJ80" s="59" t="e">
        <f t="shared" si="25"/>
        <v>#DIV/0!</v>
      </c>
      <c r="AK80" s="59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9" t="e">
        <f t="shared" si="24"/>
        <v>#DIV/0!</v>
      </c>
      <c r="AJ81" s="59" t="e">
        <f t="shared" si="25"/>
        <v>#DIV/0!</v>
      </c>
      <c r="AK81" s="59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9" t="e">
        <f t="shared" si="24"/>
        <v>#DIV/0!</v>
      </c>
      <c r="AJ82" s="59" t="e">
        <f t="shared" si="25"/>
        <v>#DIV/0!</v>
      </c>
      <c r="AK82" s="59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9" t="e">
        <f t="shared" si="24"/>
        <v>#DIV/0!</v>
      </c>
      <c r="AJ83" s="59" t="e">
        <f t="shared" si="25"/>
        <v>#DIV/0!</v>
      </c>
      <c r="AK83" s="59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9" t="e">
        <f t="shared" si="24"/>
        <v>#DIV/0!</v>
      </c>
      <c r="AJ84" s="59" t="e">
        <f t="shared" si="25"/>
        <v>#DIV/0!</v>
      </c>
      <c r="AK84" s="59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9" t="e">
        <f t="shared" si="24"/>
        <v>#DIV/0!</v>
      </c>
      <c r="AJ85" s="59" t="e">
        <f t="shared" si="25"/>
        <v>#DIV/0!</v>
      </c>
      <c r="AK85" s="59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9" t="e">
        <f t="shared" si="24"/>
        <v>#DIV/0!</v>
      </c>
      <c r="AJ86" s="59" t="e">
        <f t="shared" si="25"/>
        <v>#DIV/0!</v>
      </c>
      <c r="AK86" s="59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9" t="e">
        <f t="shared" si="24"/>
        <v>#DIV/0!</v>
      </c>
      <c r="AJ87" s="59" t="e">
        <f t="shared" si="25"/>
        <v>#DIV/0!</v>
      </c>
      <c r="AK87" s="59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9" t="e">
        <f t="shared" si="24"/>
        <v>#DIV/0!</v>
      </c>
      <c r="AJ88" s="59" t="e">
        <f t="shared" si="25"/>
        <v>#DIV/0!</v>
      </c>
      <c r="AK88" s="59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9" t="e">
        <f t="shared" si="24"/>
        <v>#DIV/0!</v>
      </c>
      <c r="AJ89" s="59" t="e">
        <f t="shared" si="25"/>
        <v>#DIV/0!</v>
      </c>
      <c r="AK89" s="59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9" t="e">
        <f t="shared" si="24"/>
        <v>#DIV/0!</v>
      </c>
      <c r="AJ90" s="59" t="e">
        <f t="shared" si="25"/>
        <v>#DIV/0!</v>
      </c>
      <c r="AK90" s="59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9" t="e">
        <f t="shared" si="24"/>
        <v>#DIV/0!</v>
      </c>
      <c r="AJ91" s="59" t="e">
        <f t="shared" si="25"/>
        <v>#DIV/0!</v>
      </c>
      <c r="AK91" s="59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9" t="e">
        <f t="shared" si="24"/>
        <v>#DIV/0!</v>
      </c>
      <c r="AJ92" s="59" t="e">
        <f t="shared" si="25"/>
        <v>#DIV/0!</v>
      </c>
      <c r="AK92" s="59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9" t="e">
        <f t="shared" si="24"/>
        <v>#DIV/0!</v>
      </c>
      <c r="AJ93" s="59" t="e">
        <f t="shared" si="25"/>
        <v>#DIV/0!</v>
      </c>
      <c r="AK93" s="59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9" t="e">
        <f t="shared" si="24"/>
        <v>#DIV/0!</v>
      </c>
      <c r="AJ94" s="59" t="e">
        <f t="shared" si="25"/>
        <v>#DIV/0!</v>
      </c>
      <c r="AK94" s="59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9" t="e">
        <f t="shared" si="24"/>
        <v>#DIV/0!</v>
      </c>
      <c r="AJ95" s="59" t="e">
        <f t="shared" si="25"/>
        <v>#DIV/0!</v>
      </c>
      <c r="AK95" s="59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9" t="e">
        <f t="shared" si="24"/>
        <v>#DIV/0!</v>
      </c>
      <c r="AJ96" s="59" t="e">
        <f t="shared" si="25"/>
        <v>#DIV/0!</v>
      </c>
      <c r="AK96" s="59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9" t="e">
        <f t="shared" si="24"/>
        <v>#DIV/0!</v>
      </c>
      <c r="AJ97" s="59" t="e">
        <f t="shared" si="25"/>
        <v>#DIV/0!</v>
      </c>
      <c r="AK97" s="59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9" t="e">
        <f t="shared" si="24"/>
        <v>#DIV/0!</v>
      </c>
      <c r="AJ98" s="59" t="e">
        <f t="shared" si="25"/>
        <v>#DIV/0!</v>
      </c>
      <c r="AK98" s="59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9" t="e">
        <f t="shared" si="24"/>
        <v>#DIV/0!</v>
      </c>
      <c r="AJ99" s="59" t="e">
        <f t="shared" si="25"/>
        <v>#DIV/0!</v>
      </c>
      <c r="AK99" s="59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9" t="e">
        <f t="shared" si="24"/>
        <v>#DIV/0!</v>
      </c>
      <c r="AJ100" s="59" t="e">
        <f t="shared" si="25"/>
        <v>#DIV/0!</v>
      </c>
      <c r="AK100" s="59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9" t="e">
        <f t="shared" si="24"/>
        <v>#DIV/0!</v>
      </c>
      <c r="AJ101" s="59" t="e">
        <f t="shared" si="25"/>
        <v>#DIV/0!</v>
      </c>
      <c r="AK101" s="59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9" t="e">
        <f t="shared" si="24"/>
        <v>#DIV/0!</v>
      </c>
      <c r="AJ102" s="59" t="e">
        <f t="shared" si="25"/>
        <v>#DIV/0!</v>
      </c>
      <c r="AK102" s="59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9" t="e">
        <f t="shared" si="24"/>
        <v>#DIV/0!</v>
      </c>
      <c r="AJ103" s="59" t="e">
        <f t="shared" si="25"/>
        <v>#DIV/0!</v>
      </c>
      <c r="AK103" s="59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79AB86CE-F9C9-444A-8CBC-2535DDB34667}">
      <formula1>業種</formula1>
    </dataValidation>
    <dataValidation type="list" allowBlank="1" showInputMessage="1" showErrorMessage="1" sqref="D5:D103" xr:uid="{EAD6DAA7-1491-3547-8842-D404B59254EC}">
      <formula1>市場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</vt:i4>
      </vt:variant>
    </vt:vector>
  </HeadingPairs>
  <TitlesOfParts>
    <vt:vector size="12" baseType="lpstr">
      <vt:lpstr>はじめに</vt:lpstr>
      <vt:lpstr>テンプレ</vt:lpstr>
      <vt:lpstr>四季報2020夏2000番台</vt:lpstr>
      <vt:lpstr>四季報2020夏3000番台</vt:lpstr>
      <vt:lpstr>四季報2020夏4000番台</vt:lpstr>
      <vt:lpstr>四季報2020夏6000番台</vt:lpstr>
      <vt:lpstr>四季報2020夏7000番台</vt:lpstr>
      <vt:lpstr>四季報2020夏8000番台</vt:lpstr>
      <vt:lpstr>9000</vt:lpstr>
      <vt:lpstr>参照</vt:lpstr>
      <vt:lpstr>業種</vt:lpstr>
      <vt:lpstr>市場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健介</dc:creator>
  <cp:lastModifiedBy>田中 健介</cp:lastModifiedBy>
  <dcterms:created xsi:type="dcterms:W3CDTF">2020-08-20T00:46:14Z</dcterms:created>
  <dcterms:modified xsi:type="dcterms:W3CDTF">2020-08-31T02:21:44Z</dcterms:modified>
</cp:coreProperties>
</file>