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Pedrito\Downloads\"/>
    </mc:Choice>
  </mc:AlternateContent>
  <xr:revisionPtr revIDLastSave="0" documentId="13_ncr:1_{37C7A48E-6CE4-4C55-A54E-1319377D4D72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Costos" sheetId="1" r:id="rId1"/>
    <sheet name="Beneficios" sheetId="2" r:id="rId2"/>
    <sheet name="Evaluación Económic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2" l="1"/>
  <c r="N20" i="2"/>
  <c r="L21" i="2"/>
  <c r="L20" i="2"/>
  <c r="D22" i="2"/>
  <c r="G21" i="2"/>
  <c r="G20" i="2"/>
  <c r="K18" i="2"/>
  <c r="L19" i="2"/>
  <c r="G19" i="2"/>
  <c r="N19" i="2" s="1"/>
  <c r="F18" i="2"/>
  <c r="F13" i="3"/>
  <c r="G13" i="3"/>
  <c r="H13" i="3"/>
  <c r="I13" i="3"/>
  <c r="J13" i="3"/>
  <c r="K13" i="3"/>
  <c r="L13" i="3"/>
  <c r="M13" i="3"/>
  <c r="N13" i="3"/>
  <c r="O13" i="3"/>
  <c r="P13" i="3"/>
  <c r="E13" i="3"/>
  <c r="M2" i="3"/>
  <c r="E31" i="1"/>
  <c r="C45" i="1" s="1"/>
  <c r="E25" i="1"/>
  <c r="E26" i="1"/>
  <c r="E27" i="1"/>
  <c r="E28" i="1"/>
  <c r="E29" i="1"/>
  <c r="E30" i="1"/>
  <c r="E24" i="1"/>
  <c r="H22" i="2"/>
  <c r="C22" i="2"/>
  <c r="J11" i="2"/>
  <c r="N10" i="2"/>
  <c r="N8" i="2"/>
  <c r="N9" i="2"/>
  <c r="N7" i="2"/>
  <c r="D11" i="2"/>
  <c r="G8" i="2"/>
  <c r="G9" i="2"/>
  <c r="G10" i="2"/>
  <c r="G7" i="2"/>
  <c r="M18" i="2" l="1"/>
  <c r="M22" i="2"/>
  <c r="G22" i="2"/>
  <c r="F22" i="2"/>
  <c r="O10" i="2"/>
  <c r="O7" i="2"/>
  <c r="N11" i="2"/>
  <c r="O8" i="2"/>
  <c r="O9" i="2"/>
  <c r="G11" i="2"/>
  <c r="L22" i="2"/>
  <c r="B46" i="1"/>
  <c r="B45" i="1"/>
  <c r="B44" i="1"/>
  <c r="B43" i="1"/>
  <c r="C39" i="1"/>
  <c r="C46" i="1" s="1"/>
  <c r="E16" i="1"/>
  <c r="E17" i="1"/>
  <c r="E15" i="1"/>
  <c r="F6" i="1"/>
  <c r="F7" i="1"/>
  <c r="F8" i="1"/>
  <c r="F5" i="1"/>
  <c r="O11" i="2" l="1"/>
  <c r="M8" i="3" s="1"/>
  <c r="N22" i="2"/>
  <c r="I9" i="3" s="1"/>
  <c r="O8" i="3"/>
  <c r="J8" i="3"/>
  <c r="E8" i="3"/>
  <c r="F9" i="1"/>
  <c r="C43" i="1" s="1"/>
  <c r="E19" i="1"/>
  <c r="C44" i="1" s="1"/>
  <c r="G8" i="3" l="1"/>
  <c r="N8" i="3"/>
  <c r="F8" i="3"/>
  <c r="H8" i="3"/>
  <c r="K8" i="3"/>
  <c r="I8" i="3"/>
  <c r="I10" i="3" s="1"/>
  <c r="I14" i="3" s="1"/>
  <c r="L8" i="3"/>
  <c r="P8" i="3"/>
  <c r="E9" i="3"/>
  <c r="E10" i="3" s="1"/>
  <c r="E14" i="3" s="1"/>
  <c r="M9" i="3"/>
  <c r="M10" i="3" s="1"/>
  <c r="M14" i="3" s="1"/>
  <c r="L9" i="3"/>
  <c r="G9" i="3"/>
  <c r="G10" i="3" s="1"/>
  <c r="G14" i="3" s="1"/>
  <c r="N9" i="3"/>
  <c r="H9" i="3"/>
  <c r="F9" i="3"/>
  <c r="F10" i="3" s="1"/>
  <c r="F14" i="3" s="1"/>
  <c r="P9" i="3"/>
  <c r="P10" i="3" s="1"/>
  <c r="P14" i="3" s="1"/>
  <c r="J9" i="3"/>
  <c r="J10" i="3" s="1"/>
  <c r="J14" i="3" s="1"/>
  <c r="O9" i="3"/>
  <c r="O10" i="3" s="1"/>
  <c r="O14" i="3" s="1"/>
  <c r="K9" i="3"/>
  <c r="C47" i="1"/>
  <c r="D13" i="3" s="1"/>
  <c r="D14" i="3" s="1"/>
  <c r="K10" i="3" l="1"/>
  <c r="K14" i="3" s="1"/>
  <c r="H10" i="3"/>
  <c r="H14" i="3" s="1"/>
  <c r="N10" i="3"/>
  <c r="N14" i="3" s="1"/>
  <c r="L10" i="3"/>
  <c r="L14" i="3" s="1"/>
  <c r="D21" i="3" s="1"/>
  <c r="D22" i="3"/>
  <c r="D15" i="3"/>
  <c r="E15" i="3" s="1"/>
  <c r="F15" i="3" s="1"/>
  <c r="G15" i="3" s="1"/>
  <c r="D23" i="3" l="1"/>
  <c r="H15" i="3"/>
  <c r="D16" i="3" s="1"/>
  <c r="I15" i="3" l="1"/>
  <c r="J15" i="3" s="1"/>
  <c r="K15" i="3" s="1"/>
  <c r="L15" i="3" s="1"/>
  <c r="M15" i="3" s="1"/>
  <c r="N15" i="3" s="1"/>
  <c r="O15" i="3" s="1"/>
  <c r="P15" i="3" s="1"/>
</calcChain>
</file>

<file path=xl/sharedStrings.xml><?xml version="1.0" encoding="utf-8"?>
<sst xmlns="http://schemas.openxmlformats.org/spreadsheetml/2006/main" count="119" uniqueCount="78">
  <si>
    <t>Jefe de Proyecto</t>
  </si>
  <si>
    <t>Analista de Sistemas</t>
  </si>
  <si>
    <t>Desarrollador</t>
  </si>
  <si>
    <t>Diseñador</t>
  </si>
  <si>
    <t>TOTAL RR.HH</t>
  </si>
  <si>
    <t>DESCRIPCIÓN DE ACTIVIDAD</t>
  </si>
  <si>
    <t>PERSONAL</t>
  </si>
  <si>
    <t>SUELDO MENSUAL</t>
  </si>
  <si>
    <t>MONTO</t>
  </si>
  <si>
    <t>MESES</t>
  </si>
  <si>
    <t>RECURSOS HUMANOS</t>
  </si>
  <si>
    <t>RECURSOS DE HARDWARE</t>
  </si>
  <si>
    <t>Descripción del Equipo</t>
  </si>
  <si>
    <t>CANTIDAD</t>
  </si>
  <si>
    <t>COSTO
UNITARIO</t>
  </si>
  <si>
    <t>Computadoras Core I5</t>
  </si>
  <si>
    <t>Switch D Link 8 puertos</t>
  </si>
  <si>
    <t>Impresora Multifuncional HP</t>
  </si>
  <si>
    <t>TOTAL</t>
  </si>
  <si>
    <t>RECURSOS DE SOFTWARE</t>
  </si>
  <si>
    <t>Descripción del Sofware</t>
  </si>
  <si>
    <t>Licencia S.O. Windows 10 Pro</t>
  </si>
  <si>
    <t>Licencia Antivirus ESET internet Security</t>
  </si>
  <si>
    <t>Sublime Text 3</t>
  </si>
  <si>
    <t>Licencia Microsoft Office Para Empresa</t>
  </si>
  <si>
    <t>Licencia Bizagi Modeler</t>
  </si>
  <si>
    <t>Licencia IBM Rational Rose</t>
  </si>
  <si>
    <t>Licencia MYSQL</t>
  </si>
  <si>
    <t>TOTAL SOFTWARE</t>
  </si>
  <si>
    <t>COSTOS FIJOS</t>
  </si>
  <si>
    <t>Pago de Luz</t>
  </si>
  <si>
    <t>Costos de Papel</t>
  </si>
  <si>
    <t>Servicio de internet</t>
  </si>
  <si>
    <t>Servicio de dominio y hosting</t>
  </si>
  <si>
    <t>TOTAL COSTOS FIJOS</t>
  </si>
  <si>
    <t>COSTO TOTAL</t>
  </si>
  <si>
    <t xml:space="preserve">Descripción </t>
  </si>
  <si>
    <t>Monto</t>
  </si>
  <si>
    <t>Beneficios Tangibles</t>
  </si>
  <si>
    <t>Procesos</t>
  </si>
  <si>
    <t>RR.HH</t>
  </si>
  <si>
    <t>Meses</t>
  </si>
  <si>
    <t>Sin Sistema</t>
  </si>
  <si>
    <t>Con Sistema</t>
  </si>
  <si>
    <t>Registro y Administración de la matricula</t>
  </si>
  <si>
    <t>Obtener reportes de información de matriculas y pensiones para la toma de decisiones en futuro</t>
  </si>
  <si>
    <t>Registrar Información oportuna y de calidad en la libreta de Notas</t>
  </si>
  <si>
    <t xml:space="preserve"> Registrar el pago de pensiones</t>
  </si>
  <si>
    <t>Beneficios</t>
  </si>
  <si>
    <t>Costo Mens</t>
  </si>
  <si>
    <t>Total x año</t>
  </si>
  <si>
    <t>Beneficios Intangibles</t>
  </si>
  <si>
    <t>Costo del proyecto</t>
  </si>
  <si>
    <t>Costo de personal</t>
  </si>
  <si>
    <t>Costos asociados variables</t>
  </si>
  <si>
    <t>Egresos de caja</t>
  </si>
  <si>
    <t>Flujo de caja neto</t>
  </si>
  <si>
    <t>Crecimiento mensual</t>
  </si>
  <si>
    <t>Ingresos</t>
  </si>
  <si>
    <t>VAN</t>
  </si>
  <si>
    <t>TIR</t>
  </si>
  <si>
    <t>B/C</t>
  </si>
  <si>
    <t>Tasa Descuento</t>
  </si>
  <si>
    <t>ANALISIS ECONÓMICO</t>
  </si>
  <si>
    <t>PRI</t>
  </si>
  <si>
    <t>Mesess</t>
  </si>
  <si>
    <t>Disminución de gastos de reposición por material robado.</t>
  </si>
  <si>
    <t>No aplica</t>
  </si>
  <si>
    <t>Disminución de casos de bullyng.</t>
  </si>
  <si>
    <t>Cantidad por mes</t>
  </si>
  <si>
    <t>Costo por mes</t>
  </si>
  <si>
    <t>Cantidad total por año</t>
  </si>
  <si>
    <t>Costo Total por año</t>
  </si>
  <si>
    <t>Costo total por año</t>
  </si>
  <si>
    <t>Beneficios (Costos)</t>
  </si>
  <si>
    <t>Beneficios (Cantidad)</t>
  </si>
  <si>
    <t>Disminución de robos internos y externos al plantel.</t>
  </si>
  <si>
    <t>Disminución de la rotación de personal en el área de las cámaras.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</si>
</sst>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&quot;S/&quot;#,##0.00;[Red]\-&quot;S/&quot;#,##0.00"/>
    <numFmt numFmtId="165" formatCode="_-&quot;S/&quot;* #,##0.00_-;\-&quot;S/&quot;* #,##0.00_-;_-&quot;S/&quot;* &quot;-&quot;??_-;_-@_-"/>
    <numFmt numFmtId="166" formatCode="0.000%"/>
    <numFmt numFmtId="173" formatCode="_-[$S/-280A]\ * #,##0.00_-;\-[$S/-280A]\ * #,##0.00_-;_-[$S/-280A]\ 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6FC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165" fontId="0" fillId="0" borderId="1" xfId="1" applyFont="1" applyBorder="1"/>
    <xf numFmtId="0" fontId="3" fillId="0" borderId="1" xfId="0" applyFont="1" applyBorder="1"/>
    <xf numFmtId="165" fontId="3" fillId="0" borderId="1" xfId="1" applyFont="1" applyBorder="1"/>
    <xf numFmtId="0" fontId="4" fillId="0" borderId="0" xfId="0" applyFont="1" applyFill="1" applyAlignment="1">
      <alignment horizontal="center"/>
    </xf>
    <xf numFmtId="0" fontId="0" fillId="0" borderId="0" xfId="0" applyFill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/>
    <xf numFmtId="0" fontId="0" fillId="0" borderId="2" xfId="0" applyBorder="1"/>
    <xf numFmtId="0" fontId="2" fillId="0" borderId="0" xfId="0" applyFont="1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165" fontId="0" fillId="0" borderId="0" xfId="1" applyFont="1" applyFill="1" applyBorder="1"/>
    <xf numFmtId="165" fontId="0" fillId="0" borderId="1" xfId="1" applyFont="1" applyBorder="1" applyAlignment="1"/>
    <xf numFmtId="0" fontId="0" fillId="0" borderId="0" xfId="0" applyAlignment="1">
      <alignment vertical="center" wrapText="1"/>
    </xf>
    <xf numFmtId="0" fontId="0" fillId="0" borderId="13" xfId="0" applyBorder="1"/>
    <xf numFmtId="0" fontId="0" fillId="0" borderId="22" xfId="0" applyBorder="1"/>
    <xf numFmtId="0" fontId="7" fillId="0" borderId="17" xfId="0" applyFont="1" applyBorder="1"/>
    <xf numFmtId="0" fontId="7" fillId="0" borderId="18" xfId="0" applyFont="1" applyBorder="1"/>
    <xf numFmtId="0" fontId="7" fillId="0" borderId="19" xfId="0" applyFont="1" applyBorder="1" applyAlignment="1">
      <alignment wrapText="1"/>
    </xf>
    <xf numFmtId="0" fontId="8" fillId="0" borderId="16" xfId="0" applyFont="1" applyBorder="1" applyAlignment="1">
      <alignment horizontal="center"/>
    </xf>
    <xf numFmtId="0" fontId="3" fillId="4" borderId="14" xfId="0" applyFont="1" applyFill="1" applyBorder="1"/>
    <xf numFmtId="0" fontId="8" fillId="0" borderId="17" xfId="0" applyFont="1" applyBorder="1"/>
    <xf numFmtId="0" fontId="8" fillId="0" borderId="8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165" fontId="0" fillId="4" borderId="21" xfId="1" applyFont="1" applyFill="1" applyBorder="1" applyAlignment="1">
      <alignment horizontal="center"/>
    </xf>
    <xf numFmtId="165" fontId="0" fillId="4" borderId="9" xfId="1" applyFont="1" applyFill="1" applyBorder="1" applyAlignment="1">
      <alignment horizontal="center"/>
    </xf>
    <xf numFmtId="165" fontId="0" fillId="4" borderId="1" xfId="1" applyFont="1" applyFill="1" applyBorder="1" applyAlignment="1">
      <alignment horizontal="center"/>
    </xf>
    <xf numFmtId="165" fontId="0" fillId="4" borderId="14" xfId="1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165" fontId="0" fillId="5" borderId="21" xfId="1" applyFont="1" applyFill="1" applyBorder="1" applyAlignment="1">
      <alignment horizontal="center"/>
    </xf>
    <xf numFmtId="165" fontId="0" fillId="5" borderId="15" xfId="1" applyFont="1" applyFill="1" applyBorder="1" applyAlignment="1">
      <alignment horizontal="center"/>
    </xf>
    <xf numFmtId="165" fontId="0" fillId="5" borderId="9" xfId="1" applyFont="1" applyFill="1" applyBorder="1" applyAlignment="1">
      <alignment horizontal="center"/>
    </xf>
    <xf numFmtId="165" fontId="0" fillId="5" borderId="1" xfId="1" applyFont="1" applyFill="1" applyBorder="1" applyAlignment="1">
      <alignment horizontal="center"/>
    </xf>
    <xf numFmtId="165" fontId="0" fillId="5" borderId="14" xfId="1" applyFont="1" applyFill="1" applyBorder="1" applyAlignment="1">
      <alignment horizontal="center"/>
    </xf>
    <xf numFmtId="165" fontId="0" fillId="0" borderId="0" xfId="0" applyNumberFormat="1"/>
    <xf numFmtId="0" fontId="0" fillId="4" borderId="5" xfId="0" applyFill="1" applyBorder="1" applyAlignment="1">
      <alignment horizontal="center"/>
    </xf>
    <xf numFmtId="165" fontId="0" fillId="4" borderId="6" xfId="0" applyNumberFormat="1" applyFill="1" applyBorder="1"/>
    <xf numFmtId="0" fontId="0" fillId="4" borderId="6" xfId="0" applyFill="1" applyBorder="1"/>
    <xf numFmtId="0" fontId="0" fillId="5" borderId="5" xfId="0" applyFill="1" applyBorder="1"/>
    <xf numFmtId="165" fontId="0" fillId="5" borderId="6" xfId="1" applyFont="1" applyFill="1" applyBorder="1"/>
    <xf numFmtId="0" fontId="0" fillId="5" borderId="6" xfId="0" applyFill="1" applyBorder="1"/>
    <xf numFmtId="165" fontId="0" fillId="6" borderId="26" xfId="0" applyNumberFormat="1" applyFill="1" applyBorder="1" applyAlignment="1">
      <alignment horizontal="center"/>
    </xf>
    <xf numFmtId="165" fontId="3" fillId="6" borderId="7" xfId="0" applyNumberFormat="1" applyFont="1" applyFill="1" applyBorder="1"/>
    <xf numFmtId="165" fontId="3" fillId="4" borderId="7" xfId="0" applyNumberFormat="1" applyFont="1" applyFill="1" applyBorder="1"/>
    <xf numFmtId="165" fontId="3" fillId="5" borderId="7" xfId="1" applyFont="1" applyFill="1" applyBorder="1"/>
    <xf numFmtId="165" fontId="0" fillId="0" borderId="1" xfId="0" applyNumberFormat="1" applyBorder="1"/>
    <xf numFmtId="165" fontId="3" fillId="0" borderId="1" xfId="0" applyNumberFormat="1" applyFont="1" applyBorder="1"/>
    <xf numFmtId="166" fontId="0" fillId="0" borderId="0" xfId="2" applyNumberFormat="1" applyFont="1"/>
    <xf numFmtId="0" fontId="9" fillId="13" borderId="27" xfId="0" applyFont="1" applyFill="1" applyBorder="1" applyAlignment="1">
      <alignment horizontal="center" vertical="center" wrapText="1"/>
    </xf>
    <xf numFmtId="0" fontId="9" fillId="13" borderId="28" xfId="0" applyFont="1" applyFill="1" applyBorder="1" applyAlignment="1">
      <alignment horizontal="center" vertical="center" wrapText="1"/>
    </xf>
    <xf numFmtId="0" fontId="9" fillId="13" borderId="29" xfId="0" applyFont="1" applyFill="1" applyBorder="1" applyAlignment="1">
      <alignment horizontal="center" vertical="center" wrapText="1"/>
    </xf>
    <xf numFmtId="0" fontId="9" fillId="13" borderId="30" xfId="0" applyFont="1" applyFill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165" fontId="6" fillId="0" borderId="32" xfId="1" applyFont="1" applyBorder="1" applyAlignment="1">
      <alignment vertical="center" wrapText="1"/>
    </xf>
    <xf numFmtId="165" fontId="6" fillId="0" borderId="32" xfId="1" applyFont="1" applyBorder="1" applyAlignment="1">
      <alignment horizontal="right" vertical="center" wrapText="1"/>
    </xf>
    <xf numFmtId="0" fontId="11" fillId="10" borderId="31" xfId="0" applyFont="1" applyFill="1" applyBorder="1" applyAlignment="1">
      <alignment vertical="center" wrapText="1"/>
    </xf>
    <xf numFmtId="165" fontId="6" fillId="10" borderId="32" xfId="1" applyFont="1" applyFill="1" applyBorder="1" applyAlignment="1">
      <alignment vertical="center" wrapText="1"/>
    </xf>
    <xf numFmtId="165" fontId="9" fillId="10" borderId="32" xfId="1" applyFont="1" applyFill="1" applyBorder="1" applyAlignment="1">
      <alignment horizontal="right" vertical="center" wrapText="1"/>
    </xf>
    <xf numFmtId="165" fontId="6" fillId="0" borderId="33" xfId="1" applyFont="1" applyBorder="1" applyAlignment="1">
      <alignment horizontal="right" vertical="center" wrapText="1"/>
    </xf>
    <xf numFmtId="165" fontId="6" fillId="0" borderId="34" xfId="1" applyFont="1" applyBorder="1" applyAlignment="1">
      <alignment horizontal="right" vertical="center" wrapText="1"/>
    </xf>
    <xf numFmtId="165" fontId="6" fillId="0" borderId="31" xfId="1" applyFont="1" applyBorder="1" applyAlignment="1">
      <alignment vertical="center" wrapText="1"/>
    </xf>
    <xf numFmtId="0" fontId="9" fillId="11" borderId="31" xfId="0" applyFont="1" applyFill="1" applyBorder="1" applyAlignment="1">
      <alignment vertical="center" wrapText="1"/>
    </xf>
    <xf numFmtId="165" fontId="6" fillId="12" borderId="32" xfId="1" applyFont="1" applyFill="1" applyBorder="1" applyAlignment="1">
      <alignment vertical="center" wrapText="1"/>
    </xf>
    <xf numFmtId="165" fontId="9" fillId="12" borderId="32" xfId="1" applyFont="1" applyFill="1" applyBorder="1" applyAlignment="1">
      <alignment horizontal="right" vertical="center" wrapText="1"/>
    </xf>
    <xf numFmtId="0" fontId="9" fillId="3" borderId="31" xfId="0" applyFont="1" applyFill="1" applyBorder="1" applyAlignment="1">
      <alignment vertical="center" wrapText="1"/>
    </xf>
    <xf numFmtId="165" fontId="10" fillId="3" borderId="32" xfId="1" applyFont="1" applyFill="1" applyBorder="1" applyAlignment="1">
      <alignment horizontal="right" vertical="center" wrapText="1"/>
    </xf>
    <xf numFmtId="165" fontId="9" fillId="3" borderId="32" xfId="1" applyFont="1" applyFill="1" applyBorder="1" applyAlignment="1">
      <alignment horizontal="right" vertical="center" wrapText="1"/>
    </xf>
    <xf numFmtId="10" fontId="0" fillId="0" borderId="0" xfId="0" applyNumberFormat="1"/>
    <xf numFmtId="164" fontId="0" fillId="0" borderId="23" xfId="0" applyNumberFormat="1" applyBorder="1"/>
    <xf numFmtId="9" fontId="0" fillId="0" borderId="23" xfId="0" applyNumberFormat="1" applyBorder="1"/>
    <xf numFmtId="165" fontId="0" fillId="0" borderId="15" xfId="0" applyNumberFormat="1" applyBorder="1"/>
    <xf numFmtId="165" fontId="5" fillId="0" borderId="0" xfId="0" applyNumberFormat="1" applyFont="1"/>
    <xf numFmtId="165" fontId="12" fillId="0" borderId="0" xfId="0" applyNumberFormat="1" applyFont="1"/>
    <xf numFmtId="2" fontId="12" fillId="0" borderId="0" xfId="0" applyNumberFormat="1" applyFont="1"/>
    <xf numFmtId="0" fontId="2" fillId="2" borderId="0" xfId="0" applyFont="1" applyFill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6" borderId="24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165" fontId="6" fillId="0" borderId="35" xfId="1" applyFont="1" applyBorder="1" applyAlignment="1">
      <alignment vertical="center" wrapText="1"/>
    </xf>
    <xf numFmtId="165" fontId="6" fillId="0" borderId="31" xfId="1" applyFont="1" applyBorder="1" applyAlignment="1">
      <alignment vertical="center" wrapText="1"/>
    </xf>
    <xf numFmtId="0" fontId="3" fillId="3" borderId="10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9" fillId="0" borderId="35" xfId="0" applyFont="1" applyBorder="1" applyAlignment="1">
      <alignment vertical="center" wrapText="1"/>
    </xf>
    <xf numFmtId="0" fontId="9" fillId="0" borderId="31" xfId="0" applyFont="1" applyBorder="1" applyAlignment="1">
      <alignment vertical="center" wrapText="1"/>
    </xf>
    <xf numFmtId="165" fontId="10" fillId="0" borderId="35" xfId="1" applyFont="1" applyBorder="1" applyAlignment="1">
      <alignment horizontal="center" vertical="center" wrapText="1"/>
    </xf>
    <xf numFmtId="165" fontId="10" fillId="0" borderId="31" xfId="1" applyFont="1" applyBorder="1" applyAlignment="1">
      <alignment horizontal="center" vertical="center" wrapText="1"/>
    </xf>
    <xf numFmtId="165" fontId="6" fillId="0" borderId="36" xfId="1" applyFont="1" applyBorder="1" applyAlignment="1">
      <alignment vertical="center" wrapText="1"/>
    </xf>
    <xf numFmtId="165" fontId="6" fillId="0" borderId="37" xfId="1" applyFont="1" applyBorder="1" applyAlignment="1">
      <alignment vertical="center" wrapText="1"/>
    </xf>
    <xf numFmtId="165" fontId="6" fillId="0" borderId="38" xfId="1" applyFont="1" applyBorder="1" applyAlignment="1">
      <alignment vertical="center" wrapText="1"/>
    </xf>
    <xf numFmtId="165" fontId="6" fillId="0" borderId="34" xfId="1" applyFont="1" applyBorder="1" applyAlignment="1">
      <alignment vertical="center" wrapText="1"/>
    </xf>
    <xf numFmtId="165" fontId="6" fillId="0" borderId="39" xfId="1" applyFont="1" applyBorder="1" applyAlignment="1">
      <alignment vertical="center" wrapText="1"/>
    </xf>
    <xf numFmtId="165" fontId="6" fillId="0" borderId="40" xfId="1" applyFont="1" applyBorder="1" applyAlignment="1">
      <alignment vertical="center" wrapText="1"/>
    </xf>
    <xf numFmtId="0" fontId="3" fillId="4" borderId="44" xfId="0" applyFont="1" applyFill="1" applyBorder="1" applyAlignment="1">
      <alignment horizontal="center"/>
    </xf>
    <xf numFmtId="0" fontId="3" fillId="4" borderId="45" xfId="0" applyFont="1" applyFill="1" applyBorder="1" applyAlignment="1">
      <alignment horizontal="center"/>
    </xf>
    <xf numFmtId="165" fontId="0" fillId="4" borderId="46" xfId="1" applyFont="1" applyFill="1" applyBorder="1" applyAlignment="1">
      <alignment horizontal="center"/>
    </xf>
    <xf numFmtId="165" fontId="0" fillId="4" borderId="0" xfId="1" applyFont="1" applyFill="1" applyBorder="1" applyAlignment="1">
      <alignment horizontal="center"/>
    </xf>
    <xf numFmtId="165" fontId="3" fillId="4" borderId="6" xfId="0" applyNumberFormat="1" applyFont="1" applyFill="1" applyBorder="1"/>
    <xf numFmtId="0" fontId="3" fillId="5" borderId="41" xfId="0" applyFont="1" applyFill="1" applyBorder="1" applyAlignment="1">
      <alignment horizontal="center"/>
    </xf>
    <xf numFmtId="0" fontId="3" fillId="5" borderId="42" xfId="0" applyFont="1" applyFill="1" applyBorder="1" applyAlignment="1">
      <alignment horizontal="center"/>
    </xf>
    <xf numFmtId="0" fontId="0" fillId="5" borderId="43" xfId="0" applyFill="1" applyBorder="1" applyAlignment="1">
      <alignment horizontal="center"/>
    </xf>
    <xf numFmtId="0" fontId="0" fillId="5" borderId="42" xfId="0" applyFill="1" applyBorder="1" applyAlignment="1">
      <alignment horizontal="center"/>
    </xf>
    <xf numFmtId="165" fontId="0" fillId="7" borderId="1" xfId="0" applyNumberFormat="1" applyFill="1" applyBorder="1"/>
    <xf numFmtId="165" fontId="0" fillId="6" borderId="1" xfId="0" applyNumberForma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/>
    </xf>
    <xf numFmtId="0" fontId="0" fillId="7" borderId="1" xfId="0" applyFill="1" applyBorder="1"/>
    <xf numFmtId="165" fontId="3" fillId="7" borderId="1" xfId="0" applyNumberFormat="1" applyFont="1" applyFill="1" applyBorder="1"/>
    <xf numFmtId="0" fontId="3" fillId="7" borderId="1" xfId="0" applyNumberFormat="1" applyFont="1" applyFill="1" applyBorder="1"/>
    <xf numFmtId="165" fontId="3" fillId="6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8" fillId="0" borderId="1" xfId="0" applyFont="1" applyFill="1" applyBorder="1" applyAlignment="1">
      <alignment horizontal="center" vertical="center"/>
    </xf>
    <xf numFmtId="0" fontId="0" fillId="7" borderId="1" xfId="0" applyNumberFormat="1" applyFill="1" applyBorder="1"/>
    <xf numFmtId="173" fontId="0" fillId="7" borderId="1" xfId="1" applyNumberFormat="1" applyFont="1" applyFill="1" applyBorder="1" applyAlignment="1">
      <alignment horizontal="right" vertical="center"/>
    </xf>
    <xf numFmtId="165" fontId="0" fillId="7" borderId="1" xfId="1" applyFont="1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7" borderId="1" xfId="3" applyNumberFormat="1" applyFont="1" applyFill="1" applyBorder="1" applyAlignment="1">
      <alignment horizontal="right" vertical="center"/>
    </xf>
    <xf numFmtId="1" fontId="0" fillId="7" borderId="1" xfId="1" applyNumberFormat="1" applyFont="1" applyFill="1" applyBorder="1" applyAlignment="1">
      <alignment horizontal="right" vertical="center"/>
    </xf>
    <xf numFmtId="0" fontId="0" fillId="7" borderId="1" xfId="1" applyNumberFormat="1" applyFont="1" applyFill="1" applyBorder="1" applyAlignment="1">
      <alignment horizontal="right" vertical="center"/>
    </xf>
    <xf numFmtId="0" fontId="0" fillId="7" borderId="1" xfId="1" applyNumberFormat="1" applyFont="1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165" fontId="0" fillId="7" borderId="1" xfId="1" applyFont="1" applyFill="1" applyBorder="1" applyAlignment="1">
      <alignment horizontal="right" vertical="center" wrapText="1"/>
    </xf>
    <xf numFmtId="165" fontId="0" fillId="8" borderId="1" xfId="1" applyFont="1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8" borderId="1" xfId="1" applyNumberFormat="1" applyFont="1" applyFill="1" applyBorder="1" applyAlignment="1">
      <alignment horizontal="right" vertical="center"/>
    </xf>
    <xf numFmtId="165" fontId="0" fillId="8" borderId="1" xfId="1" applyFont="1" applyFill="1" applyBorder="1" applyAlignment="1">
      <alignment horizontal="right"/>
    </xf>
    <xf numFmtId="0" fontId="0" fillId="8" borderId="1" xfId="1" applyNumberFormat="1" applyFont="1" applyFill="1" applyBorder="1" applyAlignment="1">
      <alignment horizontal="right"/>
    </xf>
    <xf numFmtId="0" fontId="0" fillId="8" borderId="1" xfId="0" applyFill="1" applyBorder="1" applyAlignment="1">
      <alignment horizontal="right"/>
    </xf>
    <xf numFmtId="0" fontId="3" fillId="8" borderId="1" xfId="1" applyNumberFormat="1" applyFont="1" applyFill="1" applyBorder="1" applyAlignment="1">
      <alignment horizontal="right"/>
    </xf>
    <xf numFmtId="0" fontId="0" fillId="6" borderId="1" xfId="0" applyNumberFormat="1" applyFill="1" applyBorder="1" applyAlignment="1">
      <alignment horizontal="center"/>
    </xf>
    <xf numFmtId="0" fontId="3" fillId="6" borderId="1" xfId="0" applyNumberFormat="1" applyFont="1" applyFill="1" applyBorder="1"/>
    <xf numFmtId="0" fontId="0" fillId="8" borderId="9" xfId="1" applyNumberFormat="1" applyFont="1" applyFill="1" applyBorder="1" applyAlignment="1"/>
    <xf numFmtId="0" fontId="0" fillId="8" borderId="1" xfId="1" applyNumberFormat="1" applyFont="1" applyFill="1" applyBorder="1" applyAlignment="1"/>
    <xf numFmtId="164" fontId="0" fillId="8" borderId="1" xfId="0" applyNumberFormat="1" applyFill="1" applyBorder="1" applyAlignment="1">
      <alignment horizontal="right"/>
    </xf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323851</xdr:colOff>
      <xdr:row>1</xdr:row>
      <xdr:rowOff>85725</xdr:rowOff>
    </xdr:from>
    <xdr:to>
      <xdr:col>8</xdr:col>
      <xdr:colOff>371475</xdr:colOff>
      <xdr:row>3</xdr:row>
      <xdr:rowOff>38100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848101" y="276225"/>
          <a:ext cx="3095624" cy="333375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BENEFICIOS</a:t>
          </a:r>
          <a:r>
            <a:rPr lang="en-US" sz="1400" b="1" baseline="0">
              <a:solidFill>
                <a:schemeClr val="bg1"/>
              </a:solidFill>
            </a:rPr>
            <a:t>  TANGIBLES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561975</xdr:colOff>
      <xdr:row>12</xdr:row>
      <xdr:rowOff>38100</xdr:rowOff>
    </xdr:from>
    <xdr:to>
      <xdr:col>8</xdr:col>
      <xdr:colOff>609599</xdr:colOff>
      <xdr:row>13</xdr:row>
      <xdr:rowOff>180975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210050" y="3429000"/>
          <a:ext cx="3228974" cy="333375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BENEFICIOS</a:t>
          </a:r>
          <a:r>
            <a:rPr lang="en-US" sz="1400" b="1" baseline="0">
              <a:solidFill>
                <a:schemeClr val="bg1"/>
              </a:solidFill>
            </a:rPr>
            <a:t>  INTANGIBLES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47625</xdr:colOff>
      <xdr:row>8</xdr:row>
      <xdr:rowOff>238125</xdr:rowOff>
    </xdr:from>
    <xdr:to>
      <xdr:col>17</xdr:col>
      <xdr:colOff>584835</xdr:colOff>
      <xdr:row>20</xdr:row>
      <xdr:rowOff>177800</xdr:rowOff>
    </xdr:to>
    <xdr:sp macro="" textlink="">
      <xdr:nvSpPr>
        <xdr:cNvPr id="2" name="Forma libre: forma 98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/>
        </xdr:cNvSpPr>
      </xdr:nvSpPr>
      <xdr:spPr bwMode="auto">
        <a:xfrm>
          <a:off x="12239625" y="1123950"/>
          <a:ext cx="537210" cy="2806700"/>
        </a:xfrm>
        <a:custGeom>
          <a:avLst/>
          <a:gdLst>
            <a:gd name="T0" fmla="+- 0 7467 7467"/>
            <a:gd name="T1" fmla="*/ T0 w 1084"/>
            <a:gd name="T2" fmla="+- 0 571 391"/>
            <a:gd name="T3" fmla="*/ 571 h 4261"/>
            <a:gd name="T4" fmla="+- 0 7481 7467"/>
            <a:gd name="T5" fmla="*/ T4 w 1084"/>
            <a:gd name="T6" fmla="+- 0 501 391"/>
            <a:gd name="T7" fmla="*/ 501 h 4261"/>
            <a:gd name="T8" fmla="+- 0 7520 7467"/>
            <a:gd name="T9" fmla="*/ T8 w 1084"/>
            <a:gd name="T10" fmla="+- 0 443 391"/>
            <a:gd name="T11" fmla="*/ 443 h 4261"/>
            <a:gd name="T12" fmla="+- 0 7577 7467"/>
            <a:gd name="T13" fmla="*/ T12 w 1084"/>
            <a:gd name="T14" fmla="+- 0 405 391"/>
            <a:gd name="T15" fmla="*/ 405 h 4261"/>
            <a:gd name="T16" fmla="+- 0 7648 7467"/>
            <a:gd name="T17" fmla="*/ T16 w 1084"/>
            <a:gd name="T18" fmla="+- 0 391 391"/>
            <a:gd name="T19" fmla="*/ 391 h 4261"/>
            <a:gd name="T20" fmla="+- 0 8370 7467"/>
            <a:gd name="T21" fmla="*/ T20 w 1084"/>
            <a:gd name="T22" fmla="+- 0 391 391"/>
            <a:gd name="T23" fmla="*/ 391 h 4261"/>
            <a:gd name="T24" fmla="+- 0 8441 7467"/>
            <a:gd name="T25" fmla="*/ T24 w 1084"/>
            <a:gd name="T26" fmla="+- 0 405 391"/>
            <a:gd name="T27" fmla="*/ 405 h 4261"/>
            <a:gd name="T28" fmla="+- 0 8498 7467"/>
            <a:gd name="T29" fmla="*/ T28 w 1084"/>
            <a:gd name="T30" fmla="+- 0 443 391"/>
            <a:gd name="T31" fmla="*/ 443 h 4261"/>
            <a:gd name="T32" fmla="+- 0 8537 7467"/>
            <a:gd name="T33" fmla="*/ T32 w 1084"/>
            <a:gd name="T34" fmla="+- 0 501 391"/>
            <a:gd name="T35" fmla="*/ 501 h 4261"/>
            <a:gd name="T36" fmla="+- 0 8551 7467"/>
            <a:gd name="T37" fmla="*/ T36 w 1084"/>
            <a:gd name="T38" fmla="+- 0 571 391"/>
            <a:gd name="T39" fmla="*/ 571 h 4261"/>
            <a:gd name="T40" fmla="+- 0 8551 7467"/>
            <a:gd name="T41" fmla="*/ T40 w 1084"/>
            <a:gd name="T42" fmla="+- 0 4470 391"/>
            <a:gd name="T43" fmla="*/ 4470 h 4261"/>
            <a:gd name="T44" fmla="+- 0 8537 7467"/>
            <a:gd name="T45" fmla="*/ T44 w 1084"/>
            <a:gd name="T46" fmla="+- 0 4540 391"/>
            <a:gd name="T47" fmla="*/ 4540 h 4261"/>
            <a:gd name="T48" fmla="+- 0 8498 7467"/>
            <a:gd name="T49" fmla="*/ T48 w 1084"/>
            <a:gd name="T50" fmla="+- 0 4598 391"/>
            <a:gd name="T51" fmla="*/ 4598 h 4261"/>
            <a:gd name="T52" fmla="+- 0 8441 7467"/>
            <a:gd name="T53" fmla="*/ T52 w 1084"/>
            <a:gd name="T54" fmla="+- 0 4636 391"/>
            <a:gd name="T55" fmla="*/ 4636 h 4261"/>
            <a:gd name="T56" fmla="+- 0 8370 7467"/>
            <a:gd name="T57" fmla="*/ T56 w 1084"/>
            <a:gd name="T58" fmla="+- 0 4651 391"/>
            <a:gd name="T59" fmla="*/ 4651 h 4261"/>
            <a:gd name="T60" fmla="+- 0 7648 7467"/>
            <a:gd name="T61" fmla="*/ T60 w 1084"/>
            <a:gd name="T62" fmla="+- 0 4651 391"/>
            <a:gd name="T63" fmla="*/ 4651 h 4261"/>
            <a:gd name="T64" fmla="+- 0 7577 7467"/>
            <a:gd name="T65" fmla="*/ T64 w 1084"/>
            <a:gd name="T66" fmla="+- 0 4636 391"/>
            <a:gd name="T67" fmla="*/ 4636 h 4261"/>
            <a:gd name="T68" fmla="+- 0 7520 7467"/>
            <a:gd name="T69" fmla="*/ T68 w 1084"/>
            <a:gd name="T70" fmla="+- 0 4598 391"/>
            <a:gd name="T71" fmla="*/ 4598 h 4261"/>
            <a:gd name="T72" fmla="+- 0 7481 7467"/>
            <a:gd name="T73" fmla="*/ T72 w 1084"/>
            <a:gd name="T74" fmla="+- 0 4540 391"/>
            <a:gd name="T75" fmla="*/ 4540 h 4261"/>
            <a:gd name="T76" fmla="+- 0 7467 7467"/>
            <a:gd name="T77" fmla="*/ T76 w 1084"/>
            <a:gd name="T78" fmla="+- 0 4470 391"/>
            <a:gd name="T79" fmla="*/ 4470 h 4261"/>
            <a:gd name="T80" fmla="+- 0 7467 7467"/>
            <a:gd name="T81" fmla="*/ T80 w 1084"/>
            <a:gd name="T82" fmla="+- 0 571 391"/>
            <a:gd name="T83" fmla="*/ 571 h 4261"/>
          </a:gdLst>
          <a:ahLst/>
          <a:cxnLst>
            <a:cxn ang="0">
              <a:pos x="T1" y="T3"/>
            </a:cxn>
            <a:cxn ang="0">
              <a:pos x="T5" y="T7"/>
            </a:cxn>
            <a:cxn ang="0">
              <a:pos x="T9" y="T11"/>
            </a:cxn>
            <a:cxn ang="0">
              <a:pos x="T13" y="T15"/>
            </a:cxn>
            <a:cxn ang="0">
              <a:pos x="T17" y="T19"/>
            </a:cxn>
            <a:cxn ang="0">
              <a:pos x="T21" y="T23"/>
            </a:cxn>
            <a:cxn ang="0">
              <a:pos x="T25" y="T27"/>
            </a:cxn>
            <a:cxn ang="0">
              <a:pos x="T29" y="T31"/>
            </a:cxn>
            <a:cxn ang="0">
              <a:pos x="T33" y="T35"/>
            </a:cxn>
            <a:cxn ang="0">
              <a:pos x="T37" y="T39"/>
            </a:cxn>
            <a:cxn ang="0">
              <a:pos x="T41" y="T43"/>
            </a:cxn>
            <a:cxn ang="0">
              <a:pos x="T45" y="T47"/>
            </a:cxn>
            <a:cxn ang="0">
              <a:pos x="T49" y="T51"/>
            </a:cxn>
            <a:cxn ang="0">
              <a:pos x="T53" y="T55"/>
            </a:cxn>
            <a:cxn ang="0">
              <a:pos x="T57" y="T59"/>
            </a:cxn>
            <a:cxn ang="0">
              <a:pos x="T61" y="T63"/>
            </a:cxn>
            <a:cxn ang="0">
              <a:pos x="T65" y="T67"/>
            </a:cxn>
            <a:cxn ang="0">
              <a:pos x="T69" y="T71"/>
            </a:cxn>
            <a:cxn ang="0">
              <a:pos x="T73" y="T75"/>
            </a:cxn>
            <a:cxn ang="0">
              <a:pos x="T77" y="T79"/>
            </a:cxn>
            <a:cxn ang="0">
              <a:pos x="T81" y="T83"/>
            </a:cxn>
          </a:cxnLst>
          <a:rect l="0" t="0" r="r" b="b"/>
          <a:pathLst>
            <a:path w="1084" h="4261">
              <a:moveTo>
                <a:pt x="0" y="180"/>
              </a:moveTo>
              <a:lnTo>
                <a:pt x="14" y="110"/>
              </a:lnTo>
              <a:lnTo>
                <a:pt x="53" y="52"/>
              </a:lnTo>
              <a:lnTo>
                <a:pt x="110" y="14"/>
              </a:lnTo>
              <a:lnTo>
                <a:pt x="181" y="0"/>
              </a:lnTo>
              <a:lnTo>
                <a:pt x="903" y="0"/>
              </a:lnTo>
              <a:lnTo>
                <a:pt x="974" y="14"/>
              </a:lnTo>
              <a:lnTo>
                <a:pt x="1031" y="52"/>
              </a:lnTo>
              <a:lnTo>
                <a:pt x="1070" y="110"/>
              </a:lnTo>
              <a:lnTo>
                <a:pt x="1084" y="180"/>
              </a:lnTo>
              <a:lnTo>
                <a:pt x="1084" y="4079"/>
              </a:lnTo>
              <a:lnTo>
                <a:pt x="1070" y="4149"/>
              </a:lnTo>
              <a:lnTo>
                <a:pt x="1031" y="4207"/>
              </a:lnTo>
              <a:lnTo>
                <a:pt x="974" y="4245"/>
              </a:lnTo>
              <a:lnTo>
                <a:pt x="903" y="4260"/>
              </a:lnTo>
              <a:lnTo>
                <a:pt x="181" y="4260"/>
              </a:lnTo>
              <a:lnTo>
                <a:pt x="110" y="4245"/>
              </a:lnTo>
              <a:lnTo>
                <a:pt x="53" y="4207"/>
              </a:lnTo>
              <a:lnTo>
                <a:pt x="14" y="4149"/>
              </a:lnTo>
              <a:lnTo>
                <a:pt x="0" y="4079"/>
              </a:lnTo>
              <a:lnTo>
                <a:pt x="0" y="180"/>
              </a:lnTo>
              <a:close/>
            </a:path>
          </a:pathLst>
        </a:custGeom>
        <a:noFill/>
        <a:ln w="38100">
          <a:solidFill>
            <a:srgbClr val="6FAC46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180975</xdr:colOff>
      <xdr:row>0</xdr:row>
      <xdr:rowOff>190499</xdr:rowOff>
    </xdr:from>
    <xdr:to>
      <xdr:col>11</xdr:col>
      <xdr:colOff>209551</xdr:colOff>
      <xdr:row>2</xdr:row>
      <xdr:rowOff>123824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3990975" y="190499"/>
          <a:ext cx="3838576" cy="314325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FLUJO DE CAJA:</a:t>
          </a:r>
          <a:r>
            <a:rPr lang="en-US" sz="1400" b="1" baseline="0">
              <a:solidFill>
                <a:schemeClr val="bg1"/>
              </a:solidFill>
            </a:rPr>
            <a:t> PROYECTO DE MEJORA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7</xdr:col>
      <xdr:colOff>561975</xdr:colOff>
      <xdr:row>19</xdr:row>
      <xdr:rowOff>76200</xdr:rowOff>
    </xdr:from>
    <xdr:to>
      <xdr:col>15</xdr:col>
      <xdr:colOff>237362</xdr:colOff>
      <xdr:row>22</xdr:row>
      <xdr:rowOff>47557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5353050"/>
          <a:ext cx="6104762" cy="5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47"/>
  <sheetViews>
    <sheetView topLeftCell="A19" workbookViewId="0">
      <selection activeCell="G41" sqref="G41"/>
    </sheetView>
  </sheetViews>
  <sheetFormatPr baseColWidth="10" defaultRowHeight="15" x14ac:dyDescent="0.25"/>
  <cols>
    <col min="2" max="2" width="39.7109375" customWidth="1"/>
    <col min="3" max="3" width="12.42578125" bestFit="1" customWidth="1"/>
    <col min="5" max="5" width="17" bestFit="1" customWidth="1"/>
    <col min="6" max="6" width="12.42578125" bestFit="1" customWidth="1"/>
  </cols>
  <sheetData>
    <row r="2" spans="2:6" x14ac:dyDescent="0.25">
      <c r="B2" s="97" t="s">
        <v>10</v>
      </c>
      <c r="C2" s="97"/>
      <c r="D2" s="97"/>
      <c r="E2" s="97"/>
      <c r="F2" s="97"/>
    </row>
    <row r="3" spans="2:6" ht="7.5" customHeight="1" x14ac:dyDescent="0.25"/>
    <row r="4" spans="2:6" x14ac:dyDescent="0.25">
      <c r="B4" s="3" t="s">
        <v>5</v>
      </c>
      <c r="C4" s="3" t="s">
        <v>6</v>
      </c>
      <c r="D4" s="3" t="s">
        <v>9</v>
      </c>
      <c r="E4" s="3" t="s">
        <v>7</v>
      </c>
      <c r="F4" s="3" t="s">
        <v>8</v>
      </c>
    </row>
    <row r="5" spans="2:6" x14ac:dyDescent="0.25">
      <c r="B5" s="5" t="s">
        <v>0</v>
      </c>
      <c r="C5" s="2">
        <v>1</v>
      </c>
      <c r="D5" s="2">
        <v>3</v>
      </c>
      <c r="E5" s="4">
        <v>2000</v>
      </c>
      <c r="F5" s="4">
        <f>+C5*D5*E5</f>
        <v>6000</v>
      </c>
    </row>
    <row r="6" spans="2:6" x14ac:dyDescent="0.25">
      <c r="B6" s="5" t="s">
        <v>1</v>
      </c>
      <c r="C6" s="2">
        <v>1</v>
      </c>
      <c r="D6" s="2">
        <v>2</v>
      </c>
      <c r="E6" s="4">
        <v>2000</v>
      </c>
      <c r="F6" s="4">
        <f t="shared" ref="F6:F8" si="0">+C6*D6*E6</f>
        <v>4000</v>
      </c>
    </row>
    <row r="7" spans="2:6" x14ac:dyDescent="0.25">
      <c r="B7" s="5" t="s">
        <v>2</v>
      </c>
      <c r="C7" s="2">
        <v>1</v>
      </c>
      <c r="D7" s="2">
        <v>2</v>
      </c>
      <c r="E7" s="4">
        <v>1000</v>
      </c>
      <c r="F7" s="4">
        <f t="shared" si="0"/>
        <v>2000</v>
      </c>
    </row>
    <row r="8" spans="2:6" x14ac:dyDescent="0.25">
      <c r="B8" s="5" t="s">
        <v>3</v>
      </c>
      <c r="C8" s="2">
        <v>1</v>
      </c>
      <c r="D8" s="2">
        <v>1</v>
      </c>
      <c r="E8" s="4">
        <v>1000</v>
      </c>
      <c r="F8" s="4">
        <f t="shared" si="0"/>
        <v>1000</v>
      </c>
    </row>
    <row r="9" spans="2:6" x14ac:dyDescent="0.25">
      <c r="B9" s="100" t="s">
        <v>4</v>
      </c>
      <c r="C9" s="100"/>
      <c r="D9" s="100"/>
      <c r="E9" s="100"/>
      <c r="F9" s="6">
        <f>SUM(F5:F8)</f>
        <v>13000</v>
      </c>
    </row>
    <row r="12" spans="2:6" x14ac:dyDescent="0.25">
      <c r="B12" s="97" t="s">
        <v>11</v>
      </c>
      <c r="C12" s="97"/>
      <c r="D12" s="97"/>
      <c r="E12" s="97"/>
    </row>
    <row r="13" spans="2:6" s="8" customFormat="1" ht="6.75" customHeight="1" x14ac:dyDescent="0.25">
      <c r="B13" s="7"/>
      <c r="C13" s="7"/>
      <c r="D13" s="7"/>
      <c r="E13" s="7"/>
    </row>
    <row r="14" spans="2:6" ht="30" x14ac:dyDescent="0.25">
      <c r="B14" s="9" t="s">
        <v>12</v>
      </c>
      <c r="C14" s="9" t="s">
        <v>13</v>
      </c>
      <c r="D14" s="10" t="s">
        <v>14</v>
      </c>
      <c r="E14" s="9" t="s">
        <v>8</v>
      </c>
    </row>
    <row r="15" spans="2:6" x14ac:dyDescent="0.25">
      <c r="B15" s="2" t="s">
        <v>15</v>
      </c>
      <c r="C15" s="2">
        <v>1</v>
      </c>
      <c r="D15" s="4">
        <v>3000</v>
      </c>
      <c r="E15" s="4">
        <f>+C15*D15</f>
        <v>3000</v>
      </c>
    </row>
    <row r="16" spans="2:6" x14ac:dyDescent="0.25">
      <c r="B16" s="2" t="s">
        <v>16</v>
      </c>
      <c r="C16" s="2">
        <v>1</v>
      </c>
      <c r="D16" s="4">
        <v>2000</v>
      </c>
      <c r="E16" s="4">
        <f t="shared" ref="E16:E17" si="1">+C16*D16</f>
        <v>2000</v>
      </c>
    </row>
    <row r="17" spans="2:5" x14ac:dyDescent="0.25">
      <c r="B17" s="2" t="s">
        <v>17</v>
      </c>
      <c r="C17" s="2">
        <v>1</v>
      </c>
      <c r="D17" s="4">
        <v>1200</v>
      </c>
      <c r="E17" s="4">
        <f t="shared" si="1"/>
        <v>1200</v>
      </c>
    </row>
    <row r="18" spans="2:5" x14ac:dyDescent="0.25">
      <c r="B18" s="2"/>
      <c r="C18" s="2"/>
      <c r="D18" s="2"/>
      <c r="E18" s="4"/>
    </row>
    <row r="19" spans="2:5" x14ac:dyDescent="0.25">
      <c r="B19" s="101" t="s">
        <v>18</v>
      </c>
      <c r="C19" s="102"/>
      <c r="D19" s="103"/>
      <c r="E19" s="4">
        <f>SUM(E15:E18)</f>
        <v>6200</v>
      </c>
    </row>
    <row r="21" spans="2:5" x14ac:dyDescent="0.25">
      <c r="B21" s="97" t="s">
        <v>19</v>
      </c>
      <c r="C21" s="97"/>
      <c r="D21" s="97"/>
      <c r="E21" s="97"/>
    </row>
    <row r="22" spans="2:5" ht="7.5" customHeight="1" x14ac:dyDescent="0.25">
      <c r="B22" s="1"/>
      <c r="C22" s="1"/>
      <c r="D22" s="1"/>
      <c r="E22" s="1"/>
    </row>
    <row r="23" spans="2:5" ht="30" x14ac:dyDescent="0.25">
      <c r="B23" s="9" t="s">
        <v>20</v>
      </c>
      <c r="C23" s="9" t="s">
        <v>13</v>
      </c>
      <c r="D23" s="10" t="s">
        <v>14</v>
      </c>
      <c r="E23" s="9" t="s">
        <v>8</v>
      </c>
    </row>
    <row r="24" spans="2:5" x14ac:dyDescent="0.25">
      <c r="B24" s="2" t="s">
        <v>21</v>
      </c>
      <c r="C24" s="2">
        <v>1</v>
      </c>
      <c r="D24" s="4">
        <v>500</v>
      </c>
      <c r="E24" s="4">
        <f>+C24*D24</f>
        <v>500</v>
      </c>
    </row>
    <row r="25" spans="2:5" x14ac:dyDescent="0.25">
      <c r="B25" s="2" t="s">
        <v>22</v>
      </c>
      <c r="C25" s="2">
        <v>1</v>
      </c>
      <c r="D25" s="4">
        <v>400</v>
      </c>
      <c r="E25" s="4">
        <f t="shared" ref="E25:E30" si="2">+C25*D25</f>
        <v>400</v>
      </c>
    </row>
    <row r="26" spans="2:5" x14ac:dyDescent="0.25">
      <c r="B26" s="2" t="s">
        <v>23</v>
      </c>
      <c r="C26" s="2">
        <v>1</v>
      </c>
      <c r="D26" s="4">
        <v>600</v>
      </c>
      <c r="E26" s="4">
        <f t="shared" si="2"/>
        <v>600</v>
      </c>
    </row>
    <row r="27" spans="2:5" x14ac:dyDescent="0.25">
      <c r="B27" s="2" t="s">
        <v>24</v>
      </c>
      <c r="C27" s="2">
        <v>1</v>
      </c>
      <c r="D27" s="4">
        <v>300</v>
      </c>
      <c r="E27" s="4">
        <f t="shared" si="2"/>
        <v>300</v>
      </c>
    </row>
    <row r="28" spans="2:5" x14ac:dyDescent="0.25">
      <c r="B28" s="2" t="s">
        <v>25</v>
      </c>
      <c r="C28" s="2">
        <v>1</v>
      </c>
      <c r="D28" s="4">
        <v>350</v>
      </c>
      <c r="E28" s="4">
        <f t="shared" si="2"/>
        <v>350</v>
      </c>
    </row>
    <row r="29" spans="2:5" x14ac:dyDescent="0.25">
      <c r="B29" s="2" t="s">
        <v>26</v>
      </c>
      <c r="C29" s="2">
        <v>1</v>
      </c>
      <c r="D29" s="4">
        <v>400</v>
      </c>
      <c r="E29" s="4">
        <f t="shared" si="2"/>
        <v>400</v>
      </c>
    </row>
    <row r="30" spans="2:5" x14ac:dyDescent="0.25">
      <c r="B30" s="2" t="s">
        <v>27</v>
      </c>
      <c r="C30" s="2">
        <v>1</v>
      </c>
      <c r="D30" s="4">
        <v>700</v>
      </c>
      <c r="E30" s="4">
        <f t="shared" si="2"/>
        <v>700</v>
      </c>
    </row>
    <row r="31" spans="2:5" x14ac:dyDescent="0.25">
      <c r="B31" s="101" t="s">
        <v>28</v>
      </c>
      <c r="C31" s="102"/>
      <c r="D31" s="103"/>
      <c r="E31" s="4">
        <f>SUM(E24:E30)</f>
        <v>3250</v>
      </c>
    </row>
    <row r="33" spans="2:5" x14ac:dyDescent="0.25">
      <c r="B33" s="97" t="s">
        <v>29</v>
      </c>
      <c r="C33" s="97"/>
      <c r="D33" s="14"/>
      <c r="E33" s="14"/>
    </row>
    <row r="34" spans="2:5" ht="6.75" customHeight="1" x14ac:dyDescent="0.25">
      <c r="B34" s="1"/>
      <c r="C34" s="1"/>
      <c r="D34" s="15"/>
      <c r="E34" s="15"/>
    </row>
    <row r="35" spans="2:5" x14ac:dyDescent="0.25">
      <c r="B35" s="13" t="s">
        <v>30</v>
      </c>
      <c r="C35" s="4">
        <v>200</v>
      </c>
      <c r="D35" s="16"/>
      <c r="E35" s="16"/>
    </row>
    <row r="36" spans="2:5" x14ac:dyDescent="0.25">
      <c r="B36" s="13" t="s">
        <v>31</v>
      </c>
      <c r="C36" s="4">
        <v>300</v>
      </c>
      <c r="D36" s="16"/>
      <c r="E36" s="16"/>
    </row>
    <row r="37" spans="2:5" x14ac:dyDescent="0.25">
      <c r="B37" s="13" t="s">
        <v>32</v>
      </c>
      <c r="C37" s="4">
        <v>150</v>
      </c>
      <c r="D37" s="16"/>
      <c r="E37" s="16"/>
    </row>
    <row r="38" spans="2:5" x14ac:dyDescent="0.25">
      <c r="B38" s="13" t="s">
        <v>33</v>
      </c>
      <c r="C38" s="4">
        <v>180</v>
      </c>
      <c r="D38" s="16"/>
      <c r="E38" s="16"/>
    </row>
    <row r="39" spans="2:5" x14ac:dyDescent="0.25">
      <c r="B39" s="12" t="s">
        <v>34</v>
      </c>
      <c r="C39" s="19">
        <f>SUM(C35:C38)</f>
        <v>830</v>
      </c>
      <c r="D39" s="17"/>
      <c r="E39" s="18"/>
    </row>
    <row r="41" spans="2:5" x14ac:dyDescent="0.25">
      <c r="B41" s="98" t="s">
        <v>35</v>
      </c>
      <c r="C41" s="99"/>
    </row>
    <row r="42" spans="2:5" x14ac:dyDescent="0.25">
      <c r="B42" s="2" t="s">
        <v>36</v>
      </c>
      <c r="C42" s="11" t="s">
        <v>37</v>
      </c>
    </row>
    <row r="43" spans="2:5" x14ac:dyDescent="0.25">
      <c r="B43" s="2" t="str">
        <f>+B2</f>
        <v>RECURSOS HUMANOS</v>
      </c>
      <c r="C43" s="68">
        <f>+F9</f>
        <v>13000</v>
      </c>
    </row>
    <row r="44" spans="2:5" x14ac:dyDescent="0.25">
      <c r="B44" s="2" t="str">
        <f>+B12</f>
        <v>RECURSOS DE HARDWARE</v>
      </c>
      <c r="C44" s="68">
        <f>+E19</f>
        <v>6200</v>
      </c>
    </row>
    <row r="45" spans="2:5" x14ac:dyDescent="0.25">
      <c r="B45" s="2" t="str">
        <f>+B21</f>
        <v>RECURSOS DE SOFTWARE</v>
      </c>
      <c r="C45" s="68">
        <f>+E31</f>
        <v>3250</v>
      </c>
    </row>
    <row r="46" spans="2:5" x14ac:dyDescent="0.25">
      <c r="B46" s="2" t="str">
        <f>+B33</f>
        <v>COSTOS FIJOS</v>
      </c>
      <c r="C46" s="68">
        <f>+C39</f>
        <v>830</v>
      </c>
    </row>
    <row r="47" spans="2:5" x14ac:dyDescent="0.25">
      <c r="B47" s="2" t="s">
        <v>18</v>
      </c>
      <c r="C47" s="69">
        <f>SUM(C43:C46)</f>
        <v>23280</v>
      </c>
    </row>
  </sheetData>
  <mergeCells count="8">
    <mergeCell ref="B2:F2"/>
    <mergeCell ref="B33:C33"/>
    <mergeCell ref="B41:C41"/>
    <mergeCell ref="B9:E9"/>
    <mergeCell ref="B12:E12"/>
    <mergeCell ref="B19:D19"/>
    <mergeCell ref="B21:E21"/>
    <mergeCell ref="B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O22"/>
  <sheetViews>
    <sheetView showGridLines="0" tabSelected="1" topLeftCell="A14" zoomScaleNormal="100" workbookViewId="0">
      <selection activeCell="N25" sqref="N25"/>
    </sheetView>
  </sheetViews>
  <sheetFormatPr baseColWidth="10" defaultRowHeight="15" x14ac:dyDescent="0.25"/>
  <cols>
    <col min="2" max="2" width="35" customWidth="1"/>
    <col min="3" max="3" width="14.5703125" style="1" customWidth="1"/>
    <col min="4" max="4" width="10" customWidth="1"/>
    <col min="5" max="5" width="9.85546875" customWidth="1"/>
    <col min="7" max="7" width="12.28515625" customWidth="1"/>
    <col min="8" max="8" width="13.7109375" customWidth="1"/>
    <col min="12" max="12" width="12.85546875" customWidth="1"/>
    <col min="14" max="15" width="12.42578125" bestFit="1" customWidth="1"/>
  </cols>
  <sheetData>
    <row r="4" spans="2:15" ht="15.75" thickBot="1" x14ac:dyDescent="0.3"/>
    <row r="5" spans="2:15" ht="22.5" customHeight="1" x14ac:dyDescent="0.25">
      <c r="B5" s="26" t="s">
        <v>38</v>
      </c>
      <c r="C5" s="106" t="s">
        <v>42</v>
      </c>
      <c r="D5" s="107"/>
      <c r="E5" s="107"/>
      <c r="F5" s="107"/>
      <c r="G5" s="108"/>
      <c r="H5" s="126"/>
      <c r="I5" s="109" t="s">
        <v>43</v>
      </c>
      <c r="J5" s="110"/>
      <c r="K5" s="110"/>
      <c r="L5" s="110"/>
      <c r="M5" s="131"/>
      <c r="N5" s="111"/>
      <c r="O5" s="104" t="s">
        <v>48</v>
      </c>
    </row>
    <row r="6" spans="2:15" ht="16.5" thickBot="1" x14ac:dyDescent="0.3">
      <c r="B6" s="28" t="s">
        <v>39</v>
      </c>
      <c r="C6" s="30" t="s">
        <v>40</v>
      </c>
      <c r="D6" s="27" t="s">
        <v>49</v>
      </c>
      <c r="E6" s="27"/>
      <c r="F6" s="43" t="s">
        <v>41</v>
      </c>
      <c r="G6" s="44" t="s">
        <v>50</v>
      </c>
      <c r="H6" s="127"/>
      <c r="I6" s="49" t="s">
        <v>40</v>
      </c>
      <c r="J6" s="50" t="s">
        <v>49</v>
      </c>
      <c r="K6" s="50"/>
      <c r="L6" s="50" t="s">
        <v>41</v>
      </c>
      <c r="M6" s="132"/>
      <c r="N6" s="51" t="s">
        <v>50</v>
      </c>
      <c r="O6" s="105"/>
    </row>
    <row r="7" spans="2:15" ht="24" customHeight="1" x14ac:dyDescent="0.25">
      <c r="B7" s="24" t="s">
        <v>44</v>
      </c>
      <c r="C7" s="31">
        <v>2</v>
      </c>
      <c r="D7" s="46">
        <v>1500</v>
      </c>
      <c r="E7" s="46"/>
      <c r="F7" s="34">
        <v>12</v>
      </c>
      <c r="G7" s="45">
        <f>+C7*D7*F7</f>
        <v>36000</v>
      </c>
      <c r="H7" s="128"/>
      <c r="I7" s="35">
        <v>1</v>
      </c>
      <c r="J7" s="54">
        <v>1500</v>
      </c>
      <c r="K7" s="54"/>
      <c r="L7" s="36">
        <v>12</v>
      </c>
      <c r="M7" s="133"/>
      <c r="N7" s="52">
        <f>+I7*J7*L7</f>
        <v>18000</v>
      </c>
      <c r="O7" s="64">
        <f>+G7-N7</f>
        <v>18000</v>
      </c>
    </row>
    <row r="8" spans="2:15" ht="47.25" x14ac:dyDescent="0.25">
      <c r="B8" s="25" t="s">
        <v>45</v>
      </c>
      <c r="C8" s="32">
        <v>1</v>
      </c>
      <c r="D8" s="47">
        <v>1500</v>
      </c>
      <c r="E8" s="47"/>
      <c r="F8" s="37">
        <v>12</v>
      </c>
      <c r="G8" s="45">
        <f>+C8*D8*F8</f>
        <v>18000</v>
      </c>
      <c r="H8" s="128"/>
      <c r="I8" s="38">
        <v>1</v>
      </c>
      <c r="J8" s="55">
        <v>1500</v>
      </c>
      <c r="K8" s="55"/>
      <c r="L8" s="39">
        <v>12</v>
      </c>
      <c r="M8" s="133"/>
      <c r="N8" s="52">
        <f t="shared" ref="N8:N9" si="0">+I8*J8*L8</f>
        <v>18000</v>
      </c>
      <c r="O8" s="64">
        <f>+G8-N8</f>
        <v>0</v>
      </c>
    </row>
    <row r="9" spans="2:15" ht="31.5" x14ac:dyDescent="0.25">
      <c r="B9" s="25" t="s">
        <v>46</v>
      </c>
      <c r="C9" s="32">
        <v>2</v>
      </c>
      <c r="D9" s="47">
        <v>1200</v>
      </c>
      <c r="E9" s="47"/>
      <c r="F9" s="37">
        <v>12</v>
      </c>
      <c r="G9" s="45">
        <f>+C9*D9*F9</f>
        <v>28800</v>
      </c>
      <c r="H9" s="128"/>
      <c r="I9" s="38">
        <v>1</v>
      </c>
      <c r="J9" s="55">
        <v>1200</v>
      </c>
      <c r="K9" s="55"/>
      <c r="L9" s="39">
        <v>12</v>
      </c>
      <c r="M9" s="133"/>
      <c r="N9" s="52">
        <f t="shared" si="0"/>
        <v>14400</v>
      </c>
      <c r="O9" s="64">
        <f>+G9-N9</f>
        <v>14400</v>
      </c>
    </row>
    <row r="10" spans="2:15" ht="20.25" customHeight="1" thickBot="1" x14ac:dyDescent="0.3">
      <c r="B10" s="23" t="s">
        <v>47</v>
      </c>
      <c r="C10" s="33">
        <v>1</v>
      </c>
      <c r="D10" s="48">
        <v>1800</v>
      </c>
      <c r="E10" s="48"/>
      <c r="F10" s="40">
        <v>12</v>
      </c>
      <c r="G10" s="45">
        <f>+C10*D10*F10</f>
        <v>21600</v>
      </c>
      <c r="H10" s="129"/>
      <c r="I10" s="41">
        <v>0</v>
      </c>
      <c r="J10" s="56">
        <v>0</v>
      </c>
      <c r="K10" s="56"/>
      <c r="L10" s="42">
        <v>12</v>
      </c>
      <c r="M10" s="134"/>
      <c r="N10" s="53">
        <f>+I10*J10*L10</f>
        <v>0</v>
      </c>
      <c r="O10" s="64">
        <f>+G10-N10</f>
        <v>21600</v>
      </c>
    </row>
    <row r="11" spans="2:15" ht="29.25" customHeight="1" thickBot="1" x14ac:dyDescent="0.3">
      <c r="B11" s="29" t="s">
        <v>18</v>
      </c>
      <c r="C11" s="58"/>
      <c r="D11" s="59">
        <f>SUM(D7:D10)</f>
        <v>6000</v>
      </c>
      <c r="E11" s="59"/>
      <c r="F11" s="60"/>
      <c r="G11" s="66">
        <f>SUM(G7:G10)</f>
        <v>104400</v>
      </c>
      <c r="H11" s="130"/>
      <c r="I11" s="61"/>
      <c r="J11" s="62">
        <f>SUM(J7:J10)</f>
        <v>4200</v>
      </c>
      <c r="K11" s="62"/>
      <c r="L11" s="63"/>
      <c r="M11" s="63"/>
      <c r="N11" s="67">
        <f>SUM(N7:N10)</f>
        <v>50400</v>
      </c>
      <c r="O11" s="65">
        <f>+SUM(O7:O10)</f>
        <v>54000</v>
      </c>
    </row>
    <row r="12" spans="2:15" x14ac:dyDescent="0.25">
      <c r="O12" s="57"/>
    </row>
    <row r="16" spans="2:15" ht="15.75" customHeight="1" x14ac:dyDescent="0.25">
      <c r="B16" s="143" t="s">
        <v>51</v>
      </c>
      <c r="C16" s="144" t="s">
        <v>42</v>
      </c>
      <c r="D16" s="144"/>
      <c r="E16" s="144"/>
      <c r="F16" s="144"/>
      <c r="G16" s="144"/>
      <c r="H16" s="145" t="s">
        <v>43</v>
      </c>
      <c r="I16" s="145"/>
      <c r="J16" s="145"/>
      <c r="K16" s="145"/>
      <c r="L16" s="145"/>
      <c r="M16" s="146" t="s">
        <v>74</v>
      </c>
      <c r="N16" s="146" t="s">
        <v>75</v>
      </c>
    </row>
    <row r="17" spans="2:14" ht="41.25" customHeight="1" x14ac:dyDescent="0.25">
      <c r="B17" s="143"/>
      <c r="C17" s="147" t="s">
        <v>70</v>
      </c>
      <c r="D17" s="147" t="s">
        <v>69</v>
      </c>
      <c r="E17" s="148" t="s">
        <v>41</v>
      </c>
      <c r="F17" s="147" t="s">
        <v>72</v>
      </c>
      <c r="G17" s="147" t="s">
        <v>71</v>
      </c>
      <c r="H17" s="149" t="s">
        <v>70</v>
      </c>
      <c r="I17" s="149" t="s">
        <v>69</v>
      </c>
      <c r="J17" s="150" t="s">
        <v>41</v>
      </c>
      <c r="K17" s="149" t="s">
        <v>73</v>
      </c>
      <c r="L17" s="149" t="s">
        <v>71</v>
      </c>
      <c r="M17" s="146"/>
      <c r="N17" s="146"/>
    </row>
    <row r="18" spans="2:14" ht="39.950000000000003" customHeight="1" x14ac:dyDescent="0.25">
      <c r="B18" s="151" t="s">
        <v>66</v>
      </c>
      <c r="C18" s="156">
        <v>400</v>
      </c>
      <c r="D18" s="157" t="s">
        <v>67</v>
      </c>
      <c r="E18" s="158">
        <v>12</v>
      </c>
      <c r="F18" s="157">
        <f>E18*C18</f>
        <v>4800</v>
      </c>
      <c r="G18" s="157" t="s">
        <v>67</v>
      </c>
      <c r="H18" s="165">
        <v>100</v>
      </c>
      <c r="I18" s="165" t="s">
        <v>67</v>
      </c>
      <c r="J18" s="166">
        <v>12</v>
      </c>
      <c r="K18" s="165">
        <f>J18*H18</f>
        <v>1200</v>
      </c>
      <c r="L18" s="165" t="s">
        <v>67</v>
      </c>
      <c r="M18" s="136">
        <f>F18-K18</f>
        <v>3600</v>
      </c>
      <c r="N18" s="136" t="s">
        <v>67</v>
      </c>
    </row>
    <row r="19" spans="2:14" ht="36.75" customHeight="1" x14ac:dyDescent="0.25">
      <c r="B19" s="152" t="s">
        <v>68</v>
      </c>
      <c r="C19" s="157" t="s">
        <v>67</v>
      </c>
      <c r="D19" s="159">
        <v>20</v>
      </c>
      <c r="E19" s="158">
        <v>12</v>
      </c>
      <c r="F19" s="160" t="s">
        <v>67</v>
      </c>
      <c r="G19" s="161">
        <f>D19*E19</f>
        <v>240</v>
      </c>
      <c r="H19" s="166" t="s">
        <v>67</v>
      </c>
      <c r="I19" s="166">
        <v>10</v>
      </c>
      <c r="J19" s="166">
        <v>12</v>
      </c>
      <c r="K19" s="165" t="s">
        <v>67</v>
      </c>
      <c r="L19" s="167">
        <f>J19*I19</f>
        <v>120</v>
      </c>
      <c r="M19" s="136" t="s">
        <v>67</v>
      </c>
      <c r="N19" s="137">
        <f>G19-L19</f>
        <v>120</v>
      </c>
    </row>
    <row r="20" spans="2:14" ht="31.5" x14ac:dyDescent="0.25">
      <c r="B20" s="153" t="s">
        <v>76</v>
      </c>
      <c r="C20" s="157" t="s">
        <v>67</v>
      </c>
      <c r="D20" s="162">
        <v>10</v>
      </c>
      <c r="E20" s="163">
        <v>12</v>
      </c>
      <c r="F20" s="164" t="s">
        <v>67</v>
      </c>
      <c r="G20" s="162">
        <f>D20*E20</f>
        <v>120</v>
      </c>
      <c r="H20" s="168" t="s">
        <v>67</v>
      </c>
      <c r="I20" s="169">
        <v>1</v>
      </c>
      <c r="J20" s="170">
        <v>12</v>
      </c>
      <c r="K20" s="169" t="s">
        <v>67</v>
      </c>
      <c r="L20" s="169">
        <f>I20*J20</f>
        <v>12</v>
      </c>
      <c r="M20" s="138" t="s">
        <v>67</v>
      </c>
      <c r="N20" s="172">
        <f>G20-L20</f>
        <v>108</v>
      </c>
    </row>
    <row r="21" spans="2:14" ht="31.5" x14ac:dyDescent="0.25">
      <c r="B21" s="153" t="s">
        <v>77</v>
      </c>
      <c r="C21" s="157" t="s">
        <v>67</v>
      </c>
      <c r="D21" s="161">
        <v>100</v>
      </c>
      <c r="E21" s="163">
        <v>12</v>
      </c>
      <c r="F21" s="164" t="s">
        <v>67</v>
      </c>
      <c r="G21" s="162">
        <f>D21*E21</f>
        <v>1200</v>
      </c>
      <c r="H21" s="168" t="s">
        <v>67</v>
      </c>
      <c r="I21" s="175">
        <v>0</v>
      </c>
      <c r="J21" s="170">
        <v>12</v>
      </c>
      <c r="K21" s="168" t="s">
        <v>67</v>
      </c>
      <c r="L21" s="169">
        <f>I21*J21</f>
        <v>0</v>
      </c>
      <c r="M21" s="138" t="s">
        <v>67</v>
      </c>
      <c r="N21" s="137">
        <v>0</v>
      </c>
    </row>
    <row r="22" spans="2:14" ht="15.75" x14ac:dyDescent="0.25">
      <c r="B22" s="154" t="s">
        <v>18</v>
      </c>
      <c r="C22" s="135">
        <f>SUM(C18:C21)</f>
        <v>400</v>
      </c>
      <c r="D22" s="155">
        <f>D19+D20+D21</f>
        <v>130</v>
      </c>
      <c r="E22" s="139"/>
      <c r="F22" s="140">
        <f>SUM(F18:F21)</f>
        <v>4800</v>
      </c>
      <c r="G22" s="141">
        <f>SUM(G18:G21)</f>
        <v>1560</v>
      </c>
      <c r="H22" s="168">
        <f>SUM(H18:H21)</f>
        <v>100</v>
      </c>
      <c r="I22" s="174">
        <f>I19+I20</f>
        <v>11</v>
      </c>
      <c r="J22" s="170"/>
      <c r="K22" s="176">
        <v>1200</v>
      </c>
      <c r="L22" s="171">
        <f>SUM(L18:L21)</f>
        <v>132</v>
      </c>
      <c r="M22" s="142">
        <f>+SUM(M18:M21)</f>
        <v>3600</v>
      </c>
      <c r="N22" s="173">
        <f>+SUM(N18:N21)</f>
        <v>228</v>
      </c>
    </row>
  </sheetData>
  <mergeCells count="8">
    <mergeCell ref="N16:N17"/>
    <mergeCell ref="C16:G16"/>
    <mergeCell ref="H16:L16"/>
    <mergeCell ref="O5:O6"/>
    <mergeCell ref="B16:B17"/>
    <mergeCell ref="C5:G5"/>
    <mergeCell ref="I5:N5"/>
    <mergeCell ref="M16:M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R23"/>
  <sheetViews>
    <sheetView topLeftCell="B12" workbookViewId="0">
      <selection activeCell="J17" sqref="J17"/>
    </sheetView>
  </sheetViews>
  <sheetFormatPr baseColWidth="10" defaultRowHeight="15" x14ac:dyDescent="0.25"/>
  <cols>
    <col min="2" max="2" width="5.28515625" customWidth="1"/>
    <col min="3" max="3" width="17.140625" customWidth="1"/>
    <col min="4" max="6" width="12.42578125" bestFit="1" customWidth="1"/>
    <col min="7" max="8" width="11.5703125" bestFit="1" customWidth="1"/>
    <col min="9" max="11" width="11.7109375" bestFit="1" customWidth="1"/>
    <col min="12" max="16" width="12.42578125" bestFit="1" customWidth="1"/>
  </cols>
  <sheetData>
    <row r="2" spans="3:18" x14ac:dyDescent="0.25">
      <c r="M2" s="70">
        <f>1/12</f>
        <v>8.3333333333333329E-2</v>
      </c>
      <c r="N2" t="s">
        <v>57</v>
      </c>
    </row>
    <row r="4" spans="3:18" ht="15.75" thickBot="1" x14ac:dyDescent="0.3"/>
    <row r="5" spans="3:18" ht="15.75" thickBot="1" x14ac:dyDescent="0.3">
      <c r="C5" s="71" t="s">
        <v>9</v>
      </c>
      <c r="D5" s="72">
        <v>0</v>
      </c>
      <c r="E5" s="72">
        <v>1</v>
      </c>
      <c r="F5" s="73">
        <v>2</v>
      </c>
      <c r="G5" s="74">
        <v>3</v>
      </c>
      <c r="H5" s="72">
        <v>4</v>
      </c>
      <c r="I5" s="72">
        <v>5</v>
      </c>
      <c r="J5" s="72">
        <v>6</v>
      </c>
      <c r="K5" s="72">
        <v>7</v>
      </c>
      <c r="L5" s="72">
        <v>8</v>
      </c>
      <c r="M5" s="72">
        <v>9</v>
      </c>
      <c r="N5" s="72">
        <v>10</v>
      </c>
      <c r="O5" s="72">
        <v>11</v>
      </c>
      <c r="P5" s="72">
        <v>12</v>
      </c>
      <c r="Q5" s="20"/>
    </row>
    <row r="6" spans="3:18" x14ac:dyDescent="0.25">
      <c r="C6" s="116" t="s">
        <v>52</v>
      </c>
      <c r="D6" s="118"/>
      <c r="E6" s="112"/>
      <c r="F6" s="120"/>
      <c r="G6" s="122"/>
      <c r="H6" s="124"/>
      <c r="I6" s="112"/>
      <c r="J6" s="112"/>
      <c r="K6" s="112"/>
      <c r="L6" s="112"/>
      <c r="M6" s="112"/>
      <c r="N6" s="112"/>
      <c r="O6" s="112"/>
      <c r="P6" s="112"/>
      <c r="Q6" s="20"/>
    </row>
    <row r="7" spans="3:18" ht="15.75" thickBot="1" x14ac:dyDescent="0.3">
      <c r="C7" s="117"/>
      <c r="D7" s="119"/>
      <c r="E7" s="113"/>
      <c r="F7" s="121"/>
      <c r="G7" s="123"/>
      <c r="H7" s="125"/>
      <c r="I7" s="113"/>
      <c r="J7" s="113"/>
      <c r="K7" s="113"/>
      <c r="L7" s="113"/>
      <c r="M7" s="113"/>
      <c r="N7" s="113"/>
      <c r="O7" s="113"/>
      <c r="P7" s="113"/>
      <c r="Q7" s="20"/>
      <c r="R7" s="20"/>
    </row>
    <row r="8" spans="3:18" ht="30.75" thickBot="1" x14ac:dyDescent="0.3">
      <c r="C8" s="75" t="s">
        <v>38</v>
      </c>
      <c r="D8" s="76"/>
      <c r="E8" s="77">
        <f>+Beneficios!$O$11/12</f>
        <v>4500</v>
      </c>
      <c r="F8" s="77">
        <f>+Beneficios!$O$11/12</f>
        <v>4500</v>
      </c>
      <c r="G8" s="77">
        <f>+Beneficios!$O$11/12</f>
        <v>4500</v>
      </c>
      <c r="H8" s="77">
        <f>+Beneficios!$O$11/12</f>
        <v>4500</v>
      </c>
      <c r="I8" s="77">
        <f>+Beneficios!$O$11/12</f>
        <v>4500</v>
      </c>
      <c r="J8" s="77">
        <f>+Beneficios!$O$11/12</f>
        <v>4500</v>
      </c>
      <c r="K8" s="77">
        <f>+Beneficios!$O$11/12</f>
        <v>4500</v>
      </c>
      <c r="L8" s="77">
        <f>+Beneficios!$O$11/12</f>
        <v>4500</v>
      </c>
      <c r="M8" s="77">
        <f>+Beneficios!$O$11/12</f>
        <v>4500</v>
      </c>
      <c r="N8" s="77">
        <f>+Beneficios!$O$11/12</f>
        <v>4500</v>
      </c>
      <c r="O8" s="77">
        <f>+Beneficios!$O$11/12</f>
        <v>4500</v>
      </c>
      <c r="P8" s="77">
        <f>+Beneficios!$O$11/12</f>
        <v>4500</v>
      </c>
      <c r="Q8" s="20"/>
      <c r="R8" s="20"/>
    </row>
    <row r="9" spans="3:18" ht="30.75" thickBot="1" x14ac:dyDescent="0.3">
      <c r="C9" s="75" t="s">
        <v>51</v>
      </c>
      <c r="D9" s="76"/>
      <c r="E9" s="77">
        <f>+Beneficios!$N$22/12</f>
        <v>19</v>
      </c>
      <c r="F9" s="77">
        <f>+Beneficios!$N$22/12</f>
        <v>19</v>
      </c>
      <c r="G9" s="77">
        <f>+Beneficios!$N$22/12</f>
        <v>19</v>
      </c>
      <c r="H9" s="77">
        <f>+Beneficios!$N$22/12</f>
        <v>19</v>
      </c>
      <c r="I9" s="77">
        <f>+Beneficios!$N$22/12</f>
        <v>19</v>
      </c>
      <c r="J9" s="77">
        <f>+Beneficios!$N$22/12</f>
        <v>19</v>
      </c>
      <c r="K9" s="77">
        <f>+Beneficios!$N$22/12</f>
        <v>19</v>
      </c>
      <c r="L9" s="77">
        <f>+Beneficios!$N$22/12</f>
        <v>19</v>
      </c>
      <c r="M9" s="77">
        <f>+Beneficios!$N$22/12</f>
        <v>19</v>
      </c>
      <c r="N9" s="77">
        <f>+Beneficios!$N$22/12</f>
        <v>19</v>
      </c>
      <c r="O9" s="77">
        <f>+Beneficios!$N$22/12</f>
        <v>19</v>
      </c>
      <c r="P9" s="77">
        <f>+Beneficios!$N$22/12</f>
        <v>19</v>
      </c>
      <c r="Q9" s="20"/>
      <c r="R9" s="20"/>
    </row>
    <row r="10" spans="3:18" ht="24.75" customHeight="1" thickBot="1" x14ac:dyDescent="0.3">
      <c r="C10" s="78" t="s">
        <v>58</v>
      </c>
      <c r="D10" s="79">
        <v>0</v>
      </c>
      <c r="E10" s="80">
        <f>+E8+E9</f>
        <v>4519</v>
      </c>
      <c r="F10" s="80">
        <f t="shared" ref="F10:P10" si="0">+F8+F9</f>
        <v>4519</v>
      </c>
      <c r="G10" s="80">
        <f t="shared" si="0"/>
        <v>4519</v>
      </c>
      <c r="H10" s="80">
        <f t="shared" si="0"/>
        <v>4519</v>
      </c>
      <c r="I10" s="80">
        <f t="shared" si="0"/>
        <v>4519</v>
      </c>
      <c r="J10" s="80">
        <f t="shared" si="0"/>
        <v>4519</v>
      </c>
      <c r="K10" s="80">
        <f t="shared" si="0"/>
        <v>4519</v>
      </c>
      <c r="L10" s="80">
        <f t="shared" si="0"/>
        <v>4519</v>
      </c>
      <c r="M10" s="80">
        <f t="shared" si="0"/>
        <v>4519</v>
      </c>
      <c r="N10" s="80">
        <f t="shared" si="0"/>
        <v>4519</v>
      </c>
      <c r="O10" s="80">
        <f t="shared" si="0"/>
        <v>4519</v>
      </c>
      <c r="P10" s="80">
        <f t="shared" si="0"/>
        <v>4519</v>
      </c>
      <c r="Q10" s="20"/>
      <c r="R10" s="20"/>
    </row>
    <row r="11" spans="3:18" ht="30.75" thickBot="1" x14ac:dyDescent="0.3">
      <c r="C11" s="75" t="s">
        <v>53</v>
      </c>
      <c r="D11" s="76"/>
      <c r="E11" s="77">
        <v>1000</v>
      </c>
      <c r="F11" s="81">
        <v>1000</v>
      </c>
      <c r="G11" s="82">
        <v>1000</v>
      </c>
      <c r="H11" s="77">
        <v>1000</v>
      </c>
      <c r="I11" s="77">
        <v>1000</v>
      </c>
      <c r="J11" s="77">
        <v>1000</v>
      </c>
      <c r="K11" s="77">
        <v>1000</v>
      </c>
      <c r="L11" s="77">
        <v>1000</v>
      </c>
      <c r="M11" s="77">
        <v>1000</v>
      </c>
      <c r="N11" s="77">
        <v>1000</v>
      </c>
      <c r="O11" s="77">
        <v>1000</v>
      </c>
      <c r="P11" s="77">
        <v>1000</v>
      </c>
      <c r="Q11" s="20"/>
      <c r="R11" s="20"/>
    </row>
    <row r="12" spans="3:18" ht="45.75" thickBot="1" x14ac:dyDescent="0.3">
      <c r="C12" s="75" t="s">
        <v>54</v>
      </c>
      <c r="D12" s="83"/>
      <c r="E12" s="77">
        <v>479</v>
      </c>
      <c r="F12" s="81">
        <v>479</v>
      </c>
      <c r="G12" s="82">
        <v>479</v>
      </c>
      <c r="H12" s="77">
        <v>479</v>
      </c>
      <c r="I12" s="77">
        <v>479</v>
      </c>
      <c r="J12" s="77">
        <v>479</v>
      </c>
      <c r="K12" s="77">
        <v>479</v>
      </c>
      <c r="L12" s="77">
        <v>479</v>
      </c>
      <c r="M12" s="77">
        <v>479</v>
      </c>
      <c r="N12" s="77">
        <v>479</v>
      </c>
      <c r="O12" s="77">
        <v>479</v>
      </c>
      <c r="P12" s="77">
        <v>479</v>
      </c>
      <c r="Q12" s="20"/>
      <c r="R12" s="20"/>
    </row>
    <row r="13" spans="3:18" ht="30.75" thickBot="1" x14ac:dyDescent="0.3">
      <c r="C13" s="84" t="s">
        <v>55</v>
      </c>
      <c r="D13" s="85">
        <f>+Costos!C47</f>
        <v>23280</v>
      </c>
      <c r="E13" s="86">
        <f>+E11+E12</f>
        <v>1479</v>
      </c>
      <c r="F13" s="86">
        <f t="shared" ref="F13:P13" si="1">+F11+F12</f>
        <v>1479</v>
      </c>
      <c r="G13" s="86">
        <f t="shared" si="1"/>
        <v>1479</v>
      </c>
      <c r="H13" s="86">
        <f t="shared" si="1"/>
        <v>1479</v>
      </c>
      <c r="I13" s="86">
        <f t="shared" si="1"/>
        <v>1479</v>
      </c>
      <c r="J13" s="86">
        <f t="shared" si="1"/>
        <v>1479</v>
      </c>
      <c r="K13" s="86">
        <f t="shared" si="1"/>
        <v>1479</v>
      </c>
      <c r="L13" s="86">
        <f t="shared" si="1"/>
        <v>1479</v>
      </c>
      <c r="M13" s="86">
        <f t="shared" si="1"/>
        <v>1479</v>
      </c>
      <c r="N13" s="86">
        <f t="shared" si="1"/>
        <v>1479</v>
      </c>
      <c r="O13" s="86">
        <f t="shared" si="1"/>
        <v>1479</v>
      </c>
      <c r="P13" s="86">
        <f t="shared" si="1"/>
        <v>1479</v>
      </c>
      <c r="Q13" s="20"/>
      <c r="R13" s="20"/>
    </row>
    <row r="14" spans="3:18" ht="30.75" thickBot="1" x14ac:dyDescent="0.3">
      <c r="C14" s="87" t="s">
        <v>56</v>
      </c>
      <c r="D14" s="88">
        <f>+D10-D13</f>
        <v>-23280</v>
      </c>
      <c r="E14" s="89">
        <f>+E10-E13</f>
        <v>3040</v>
      </c>
      <c r="F14" s="89">
        <f t="shared" ref="F14:P14" si="2">+F10-F13</f>
        <v>3040</v>
      </c>
      <c r="G14" s="89">
        <f t="shared" si="2"/>
        <v>3040</v>
      </c>
      <c r="H14" s="89">
        <f t="shared" si="2"/>
        <v>3040</v>
      </c>
      <c r="I14" s="89">
        <f t="shared" si="2"/>
        <v>3040</v>
      </c>
      <c r="J14" s="89">
        <f t="shared" si="2"/>
        <v>3040</v>
      </c>
      <c r="K14" s="89">
        <f t="shared" si="2"/>
        <v>3040</v>
      </c>
      <c r="L14" s="89">
        <f t="shared" si="2"/>
        <v>3040</v>
      </c>
      <c r="M14" s="89">
        <f t="shared" si="2"/>
        <v>3040</v>
      </c>
      <c r="N14" s="89">
        <f t="shared" si="2"/>
        <v>3040</v>
      </c>
      <c r="O14" s="89">
        <f t="shared" si="2"/>
        <v>3040</v>
      </c>
      <c r="P14" s="89">
        <f t="shared" si="2"/>
        <v>3040</v>
      </c>
      <c r="Q14" s="20"/>
      <c r="R14" s="20"/>
    </row>
    <row r="15" spans="3:18" x14ac:dyDescent="0.25">
      <c r="C15" t="s">
        <v>64</v>
      </c>
      <c r="D15" s="94">
        <f>+D14</f>
        <v>-23280</v>
      </c>
      <c r="E15" s="94">
        <f>+D15+E14</f>
        <v>-20240</v>
      </c>
      <c r="F15" s="94">
        <f t="shared" ref="F15:P15" si="3">+E15+F14</f>
        <v>-17200</v>
      </c>
      <c r="G15" s="94">
        <f t="shared" si="3"/>
        <v>-14160</v>
      </c>
      <c r="H15" s="94">
        <f>+G15+H14</f>
        <v>-11120</v>
      </c>
      <c r="I15" s="95">
        <f t="shared" si="3"/>
        <v>-8080</v>
      </c>
      <c r="J15" s="95">
        <f t="shared" si="3"/>
        <v>-5040</v>
      </c>
      <c r="K15" s="95">
        <f t="shared" si="3"/>
        <v>-2000</v>
      </c>
      <c r="L15" s="95">
        <f t="shared" si="3"/>
        <v>1040</v>
      </c>
      <c r="M15" s="95">
        <f t="shared" si="3"/>
        <v>4080</v>
      </c>
      <c r="N15" s="95">
        <f t="shared" si="3"/>
        <v>7120</v>
      </c>
      <c r="O15" s="95">
        <f t="shared" si="3"/>
        <v>10160</v>
      </c>
      <c r="P15" s="95">
        <f t="shared" si="3"/>
        <v>13200</v>
      </c>
    </row>
    <row r="16" spans="3:18" ht="23.25" customHeight="1" x14ac:dyDescent="0.25">
      <c r="C16" t="s">
        <v>64</v>
      </c>
      <c r="D16" s="96">
        <f>H5+ABS(H15)/I14</f>
        <v>7.6578947368421053</v>
      </c>
      <c r="E16" s="95" t="s">
        <v>65</v>
      </c>
      <c r="F16" s="94"/>
      <c r="G16" s="94"/>
      <c r="H16" s="94"/>
      <c r="I16" s="95"/>
      <c r="J16" s="95"/>
      <c r="K16" s="95"/>
      <c r="L16" s="95"/>
      <c r="M16" s="95"/>
      <c r="N16" s="95"/>
      <c r="O16" s="95"/>
      <c r="P16" s="95"/>
    </row>
    <row r="17" spans="3:16" x14ac:dyDescent="0.25">
      <c r="D17" s="94"/>
      <c r="E17" s="94"/>
      <c r="F17" s="94"/>
      <c r="G17" s="94"/>
      <c r="H17" s="94"/>
      <c r="I17" s="95"/>
      <c r="J17" s="95"/>
      <c r="K17" s="95"/>
      <c r="L17" s="95"/>
      <c r="M17" s="95"/>
      <c r="N17" s="95"/>
      <c r="O17" s="95"/>
      <c r="P17" s="95"/>
    </row>
    <row r="18" spans="3:16" x14ac:dyDescent="0.25">
      <c r="C18" t="s">
        <v>62</v>
      </c>
      <c r="D18" s="90">
        <v>3.5000000000000003E-2</v>
      </c>
    </row>
    <row r="19" spans="3:16" ht="15.75" thickBot="1" x14ac:dyDescent="0.3"/>
    <row r="20" spans="3:16" x14ac:dyDescent="0.25">
      <c r="C20" s="114" t="s">
        <v>63</v>
      </c>
      <c r="D20" s="115"/>
      <c r="I20" s="70"/>
    </row>
    <row r="21" spans="3:16" x14ac:dyDescent="0.25">
      <c r="C21" s="22" t="s">
        <v>59</v>
      </c>
      <c r="D21" s="91">
        <f>+NPV(D18,E14:P14)+D14</f>
        <v>6096.5363771728589</v>
      </c>
    </row>
    <row r="22" spans="3:16" x14ac:dyDescent="0.25">
      <c r="C22" s="22" t="s">
        <v>60</v>
      </c>
      <c r="D22" s="92">
        <f>+IRR(D14:P14)</f>
        <v>7.6918555674441391E-2</v>
      </c>
    </row>
    <row r="23" spans="3:16" ht="15.75" thickBot="1" x14ac:dyDescent="0.3">
      <c r="C23" s="21" t="s">
        <v>61</v>
      </c>
      <c r="D23" s="93">
        <f>+NPV(D18,E14:P14)/-D14</f>
        <v>1.2618787103596589</v>
      </c>
    </row>
  </sheetData>
  <mergeCells count="15">
    <mergeCell ref="O6:O7"/>
    <mergeCell ref="P6:P7"/>
    <mergeCell ref="C20:D20"/>
    <mergeCell ref="I6:I7"/>
    <mergeCell ref="J6:J7"/>
    <mergeCell ref="K6:K7"/>
    <mergeCell ref="L6:L7"/>
    <mergeCell ref="M6:M7"/>
    <mergeCell ref="N6:N7"/>
    <mergeCell ref="C6:C7"/>
    <mergeCell ref="D6:D7"/>
    <mergeCell ref="E6:E7"/>
    <mergeCell ref="F6:F7"/>
    <mergeCell ref="G6:G7"/>
    <mergeCell ref="H6:H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Costos</vt:lpstr>
      <vt:lpstr>Beneficios</vt:lpstr>
      <vt:lpstr>Evaluación Económica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OMEJIAS</dc:creator>
  <cp:lastModifiedBy>Pedrito</cp:lastModifiedBy>
  <dcterms:created xsi:type="dcterms:W3CDTF">2022-10-20T22:31:19Z</dcterms:created>
  <dcterms:modified xsi:type="dcterms:W3CDTF">2022-11-06T19:23:55Z</dcterms:modified>
</cp:coreProperties>
</file>